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workspace_r\gvl_data_utilities\KPI_PRODUCTION\output\Agency Performance by Segmentation\"/>
    </mc:Choice>
  </mc:AlternateContent>
  <bookViews>
    <workbookView xWindow="0" yWindow="0" windowWidth="20490" windowHeight="7905" tabRatio="926" activeTab="3"/>
  </bookViews>
  <sheets>
    <sheet name="Q" sheetId="11" r:id="rId1"/>
    <sheet name="Full Agency" sheetId="10" r:id="rId2"/>
    <sheet name="Agency North" sheetId="4" r:id="rId3"/>
    <sheet name="Agency South" sheetId="5" r:id="rId4"/>
    <sheet name="Chart" sheetId="19" r:id="rId5"/>
    <sheet name="GEN Lion GVL" sheetId="18" r:id="rId6"/>
    <sheet name="GEN Lion North" sheetId="6" r:id="rId7"/>
    <sheet name="GEN Lion South" sheetId="8" r:id="rId8"/>
    <sheet name="North" sheetId="1" r:id="rId9"/>
    <sheet name="South" sheetId="2" r:id="rId10"/>
    <sheet name="Total Agency" sheetId="12" r:id="rId11"/>
    <sheet name="Plan Agency North" sheetId="13" r:id="rId12"/>
    <sheet name="Plan Agency South" sheetId="14" r:id="rId13"/>
    <sheet name="Plan Yearly Summary" sheetId="16" r:id="rId14"/>
    <sheet name="Assumption" sheetId="17" r:id="rId15"/>
  </sheets>
  <externalReferences>
    <externalReference r:id="rId16"/>
    <externalReference r:id="rId17"/>
    <externalReference r:id="rId18"/>
    <externalReference r:id="rId19"/>
    <externalReference r:id="rId20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5">#REF!</definedName>
    <definedName name="abc">#REF!</definedName>
    <definedName name="BDName">[4]BDList!$A$2:$A$69</definedName>
    <definedName name="CIR1M">[1]CIR1!$A$6:$AA$38</definedName>
    <definedName name="cirage" localSheetId="5">#REF!</definedName>
    <definedName name="cirage">#REF!</definedName>
    <definedName name="DSR">[1]DSR2!$A$6:$AR$48</definedName>
    <definedName name="E" localSheetId="5">#REF!</definedName>
    <definedName name="E">#REF!</definedName>
    <definedName name="EENP2">[1]EENP2!$A$7:$AA$72</definedName>
    <definedName name="Eexrate" localSheetId="5">#REF!</definedName>
    <definedName name="Eexrate">#REF!</definedName>
    <definedName name="LTRage" localSheetId="5">#REF!</definedName>
    <definedName name="LTRage">#REF!</definedName>
    <definedName name="MORTF">'[1]Mort Fac'!$B$4:$D$30</definedName>
    <definedName name="Noi_RDMs" localSheetId="5">#REF!</definedName>
    <definedName name="Noi_RDMs">#REF!</definedName>
    <definedName name="OPW2M">[1]OPW2!$A$6:$AA$38</definedName>
    <definedName name="OPW3X" localSheetId="5">#REF!</definedName>
    <definedName name="OPW3X">#REF!</definedName>
    <definedName name="polterm" localSheetId="5">#REF!</definedName>
    <definedName name="polterm">#REF!</definedName>
    <definedName name="sex" localSheetId="5">#REF!</definedName>
    <definedName name="sex">#REF!</definedName>
    <definedName name="TerRate3">'[5]brief &amp; assumptions'!$E$103</definedName>
    <definedName name="TLR1X">[1]TLR1!$A$61:$AA$106</definedName>
  </definedNames>
  <calcPr calcId="152511" calcOnSave="0"/>
</workbook>
</file>

<file path=xl/calcChain.xml><?xml version="1.0" encoding="utf-8"?>
<calcChain xmlns="http://schemas.openxmlformats.org/spreadsheetml/2006/main">
  <c r="BW37" i="5" l="1"/>
  <c r="BT37" i="5"/>
  <c r="BS37" i="5"/>
  <c r="BL37" i="5"/>
  <c r="BH37" i="5"/>
  <c r="BI37" i="5"/>
  <c r="BJ37" i="5"/>
  <c r="BK37" i="5"/>
  <c r="BG37" i="5"/>
  <c r="BB37" i="5"/>
  <c r="BC37" i="5"/>
  <c r="BF37" i="5"/>
  <c r="BF37" i="4"/>
  <c r="BB36" i="4"/>
  <c r="A136" i="4" l="1"/>
  <c r="A135" i="4"/>
  <c r="A134" i="4"/>
  <c r="A133" i="4"/>
  <c r="A132" i="4"/>
  <c r="A131" i="4"/>
  <c r="A130" i="4"/>
  <c r="A129" i="4"/>
  <c r="A128" i="4"/>
  <c r="A124" i="4"/>
  <c r="A123" i="4"/>
  <c r="A122" i="4"/>
  <c r="A121" i="4"/>
  <c r="A120" i="4"/>
  <c r="A119" i="4"/>
  <c r="A118" i="4"/>
  <c r="A114" i="4"/>
  <c r="A113" i="4"/>
  <c r="A112" i="4"/>
  <c r="A111" i="4"/>
  <c r="A110" i="4"/>
  <c r="A109" i="4"/>
  <c r="A108" i="4"/>
  <c r="A107" i="4"/>
  <c r="A103" i="4"/>
  <c r="A102" i="4"/>
  <c r="A101" i="4"/>
  <c r="A100" i="4"/>
  <c r="A99" i="4"/>
  <c r="A98" i="4"/>
  <c r="A97" i="4"/>
  <c r="A96" i="4"/>
  <c r="A95" i="4"/>
  <c r="A89" i="4"/>
  <c r="A88" i="4"/>
  <c r="A84" i="4"/>
  <c r="A83" i="4"/>
  <c r="A82" i="4"/>
  <c r="A81" i="4"/>
  <c r="A80" i="4"/>
  <c r="A79" i="4"/>
  <c r="A78" i="4"/>
  <c r="A77" i="4"/>
  <c r="A76" i="4"/>
  <c r="A72" i="4"/>
  <c r="A71" i="4"/>
  <c r="A70" i="4"/>
  <c r="A69" i="4"/>
  <c r="A68" i="4"/>
  <c r="A67" i="4"/>
  <c r="A66" i="4"/>
  <c r="A65" i="4"/>
  <c r="A64" i="4"/>
  <c r="A60" i="4"/>
  <c r="A59" i="4"/>
  <c r="A58" i="4"/>
  <c r="A57" i="4"/>
  <c r="A56" i="4"/>
  <c r="A55" i="4"/>
  <c r="A54" i="4"/>
  <c r="A53" i="4"/>
  <c r="A52" i="4"/>
  <c r="A48" i="4"/>
  <c r="A47" i="4"/>
  <c r="A46" i="4"/>
  <c r="A45" i="4"/>
  <c r="A44" i="4"/>
  <c r="A43" i="4"/>
  <c r="A42" i="4"/>
  <c r="A41" i="4"/>
  <c r="A40" i="4"/>
  <c r="A36" i="4"/>
  <c r="A35" i="4"/>
  <c r="A34" i="4"/>
  <c r="A33" i="4"/>
  <c r="A32" i="4"/>
  <c r="A31" i="4"/>
  <c r="A30" i="4"/>
  <c r="A29" i="4"/>
  <c r="A28" i="4"/>
  <c r="A24" i="4"/>
  <c r="A23" i="4"/>
  <c r="A22" i="4"/>
  <c r="A21" i="4"/>
  <c r="A20" i="4"/>
  <c r="A19" i="4"/>
  <c r="A18" i="4"/>
  <c r="A17" i="4"/>
  <c r="A16" i="4"/>
  <c r="A13" i="4"/>
  <c r="A12" i="4"/>
  <c r="A11" i="4"/>
  <c r="A10" i="4"/>
  <c r="A9" i="4"/>
  <c r="A8" i="4"/>
  <c r="A7" i="4"/>
  <c r="A6" i="4"/>
  <c r="A5" i="4"/>
  <c r="A4" i="4"/>
  <c r="A2" i="4"/>
  <c r="A5" i="5"/>
  <c r="A6" i="5"/>
  <c r="A7" i="5"/>
  <c r="A8" i="5"/>
  <c r="A9" i="5"/>
  <c r="A10" i="5"/>
  <c r="A11" i="5"/>
  <c r="A12" i="5"/>
  <c r="A13" i="5"/>
  <c r="A4" i="5"/>
  <c r="A136" i="5"/>
  <c r="A135" i="5"/>
  <c r="A134" i="5"/>
  <c r="A133" i="5"/>
  <c r="A132" i="5"/>
  <c r="A131" i="5"/>
  <c r="A130" i="5"/>
  <c r="A129" i="5"/>
  <c r="A128" i="5"/>
  <c r="A124" i="5"/>
  <c r="A123" i="5"/>
  <c r="A122" i="5"/>
  <c r="A121" i="5"/>
  <c r="A120" i="5"/>
  <c r="A119" i="5"/>
  <c r="A118" i="5"/>
  <c r="A114" i="5"/>
  <c r="A113" i="5"/>
  <c r="A112" i="5"/>
  <c r="A111" i="5"/>
  <c r="A110" i="5"/>
  <c r="A109" i="5"/>
  <c r="A108" i="5"/>
  <c r="A107" i="5"/>
  <c r="A103" i="5"/>
  <c r="A102" i="5"/>
  <c r="A101" i="5"/>
  <c r="A100" i="5"/>
  <c r="A99" i="5"/>
  <c r="A98" i="5"/>
  <c r="A97" i="5"/>
  <c r="A96" i="5"/>
  <c r="A95" i="5"/>
  <c r="A89" i="5"/>
  <c r="A88" i="5"/>
  <c r="A84" i="5"/>
  <c r="A83" i="5"/>
  <c r="A82" i="5"/>
  <c r="A81" i="5"/>
  <c r="A80" i="5"/>
  <c r="A79" i="5"/>
  <c r="A78" i="5"/>
  <c r="A77" i="5"/>
  <c r="A76" i="5"/>
  <c r="A72" i="5"/>
  <c r="A71" i="5"/>
  <c r="A70" i="5"/>
  <c r="A69" i="5"/>
  <c r="A68" i="5"/>
  <c r="A67" i="5"/>
  <c r="A66" i="5"/>
  <c r="A65" i="5"/>
  <c r="A64" i="5"/>
  <c r="A60" i="5"/>
  <c r="A59" i="5"/>
  <c r="A58" i="5"/>
  <c r="A57" i="5"/>
  <c r="A56" i="5"/>
  <c r="A55" i="5"/>
  <c r="A54" i="5"/>
  <c r="A53" i="5"/>
  <c r="A52" i="5"/>
  <c r="A48" i="5"/>
  <c r="A47" i="5"/>
  <c r="A46" i="5"/>
  <c r="A45" i="5"/>
  <c r="A44" i="5"/>
  <c r="A43" i="5"/>
  <c r="A42" i="5"/>
  <c r="A41" i="5"/>
  <c r="A40" i="5"/>
  <c r="A36" i="5"/>
  <c r="A35" i="5"/>
  <c r="A34" i="5"/>
  <c r="A33" i="5"/>
  <c r="A32" i="5"/>
  <c r="A31" i="5"/>
  <c r="A30" i="5"/>
  <c r="A29" i="5"/>
  <c r="A28" i="5"/>
  <c r="A24" i="5"/>
  <c r="A23" i="5"/>
  <c r="A22" i="5"/>
  <c r="A21" i="5"/>
  <c r="A20" i="5"/>
  <c r="A19" i="5"/>
  <c r="A18" i="5"/>
  <c r="A17" i="5"/>
  <c r="A16" i="5"/>
  <c r="A2" i="5"/>
  <c r="BT115" i="5" l="1"/>
  <c r="BT114" i="5"/>
  <c r="BT114" i="4"/>
  <c r="BS114" i="5"/>
  <c r="BS114" i="4"/>
  <c r="BI115" i="5"/>
  <c r="BJ115" i="5"/>
  <c r="BK115" i="5"/>
  <c r="BL115" i="5"/>
  <c r="BL114" i="5"/>
  <c r="BK114" i="5"/>
  <c r="BJ114" i="5"/>
  <c r="BI114" i="5"/>
  <c r="BI109" i="5"/>
  <c r="BJ109" i="5"/>
  <c r="BK109" i="5"/>
  <c r="BL109" i="5"/>
  <c r="BI110" i="5"/>
  <c r="BJ110" i="5"/>
  <c r="BK110" i="5"/>
  <c r="BL110" i="5"/>
  <c r="BI111" i="5"/>
  <c r="BJ111" i="5"/>
  <c r="BK111" i="5"/>
  <c r="BL111" i="5"/>
  <c r="BI112" i="5"/>
  <c r="BJ112" i="5"/>
  <c r="BK112" i="5"/>
  <c r="BL112" i="5"/>
  <c r="BI108" i="5"/>
  <c r="BJ108" i="5"/>
  <c r="BK108" i="5"/>
  <c r="BL108" i="5"/>
  <c r="BI107" i="5"/>
  <c r="BJ107" i="5"/>
  <c r="BK107" i="5"/>
  <c r="BL107" i="5"/>
  <c r="BH109" i="5"/>
  <c r="BH110" i="5"/>
  <c r="BH111" i="5"/>
  <c r="BH112" i="5"/>
  <c r="BH114" i="5"/>
  <c r="BH115" i="5"/>
  <c r="BH108" i="5"/>
  <c r="BH107" i="5"/>
  <c r="BG114" i="5"/>
  <c r="BG115" i="5"/>
  <c r="BG110" i="5"/>
  <c r="BG111" i="5"/>
  <c r="BG112" i="5"/>
  <c r="BG109" i="5"/>
  <c r="BG108" i="5"/>
  <c r="BG107" i="5"/>
  <c r="BG115" i="4"/>
  <c r="BF113" i="4"/>
  <c r="AQ115" i="4"/>
  <c r="BF113" i="5"/>
  <c r="BF112" i="5"/>
  <c r="BF114" i="5" s="1"/>
  <c r="BF115" i="5" s="1"/>
  <c r="BW115" i="5" s="1"/>
  <c r="BW114" i="5" l="1"/>
  <c r="BC115" i="5"/>
  <c r="BB115" i="5"/>
  <c r="BS115" i="5" s="1"/>
  <c r="AQ115" i="5"/>
  <c r="AR115" i="5"/>
  <c r="AS115" i="5"/>
  <c r="AT115" i="5"/>
  <c r="AU115" i="5"/>
  <c r="AP115" i="5"/>
  <c r="AI115" i="5"/>
  <c r="AJ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C115" i="5"/>
  <c r="BD115" i="4"/>
  <c r="BE115" i="4"/>
  <c r="AV115" i="4"/>
  <c r="AW115" i="4"/>
  <c r="AX115" i="4"/>
  <c r="AY115" i="4"/>
  <c r="AZ115" i="4"/>
  <c r="BA115" i="4"/>
  <c r="AR115" i="4"/>
  <c r="AS115" i="4"/>
  <c r="AT115" i="4"/>
  <c r="AU115" i="4"/>
  <c r="AP115" i="4"/>
  <c r="AH115" i="4"/>
  <c r="AI115" i="4"/>
  <c r="AJ115" i="4"/>
  <c r="AC115" i="4"/>
  <c r="AD115" i="4"/>
  <c r="AE115" i="4"/>
  <c r="AF115" i="4"/>
  <c r="AG115" i="4"/>
  <c r="AB115" i="4"/>
  <c r="V115" i="4"/>
  <c r="W115" i="4"/>
  <c r="X115" i="4"/>
  <c r="Y115" i="4"/>
  <c r="Z115" i="4"/>
  <c r="R115" i="4"/>
  <c r="S115" i="4"/>
  <c r="T115" i="4"/>
  <c r="U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C115" i="4"/>
  <c r="AQ37" i="5" l="1"/>
  <c r="AR37" i="5"/>
  <c r="AS37" i="5"/>
  <c r="AT37" i="5"/>
  <c r="AU37" i="5"/>
  <c r="AP37" i="5"/>
  <c r="AA114" i="4" l="1"/>
  <c r="AA115" i="4" s="1"/>
  <c r="BH115" i="4"/>
  <c r="BI115" i="4"/>
  <c r="BJ115" i="4"/>
  <c r="BK115" i="4"/>
  <c r="BK114" i="4"/>
  <c r="BJ114" i="4"/>
  <c r="BI114" i="4"/>
  <c r="BH114" i="4"/>
  <c r="BG114" i="4"/>
  <c r="BF112" i="4"/>
  <c r="BF111" i="4"/>
  <c r="BF110" i="4"/>
  <c r="BF109" i="4"/>
  <c r="BF108" i="4"/>
  <c r="BF107" i="4"/>
  <c r="BC113" i="4"/>
  <c r="BC115" i="4" s="1"/>
  <c r="BT115" i="4" s="1"/>
  <c r="BC114" i="4"/>
  <c r="BB113" i="4"/>
  <c r="BB115" i="4" s="1"/>
  <c r="BS115" i="4" s="1"/>
  <c r="BB114" i="4"/>
  <c r="BF114" i="4" l="1"/>
  <c r="AU14" i="4"/>
  <c r="AT14" i="4"/>
  <c r="AS14" i="4"/>
  <c r="AR14" i="4"/>
  <c r="AQ14" i="4"/>
  <c r="AP14" i="4"/>
  <c r="AU12" i="4"/>
  <c r="AT12" i="4"/>
  <c r="AS12" i="4"/>
  <c r="AR12" i="4"/>
  <c r="AQ12" i="4"/>
  <c r="AP12" i="4"/>
  <c r="BU37" i="4"/>
  <c r="BV37" i="4"/>
  <c r="BV36" i="4"/>
  <c r="BU36" i="4"/>
  <c r="BH37" i="4"/>
  <c r="BG37" i="4"/>
  <c r="BI37" i="4"/>
  <c r="BJ37" i="4"/>
  <c r="BK37" i="4"/>
  <c r="BL37" i="4"/>
  <c r="BL36" i="4"/>
  <c r="BK36" i="4"/>
  <c r="BJ36" i="4"/>
  <c r="BI36" i="4"/>
  <c r="BH36" i="4"/>
  <c r="BG36" i="4"/>
  <c r="BC37" i="4"/>
  <c r="BT37" i="4" s="1"/>
  <c r="BB37" i="4"/>
  <c r="BS37" i="4" s="1"/>
  <c r="BC36" i="4"/>
  <c r="BT36" i="4" s="1"/>
  <c r="AN37" i="4"/>
  <c r="AM37" i="4"/>
  <c r="AL37" i="4"/>
  <c r="AK37" i="4"/>
  <c r="AN36" i="4"/>
  <c r="AM36" i="4"/>
  <c r="AL36" i="4"/>
  <c r="AK36" i="4"/>
  <c r="BW114" i="4" l="1"/>
  <c r="BF115" i="4"/>
  <c r="BW115" i="4" s="1"/>
  <c r="AO37" i="4"/>
  <c r="BW37" i="4" s="1"/>
  <c r="BS36" i="4"/>
  <c r="AO36" i="4"/>
  <c r="BF36" i="4" s="1"/>
  <c r="BW36" i="4" s="1"/>
  <c r="AP37" i="4" l="1"/>
  <c r="AI37" i="4"/>
  <c r="AJ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C37" i="4"/>
  <c r="K49" i="1" l="1"/>
  <c r="J50" i="1"/>
  <c r="I49" i="1"/>
  <c r="H49" i="1"/>
  <c r="L83" i="1" l="1"/>
  <c r="L94" i="1" s="1"/>
  <c r="L72" i="1"/>
  <c r="AS94" i="1"/>
  <c r="AU94" i="1" l="1"/>
  <c r="AS102" i="1"/>
  <c r="AS100" i="1"/>
  <c r="AT100" i="1"/>
  <c r="AU100" i="1"/>
  <c r="AV100" i="1"/>
  <c r="AW100" i="1"/>
  <c r="AX100" i="1"/>
  <c r="AS101" i="1"/>
  <c r="AT101" i="1"/>
  <c r="AU101" i="1"/>
  <c r="AV101" i="1"/>
  <c r="AW101" i="1"/>
  <c r="AX101" i="1"/>
  <c r="AT102" i="1"/>
  <c r="AU102" i="1"/>
  <c r="AV102" i="1"/>
  <c r="AW102" i="1"/>
  <c r="AX102" i="1"/>
  <c r="AS98" i="1"/>
  <c r="AT98" i="1"/>
  <c r="AU98" i="1"/>
  <c r="AV98" i="1"/>
  <c r="AW98" i="1"/>
  <c r="AX98" i="1"/>
  <c r="AS99" i="1"/>
  <c r="AT99" i="1"/>
  <c r="AU99" i="1"/>
  <c r="AV99" i="1"/>
  <c r="AW99" i="1"/>
  <c r="AX99" i="1"/>
  <c r="AS97" i="1"/>
  <c r="AT97" i="1"/>
  <c r="AU97" i="1"/>
  <c r="AV97" i="1"/>
  <c r="AW97" i="1"/>
  <c r="AX97" i="1"/>
  <c r="AS96" i="1"/>
  <c r="AT96" i="1"/>
  <c r="AU96" i="1"/>
  <c r="AV96" i="1"/>
  <c r="AW96" i="1"/>
  <c r="AX96" i="1"/>
  <c r="AS95" i="1"/>
  <c r="AT95" i="1"/>
  <c r="AU95" i="1"/>
  <c r="AV95" i="1"/>
  <c r="AW95" i="1"/>
  <c r="AX95" i="1"/>
  <c r="AT94" i="1"/>
  <c r="AV94" i="1"/>
  <c r="AW94" i="1"/>
  <c r="AX94" i="1"/>
  <c r="AZ94" i="1"/>
  <c r="BA94" i="1"/>
  <c r="BB94" i="1"/>
  <c r="BC94" i="1"/>
  <c r="BD94" i="1"/>
  <c r="AY94" i="1"/>
  <c r="Q83" i="1"/>
  <c r="Q94" i="1" s="1"/>
  <c r="F84" i="1" l="1"/>
  <c r="F49" i="1"/>
  <c r="P84" i="1"/>
  <c r="P95" i="1" s="1"/>
  <c r="Q84" i="1"/>
  <c r="R84" i="1"/>
  <c r="R95" i="1" s="1"/>
  <c r="S84" i="1"/>
  <c r="S95" i="1" s="1"/>
  <c r="P85" i="1"/>
  <c r="P96" i="1" s="1"/>
  <c r="Q85" i="1"/>
  <c r="R85" i="1"/>
  <c r="R96" i="1" s="1"/>
  <c r="S85" i="1"/>
  <c r="S96" i="1" s="1"/>
  <c r="P86" i="1"/>
  <c r="P97" i="1" s="1"/>
  <c r="Q86" i="1"/>
  <c r="R86" i="1"/>
  <c r="R97" i="1" s="1"/>
  <c r="S86" i="1"/>
  <c r="S97" i="1" s="1"/>
  <c r="P87" i="1"/>
  <c r="P98" i="1" s="1"/>
  <c r="Q87" i="1"/>
  <c r="R87" i="1"/>
  <c r="R98" i="1" s="1"/>
  <c r="S87" i="1"/>
  <c r="S98" i="1" s="1"/>
  <c r="P88" i="1"/>
  <c r="P99" i="1" s="1"/>
  <c r="Q88" i="1"/>
  <c r="R88" i="1"/>
  <c r="R99" i="1" s="1"/>
  <c r="S88" i="1"/>
  <c r="S99" i="1" s="1"/>
  <c r="P89" i="1"/>
  <c r="P100" i="1" s="1"/>
  <c r="Q89" i="1"/>
  <c r="R89" i="1"/>
  <c r="R100" i="1" s="1"/>
  <c r="S89" i="1"/>
  <c r="S100" i="1" s="1"/>
  <c r="P90" i="1"/>
  <c r="P101" i="1" s="1"/>
  <c r="Q90" i="1"/>
  <c r="R90" i="1"/>
  <c r="R101" i="1" s="1"/>
  <c r="S90" i="1"/>
  <c r="S101" i="1" s="1"/>
  <c r="P91" i="1"/>
  <c r="P102" i="1" s="1"/>
  <c r="Q91" i="1"/>
  <c r="R91" i="1"/>
  <c r="R102" i="1" s="1"/>
  <c r="S91" i="1"/>
  <c r="S102" i="1" s="1"/>
  <c r="R83" i="1"/>
  <c r="R94" i="1" s="1"/>
  <c r="S83" i="1"/>
  <c r="S94" i="1" s="1"/>
  <c r="P83" i="1"/>
  <c r="P94" i="1" s="1"/>
  <c r="H84" i="1"/>
  <c r="I84" i="1"/>
  <c r="I95" i="1" s="1"/>
  <c r="J84" i="1"/>
  <c r="J95" i="1" s="1"/>
  <c r="K84" i="1"/>
  <c r="K95" i="1" s="1"/>
  <c r="H85" i="1"/>
  <c r="I85" i="1"/>
  <c r="I96" i="1" s="1"/>
  <c r="J85" i="1"/>
  <c r="J96" i="1" s="1"/>
  <c r="K85" i="1"/>
  <c r="K96" i="1" s="1"/>
  <c r="H86" i="1"/>
  <c r="I86" i="1"/>
  <c r="I97" i="1" s="1"/>
  <c r="J86" i="1"/>
  <c r="J97" i="1" s="1"/>
  <c r="K86" i="1"/>
  <c r="K97" i="1" s="1"/>
  <c r="H87" i="1"/>
  <c r="I87" i="1"/>
  <c r="I98" i="1" s="1"/>
  <c r="J87" i="1"/>
  <c r="J98" i="1" s="1"/>
  <c r="K87" i="1"/>
  <c r="K98" i="1" s="1"/>
  <c r="H88" i="1"/>
  <c r="I88" i="1"/>
  <c r="I99" i="1" s="1"/>
  <c r="J88" i="1"/>
  <c r="J99" i="1" s="1"/>
  <c r="K88" i="1"/>
  <c r="K99" i="1" s="1"/>
  <c r="H89" i="1"/>
  <c r="I89" i="1"/>
  <c r="I100" i="1" s="1"/>
  <c r="J89" i="1"/>
  <c r="J100" i="1" s="1"/>
  <c r="K89" i="1"/>
  <c r="K100" i="1" s="1"/>
  <c r="H90" i="1"/>
  <c r="I90" i="1"/>
  <c r="I101" i="1" s="1"/>
  <c r="J90" i="1"/>
  <c r="J101" i="1" s="1"/>
  <c r="K90" i="1"/>
  <c r="K101" i="1" s="1"/>
  <c r="H91" i="1"/>
  <c r="I91" i="1"/>
  <c r="I102" i="1" s="1"/>
  <c r="J91" i="1"/>
  <c r="J102" i="1" s="1"/>
  <c r="K91" i="1"/>
  <c r="K102" i="1" s="1"/>
  <c r="I83" i="1"/>
  <c r="I94" i="1" s="1"/>
  <c r="J83" i="1"/>
  <c r="J94" i="1" s="1"/>
  <c r="K83" i="1"/>
  <c r="K94" i="1" s="1"/>
  <c r="L84" i="1"/>
  <c r="L95" i="1" s="1"/>
  <c r="H83" i="1"/>
  <c r="M84" i="1"/>
  <c r="M95" i="1" s="1"/>
  <c r="N84" i="1"/>
  <c r="N95" i="1" s="1"/>
  <c r="O84" i="1"/>
  <c r="O95" i="1" s="1"/>
  <c r="L85" i="1"/>
  <c r="L96" i="1" s="1"/>
  <c r="M85" i="1"/>
  <c r="M96" i="1" s="1"/>
  <c r="N85" i="1"/>
  <c r="N96" i="1" s="1"/>
  <c r="O85" i="1"/>
  <c r="O96" i="1" s="1"/>
  <c r="L86" i="1"/>
  <c r="L97" i="1" s="1"/>
  <c r="M86" i="1"/>
  <c r="M97" i="1" s="1"/>
  <c r="N86" i="1"/>
  <c r="N97" i="1" s="1"/>
  <c r="O86" i="1"/>
  <c r="O97" i="1" s="1"/>
  <c r="L87" i="1"/>
  <c r="L98" i="1" s="1"/>
  <c r="M87" i="1"/>
  <c r="M98" i="1" s="1"/>
  <c r="N87" i="1"/>
  <c r="N98" i="1" s="1"/>
  <c r="O87" i="1"/>
  <c r="O98" i="1" s="1"/>
  <c r="L88" i="1"/>
  <c r="L99" i="1" s="1"/>
  <c r="M88" i="1"/>
  <c r="M99" i="1" s="1"/>
  <c r="N88" i="1"/>
  <c r="N99" i="1" s="1"/>
  <c r="O88" i="1"/>
  <c r="O99" i="1" s="1"/>
  <c r="L89" i="1"/>
  <c r="L100" i="1" s="1"/>
  <c r="M89" i="1"/>
  <c r="M100" i="1" s="1"/>
  <c r="N89" i="1"/>
  <c r="N100" i="1" s="1"/>
  <c r="O89" i="1"/>
  <c r="O100" i="1" s="1"/>
  <c r="L90" i="1"/>
  <c r="L101" i="1" s="1"/>
  <c r="M90" i="1"/>
  <c r="M101" i="1" s="1"/>
  <c r="N90" i="1"/>
  <c r="N101" i="1" s="1"/>
  <c r="O90" i="1"/>
  <c r="O101" i="1" s="1"/>
  <c r="L91" i="1"/>
  <c r="L102" i="1" s="1"/>
  <c r="M91" i="1"/>
  <c r="M102" i="1" s="1"/>
  <c r="N91" i="1"/>
  <c r="N102" i="1" s="1"/>
  <c r="O91" i="1"/>
  <c r="O102" i="1" s="1"/>
  <c r="O83" i="1"/>
  <c r="O94" i="1" s="1"/>
  <c r="N83" i="1"/>
  <c r="N94" i="1" s="1"/>
  <c r="M83" i="1"/>
  <c r="H102" i="1"/>
  <c r="H100" i="1"/>
  <c r="H95" i="1"/>
  <c r="H96" i="1"/>
  <c r="H97" i="1"/>
  <c r="H98" i="1"/>
  <c r="H99" i="1"/>
  <c r="H101" i="1"/>
  <c r="H94" i="1"/>
  <c r="F85" i="1"/>
  <c r="F86" i="1"/>
  <c r="F87" i="1"/>
  <c r="F88" i="1"/>
  <c r="F89" i="1"/>
  <c r="F90" i="1"/>
  <c r="F91" i="1"/>
  <c r="H73" i="1"/>
  <c r="I73" i="1"/>
  <c r="J73" i="1"/>
  <c r="K73" i="1"/>
  <c r="L73" i="1"/>
  <c r="M73" i="1"/>
  <c r="N73" i="1"/>
  <c r="O73" i="1"/>
  <c r="P73" i="1"/>
  <c r="Q73" i="1"/>
  <c r="R73" i="1"/>
  <c r="S73" i="1"/>
  <c r="H74" i="1"/>
  <c r="I74" i="1"/>
  <c r="J74" i="1"/>
  <c r="K74" i="1"/>
  <c r="L74" i="1"/>
  <c r="M74" i="1"/>
  <c r="N74" i="1"/>
  <c r="O74" i="1"/>
  <c r="P74" i="1"/>
  <c r="Q74" i="1"/>
  <c r="R74" i="1"/>
  <c r="S74" i="1"/>
  <c r="H75" i="1"/>
  <c r="I75" i="1"/>
  <c r="J75" i="1"/>
  <c r="K75" i="1"/>
  <c r="L75" i="1"/>
  <c r="M75" i="1"/>
  <c r="N75" i="1"/>
  <c r="O75" i="1"/>
  <c r="P75" i="1"/>
  <c r="Q75" i="1"/>
  <c r="R75" i="1"/>
  <c r="S75" i="1"/>
  <c r="H76" i="1"/>
  <c r="I76" i="1"/>
  <c r="J76" i="1"/>
  <c r="K76" i="1"/>
  <c r="L76" i="1"/>
  <c r="M76" i="1"/>
  <c r="N76" i="1"/>
  <c r="O76" i="1"/>
  <c r="P76" i="1"/>
  <c r="Q76" i="1"/>
  <c r="R76" i="1"/>
  <c r="S76" i="1"/>
  <c r="H77" i="1"/>
  <c r="I77" i="1"/>
  <c r="J77" i="1"/>
  <c r="K77" i="1"/>
  <c r="L77" i="1"/>
  <c r="M77" i="1"/>
  <c r="N77" i="1"/>
  <c r="O77" i="1"/>
  <c r="P77" i="1"/>
  <c r="Q77" i="1"/>
  <c r="R77" i="1"/>
  <c r="S77" i="1"/>
  <c r="H78" i="1"/>
  <c r="I78" i="1"/>
  <c r="J78" i="1"/>
  <c r="K78" i="1"/>
  <c r="L78" i="1"/>
  <c r="M78" i="1"/>
  <c r="N78" i="1"/>
  <c r="O78" i="1"/>
  <c r="P78" i="1"/>
  <c r="Q78" i="1"/>
  <c r="R78" i="1"/>
  <c r="S78" i="1"/>
  <c r="H79" i="1"/>
  <c r="I79" i="1"/>
  <c r="J79" i="1"/>
  <c r="K79" i="1"/>
  <c r="L79" i="1"/>
  <c r="M79" i="1"/>
  <c r="N79" i="1"/>
  <c r="O79" i="1"/>
  <c r="P79" i="1"/>
  <c r="Q79" i="1"/>
  <c r="R79" i="1"/>
  <c r="S79" i="1"/>
  <c r="H80" i="1"/>
  <c r="I80" i="1"/>
  <c r="J80" i="1"/>
  <c r="K80" i="1"/>
  <c r="L80" i="1"/>
  <c r="M80" i="1"/>
  <c r="N80" i="1"/>
  <c r="O80" i="1"/>
  <c r="P80" i="1"/>
  <c r="Q80" i="1"/>
  <c r="R80" i="1"/>
  <c r="S80" i="1"/>
  <c r="S72" i="1"/>
  <c r="R72" i="1"/>
  <c r="Q72" i="1"/>
  <c r="P72" i="1"/>
  <c r="O72" i="1"/>
  <c r="N72" i="1"/>
  <c r="M72" i="1"/>
  <c r="K72" i="1"/>
  <c r="J72" i="1"/>
  <c r="I72" i="1"/>
  <c r="H72" i="1"/>
  <c r="C73" i="1"/>
  <c r="D73" i="1"/>
  <c r="E73" i="1"/>
  <c r="F73" i="1"/>
  <c r="C74" i="1"/>
  <c r="D74" i="1"/>
  <c r="E74" i="1"/>
  <c r="F74" i="1"/>
  <c r="C75" i="1"/>
  <c r="D75" i="1"/>
  <c r="E75" i="1"/>
  <c r="F75" i="1"/>
  <c r="C76" i="1"/>
  <c r="D76" i="1"/>
  <c r="E76" i="1"/>
  <c r="F76" i="1"/>
  <c r="C77" i="1"/>
  <c r="D77" i="1"/>
  <c r="E77" i="1"/>
  <c r="F77" i="1"/>
  <c r="C78" i="1"/>
  <c r="D78" i="1"/>
  <c r="E78" i="1"/>
  <c r="F78" i="1"/>
  <c r="C79" i="1"/>
  <c r="D79" i="1"/>
  <c r="E79" i="1"/>
  <c r="F79" i="1"/>
  <c r="C80" i="1"/>
  <c r="D80" i="1"/>
  <c r="E80" i="1"/>
  <c r="F80" i="1"/>
  <c r="C72" i="1"/>
  <c r="E72" i="1"/>
  <c r="D72" i="1"/>
  <c r="F50" i="1"/>
  <c r="F51" i="1"/>
  <c r="F52" i="1"/>
  <c r="F53" i="1"/>
  <c r="F54" i="1"/>
  <c r="F55" i="1"/>
  <c r="F56" i="1"/>
  <c r="F57" i="1"/>
  <c r="P50" i="1"/>
  <c r="Q50" i="1"/>
  <c r="E50" i="1" s="1"/>
  <c r="R50" i="1"/>
  <c r="S50" i="1"/>
  <c r="P51" i="1"/>
  <c r="Q51" i="1"/>
  <c r="E51" i="1" s="1"/>
  <c r="R51" i="1"/>
  <c r="S51" i="1"/>
  <c r="P52" i="1"/>
  <c r="Q52" i="1"/>
  <c r="E52" i="1" s="1"/>
  <c r="R52" i="1"/>
  <c r="S52" i="1"/>
  <c r="P53" i="1"/>
  <c r="Q53" i="1"/>
  <c r="E53" i="1" s="1"/>
  <c r="R53" i="1"/>
  <c r="S53" i="1"/>
  <c r="P54" i="1"/>
  <c r="Q54" i="1"/>
  <c r="E54" i="1" s="1"/>
  <c r="R54" i="1"/>
  <c r="S54" i="1"/>
  <c r="P55" i="1"/>
  <c r="Q55" i="1"/>
  <c r="E55" i="1" s="1"/>
  <c r="R55" i="1"/>
  <c r="S55" i="1"/>
  <c r="P56" i="1"/>
  <c r="Q56" i="1"/>
  <c r="E56" i="1" s="1"/>
  <c r="R56" i="1"/>
  <c r="S56" i="1"/>
  <c r="P57" i="1"/>
  <c r="Q57" i="1"/>
  <c r="E57" i="1" s="1"/>
  <c r="R57" i="1"/>
  <c r="S57" i="1"/>
  <c r="S49" i="1"/>
  <c r="Q49" i="1"/>
  <c r="E49" i="1" s="1"/>
  <c r="R49" i="1"/>
  <c r="P49" i="1"/>
  <c r="L50" i="1"/>
  <c r="M50" i="1"/>
  <c r="D50" i="1" s="1"/>
  <c r="N50" i="1"/>
  <c r="O50" i="1"/>
  <c r="L51" i="1"/>
  <c r="M51" i="1"/>
  <c r="N51" i="1"/>
  <c r="O51" i="1"/>
  <c r="L52" i="1"/>
  <c r="M52" i="1"/>
  <c r="D52" i="1" s="1"/>
  <c r="N52" i="1"/>
  <c r="O52" i="1"/>
  <c r="L53" i="1"/>
  <c r="M53" i="1"/>
  <c r="D53" i="1" s="1"/>
  <c r="N53" i="1"/>
  <c r="O53" i="1"/>
  <c r="L54" i="1"/>
  <c r="M54" i="1"/>
  <c r="D54" i="1" s="1"/>
  <c r="N54" i="1"/>
  <c r="O54" i="1"/>
  <c r="L55" i="1"/>
  <c r="M55" i="1"/>
  <c r="D55" i="1" s="1"/>
  <c r="N55" i="1"/>
  <c r="O55" i="1"/>
  <c r="L56" i="1"/>
  <c r="M56" i="1"/>
  <c r="N56" i="1"/>
  <c r="O56" i="1"/>
  <c r="L57" i="1"/>
  <c r="M57" i="1"/>
  <c r="D57" i="1" s="1"/>
  <c r="N57" i="1"/>
  <c r="O57" i="1"/>
  <c r="O49" i="1"/>
  <c r="N49" i="1"/>
  <c r="M49" i="1"/>
  <c r="L49" i="1"/>
  <c r="K57" i="1"/>
  <c r="H50" i="1"/>
  <c r="I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J49" i="1"/>
  <c r="H42" i="1"/>
  <c r="I42" i="1"/>
  <c r="J42" i="1"/>
  <c r="K42" i="1"/>
  <c r="L42" i="1"/>
  <c r="M42" i="1"/>
  <c r="N42" i="1"/>
  <c r="O42" i="1"/>
  <c r="P42" i="1"/>
  <c r="Q42" i="1"/>
  <c r="R42" i="1"/>
  <c r="S42" i="1"/>
  <c r="H43" i="1"/>
  <c r="I43" i="1"/>
  <c r="J43" i="1"/>
  <c r="K43" i="1"/>
  <c r="L43" i="1"/>
  <c r="M43" i="1"/>
  <c r="N43" i="1"/>
  <c r="O43" i="1"/>
  <c r="P43" i="1"/>
  <c r="Q43" i="1"/>
  <c r="R43" i="1"/>
  <c r="S43" i="1"/>
  <c r="H44" i="1"/>
  <c r="I44" i="1"/>
  <c r="J44" i="1"/>
  <c r="K44" i="1"/>
  <c r="L44" i="1"/>
  <c r="M44" i="1"/>
  <c r="N44" i="1"/>
  <c r="O44" i="1"/>
  <c r="P44" i="1"/>
  <c r="Q44" i="1"/>
  <c r="R44" i="1"/>
  <c r="S44" i="1"/>
  <c r="H45" i="1"/>
  <c r="I45" i="1"/>
  <c r="J45" i="1"/>
  <c r="K45" i="1"/>
  <c r="L45" i="1"/>
  <c r="M45" i="1"/>
  <c r="N45" i="1"/>
  <c r="O45" i="1"/>
  <c r="P45" i="1"/>
  <c r="Q45" i="1"/>
  <c r="R45" i="1"/>
  <c r="S45" i="1"/>
  <c r="S41" i="1"/>
  <c r="R41" i="1"/>
  <c r="Q41" i="1"/>
  <c r="P41" i="1"/>
  <c r="O41" i="1"/>
  <c r="N41" i="1"/>
  <c r="M41" i="1"/>
  <c r="L41" i="1"/>
  <c r="K41" i="1"/>
  <c r="J41" i="1"/>
  <c r="I41" i="1"/>
  <c r="H41" i="1"/>
  <c r="H32" i="1"/>
  <c r="I32" i="1"/>
  <c r="J32" i="1"/>
  <c r="K32" i="1"/>
  <c r="L32" i="1"/>
  <c r="M32" i="1"/>
  <c r="N32" i="1"/>
  <c r="O32" i="1"/>
  <c r="P32" i="1"/>
  <c r="Q32" i="1"/>
  <c r="R32" i="1"/>
  <c r="S32" i="1"/>
  <c r="H33" i="1"/>
  <c r="I33" i="1"/>
  <c r="J33" i="1"/>
  <c r="K33" i="1"/>
  <c r="L33" i="1"/>
  <c r="M33" i="1"/>
  <c r="N33" i="1"/>
  <c r="O33" i="1"/>
  <c r="P33" i="1"/>
  <c r="Q33" i="1"/>
  <c r="R33" i="1"/>
  <c r="S33" i="1"/>
  <c r="H34" i="1"/>
  <c r="I34" i="1"/>
  <c r="J34" i="1"/>
  <c r="K34" i="1"/>
  <c r="L34" i="1"/>
  <c r="M34" i="1"/>
  <c r="N34" i="1"/>
  <c r="O34" i="1"/>
  <c r="P34" i="1"/>
  <c r="Q34" i="1"/>
  <c r="R34" i="1"/>
  <c r="S34" i="1"/>
  <c r="H35" i="1"/>
  <c r="I35" i="1"/>
  <c r="J35" i="1"/>
  <c r="K35" i="1"/>
  <c r="L35" i="1"/>
  <c r="M35" i="1"/>
  <c r="N35" i="1"/>
  <c r="O35" i="1"/>
  <c r="P35" i="1"/>
  <c r="Q35" i="1"/>
  <c r="R35" i="1"/>
  <c r="S35" i="1"/>
  <c r="H36" i="1"/>
  <c r="I36" i="1"/>
  <c r="J36" i="1"/>
  <c r="K36" i="1"/>
  <c r="L36" i="1"/>
  <c r="M36" i="1"/>
  <c r="N36" i="1"/>
  <c r="O36" i="1"/>
  <c r="P36" i="1"/>
  <c r="Q36" i="1"/>
  <c r="R36" i="1"/>
  <c r="S36" i="1"/>
  <c r="H37" i="1"/>
  <c r="I37" i="1"/>
  <c r="J37" i="1"/>
  <c r="K37" i="1"/>
  <c r="L37" i="1"/>
  <c r="M37" i="1"/>
  <c r="N37" i="1"/>
  <c r="O37" i="1"/>
  <c r="P37" i="1"/>
  <c r="Q37" i="1"/>
  <c r="R37" i="1"/>
  <c r="S37" i="1"/>
  <c r="H38" i="1"/>
  <c r="I38" i="1"/>
  <c r="J38" i="1"/>
  <c r="K38" i="1"/>
  <c r="L38" i="1"/>
  <c r="M38" i="1"/>
  <c r="N38" i="1"/>
  <c r="O38" i="1"/>
  <c r="P38" i="1"/>
  <c r="Q38" i="1"/>
  <c r="R38" i="1"/>
  <c r="S38" i="1"/>
  <c r="N31" i="1"/>
  <c r="J31" i="1"/>
  <c r="C42" i="1"/>
  <c r="D42" i="1"/>
  <c r="E42" i="1"/>
  <c r="F42" i="1"/>
  <c r="C43" i="1"/>
  <c r="D43" i="1"/>
  <c r="E43" i="1"/>
  <c r="F43" i="1"/>
  <c r="C44" i="1"/>
  <c r="D44" i="1"/>
  <c r="E44" i="1"/>
  <c r="F44" i="1"/>
  <c r="C45" i="1"/>
  <c r="D45" i="1"/>
  <c r="E45" i="1"/>
  <c r="F45" i="1"/>
  <c r="F41" i="1"/>
  <c r="E41" i="1"/>
  <c r="D41" i="1"/>
  <c r="C41" i="1"/>
  <c r="F32" i="1"/>
  <c r="F33" i="1"/>
  <c r="F34" i="1"/>
  <c r="F35" i="1"/>
  <c r="F36" i="1"/>
  <c r="F37" i="1"/>
  <c r="F38" i="1"/>
  <c r="E32" i="1"/>
  <c r="E33" i="1"/>
  <c r="E34" i="1"/>
  <c r="E35" i="1"/>
  <c r="E36" i="1"/>
  <c r="E37" i="1"/>
  <c r="E38" i="1"/>
  <c r="D32" i="1"/>
  <c r="D33" i="1"/>
  <c r="D34" i="1"/>
  <c r="D35" i="1"/>
  <c r="D36" i="1"/>
  <c r="D37" i="1"/>
  <c r="D38" i="1"/>
  <c r="C32" i="1"/>
  <c r="C33" i="1"/>
  <c r="C34" i="1"/>
  <c r="C35" i="1"/>
  <c r="C36" i="1"/>
  <c r="C37" i="1"/>
  <c r="C38" i="1"/>
  <c r="E21" i="1"/>
  <c r="E22" i="1"/>
  <c r="E23" i="1"/>
  <c r="E24" i="1"/>
  <c r="E25" i="1"/>
  <c r="E26" i="1"/>
  <c r="E27" i="1"/>
  <c r="E28" i="1"/>
  <c r="P20" i="1"/>
  <c r="E20" i="1"/>
  <c r="D21" i="1"/>
  <c r="D22" i="1"/>
  <c r="D23" i="1"/>
  <c r="D24" i="1"/>
  <c r="D25" i="1"/>
  <c r="D26" i="1"/>
  <c r="D27" i="1"/>
  <c r="D28" i="1"/>
  <c r="D20" i="1"/>
  <c r="C21" i="1"/>
  <c r="C22" i="1"/>
  <c r="C23" i="1"/>
  <c r="C24" i="1"/>
  <c r="C25" i="1"/>
  <c r="C26" i="1"/>
  <c r="C27" i="1"/>
  <c r="C28" i="1"/>
  <c r="C20" i="1"/>
  <c r="O21" i="1"/>
  <c r="O22" i="1"/>
  <c r="O23" i="1"/>
  <c r="O24" i="1"/>
  <c r="O25" i="1"/>
  <c r="O26" i="1"/>
  <c r="O27" i="1"/>
  <c r="O28" i="1"/>
  <c r="O20" i="1"/>
  <c r="N28" i="1"/>
  <c r="N21" i="1"/>
  <c r="N22" i="1"/>
  <c r="N23" i="1"/>
  <c r="N24" i="1"/>
  <c r="N25" i="1"/>
  <c r="N26" i="1"/>
  <c r="N27" i="1"/>
  <c r="N20" i="1"/>
  <c r="M21" i="1"/>
  <c r="M22" i="1"/>
  <c r="M23" i="1"/>
  <c r="M24" i="1"/>
  <c r="M25" i="1"/>
  <c r="M26" i="1"/>
  <c r="M27" i="1"/>
  <c r="M28" i="1"/>
  <c r="M20" i="1"/>
  <c r="L21" i="1"/>
  <c r="L22" i="1"/>
  <c r="L23" i="1"/>
  <c r="L24" i="1"/>
  <c r="L25" i="1"/>
  <c r="L26" i="1"/>
  <c r="L27" i="1"/>
  <c r="L28" i="1"/>
  <c r="L20" i="1"/>
  <c r="K21" i="1"/>
  <c r="K22" i="1"/>
  <c r="K23" i="1"/>
  <c r="K24" i="1"/>
  <c r="K25" i="1"/>
  <c r="K26" i="1"/>
  <c r="K27" i="1"/>
  <c r="K28" i="1"/>
  <c r="K20" i="1"/>
  <c r="J20" i="1"/>
  <c r="F20" i="1"/>
  <c r="F21" i="1"/>
  <c r="F22" i="1"/>
  <c r="F23" i="1"/>
  <c r="F24" i="1"/>
  <c r="F25" i="1"/>
  <c r="F26" i="1"/>
  <c r="F27" i="1"/>
  <c r="F28" i="1"/>
  <c r="S21" i="1"/>
  <c r="S22" i="1"/>
  <c r="S23" i="1"/>
  <c r="S24" i="1"/>
  <c r="S25" i="1"/>
  <c r="S26" i="1"/>
  <c r="S27" i="1"/>
  <c r="S28" i="1"/>
  <c r="S20" i="1"/>
  <c r="R21" i="1"/>
  <c r="R22" i="1"/>
  <c r="R23" i="1"/>
  <c r="R24" i="1"/>
  <c r="R25" i="1"/>
  <c r="R26" i="1"/>
  <c r="R27" i="1"/>
  <c r="R28" i="1"/>
  <c r="R20" i="1"/>
  <c r="Q21" i="1"/>
  <c r="Q22" i="1"/>
  <c r="Q23" i="1"/>
  <c r="Q24" i="1"/>
  <c r="Q25" i="1"/>
  <c r="Q26" i="1"/>
  <c r="Q27" i="1"/>
  <c r="Q28" i="1"/>
  <c r="Q20" i="1"/>
  <c r="P21" i="1"/>
  <c r="P22" i="1"/>
  <c r="P23" i="1"/>
  <c r="P24" i="1"/>
  <c r="P25" i="1"/>
  <c r="P26" i="1"/>
  <c r="P27" i="1"/>
  <c r="P28" i="1"/>
  <c r="J21" i="1"/>
  <c r="J22" i="1"/>
  <c r="J23" i="1"/>
  <c r="J24" i="1"/>
  <c r="J25" i="1"/>
  <c r="J26" i="1"/>
  <c r="J27" i="1"/>
  <c r="J28" i="1"/>
  <c r="I21" i="1"/>
  <c r="I22" i="1"/>
  <c r="I23" i="1"/>
  <c r="I24" i="1"/>
  <c r="I25" i="1"/>
  <c r="I26" i="1"/>
  <c r="I27" i="1"/>
  <c r="I28" i="1"/>
  <c r="I20" i="1"/>
  <c r="H21" i="1"/>
  <c r="H22" i="1"/>
  <c r="H23" i="1"/>
  <c r="H24" i="1"/>
  <c r="H25" i="1"/>
  <c r="H26" i="1"/>
  <c r="H27" i="1"/>
  <c r="H28" i="1"/>
  <c r="H20" i="1"/>
  <c r="BQ21" i="1"/>
  <c r="BQ22" i="1"/>
  <c r="BP21" i="1"/>
  <c r="BP22" i="1"/>
  <c r="BP23" i="1"/>
  <c r="BO21" i="1"/>
  <c r="BO22" i="1"/>
  <c r="BO23" i="1"/>
  <c r="BN21" i="1"/>
  <c r="BN22" i="1"/>
  <c r="BN23" i="1"/>
  <c r="BM21" i="1"/>
  <c r="BM22" i="1"/>
  <c r="BM23" i="1"/>
  <c r="BL21" i="1"/>
  <c r="BL22" i="1"/>
  <c r="BL23" i="1"/>
  <c r="BK21" i="1"/>
  <c r="BK22" i="1"/>
  <c r="BK23" i="1"/>
  <c r="BJ21" i="1"/>
  <c r="BJ22" i="1"/>
  <c r="BJ23" i="1"/>
  <c r="BJ24" i="1"/>
  <c r="BI21" i="1"/>
  <c r="BI22" i="1"/>
  <c r="BI23" i="1"/>
  <c r="BH21" i="1"/>
  <c r="BH22" i="1"/>
  <c r="BH23" i="1"/>
  <c r="BH24" i="1"/>
  <c r="BG21" i="1"/>
  <c r="BG22" i="1"/>
  <c r="BG23" i="1"/>
  <c r="BF21" i="1"/>
  <c r="BF22" i="1"/>
  <c r="AG31" i="1"/>
  <c r="AH31" i="1"/>
  <c r="AI31" i="1"/>
  <c r="L31" i="1" s="1"/>
  <c r="AJ31" i="1"/>
  <c r="AK31" i="1"/>
  <c r="AL31" i="1"/>
  <c r="M31" i="1" s="1"/>
  <c r="AM31" i="1"/>
  <c r="AN31" i="1"/>
  <c r="AO31" i="1"/>
  <c r="AP31" i="1"/>
  <c r="AQ31" i="1"/>
  <c r="AR31" i="1"/>
  <c r="D31" i="1" s="1"/>
  <c r="AS31" i="1"/>
  <c r="AT31" i="1"/>
  <c r="AU31" i="1"/>
  <c r="P31" i="1" s="1"/>
  <c r="AV31" i="1"/>
  <c r="AW31" i="1"/>
  <c r="AX31" i="1"/>
  <c r="Q31" i="1" s="1"/>
  <c r="AY31" i="1"/>
  <c r="AZ31" i="1"/>
  <c r="BA31" i="1"/>
  <c r="R31" i="1" s="1"/>
  <c r="BB31" i="1"/>
  <c r="BC31" i="1"/>
  <c r="BD31" i="1"/>
  <c r="S31" i="1" s="1"/>
  <c r="AF31" i="1"/>
  <c r="C31" i="1" s="1"/>
  <c r="V31" i="1"/>
  <c r="W31" i="1"/>
  <c r="H31" i="1" s="1"/>
  <c r="X31" i="1"/>
  <c r="Y31" i="1"/>
  <c r="Z31" i="1"/>
  <c r="I31" i="1" s="1"/>
  <c r="AA31" i="1"/>
  <c r="AB31" i="1"/>
  <c r="AC31" i="1"/>
  <c r="AD31" i="1"/>
  <c r="AE31" i="1"/>
  <c r="U31" i="1"/>
  <c r="BF83" i="1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F157" i="2"/>
  <c r="E157" i="2"/>
  <c r="D157" i="2"/>
  <c r="C157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F156" i="2"/>
  <c r="E156" i="2"/>
  <c r="D156" i="2"/>
  <c r="C156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F155" i="2"/>
  <c r="E155" i="2"/>
  <c r="D155" i="2"/>
  <c r="C155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F154" i="2"/>
  <c r="E154" i="2"/>
  <c r="D154" i="2"/>
  <c r="C154" i="2"/>
  <c r="BQ153" i="2"/>
  <c r="BP153" i="2"/>
  <c r="BO153" i="2"/>
  <c r="BN153" i="2"/>
  <c r="BM153" i="2"/>
  <c r="BL153" i="2"/>
  <c r="BK153" i="2"/>
  <c r="BJ153" i="2"/>
  <c r="BI153" i="2"/>
  <c r="BH153" i="2"/>
  <c r="BG153" i="2"/>
  <c r="BF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F153" i="2"/>
  <c r="E153" i="2"/>
  <c r="D153" i="2"/>
  <c r="C153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F152" i="2"/>
  <c r="E152" i="2"/>
  <c r="D152" i="2"/>
  <c r="C152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F151" i="2"/>
  <c r="E151" i="2"/>
  <c r="D151" i="2"/>
  <c r="C151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F150" i="2"/>
  <c r="E150" i="2"/>
  <c r="D150" i="2"/>
  <c r="C150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F149" i="2"/>
  <c r="E149" i="2"/>
  <c r="D149" i="2"/>
  <c r="C149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F146" i="2"/>
  <c r="E146" i="2"/>
  <c r="D146" i="2"/>
  <c r="C146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F145" i="2"/>
  <c r="E145" i="2"/>
  <c r="D145" i="2"/>
  <c r="C145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F144" i="2"/>
  <c r="E144" i="2"/>
  <c r="D144" i="2"/>
  <c r="C144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F143" i="2"/>
  <c r="E143" i="2"/>
  <c r="D143" i="2"/>
  <c r="C143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F142" i="2"/>
  <c r="E142" i="2"/>
  <c r="D142" i="2"/>
  <c r="C142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F141" i="2"/>
  <c r="E141" i="2"/>
  <c r="D141" i="2"/>
  <c r="C141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F140" i="2"/>
  <c r="E140" i="2"/>
  <c r="D140" i="2"/>
  <c r="C140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F139" i="2"/>
  <c r="E139" i="2"/>
  <c r="D139" i="2"/>
  <c r="C139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F138" i="2"/>
  <c r="E138" i="2"/>
  <c r="D138" i="2"/>
  <c r="C138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F135" i="2"/>
  <c r="E135" i="2"/>
  <c r="D135" i="2"/>
  <c r="C135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F134" i="2"/>
  <c r="E134" i="2"/>
  <c r="D134" i="2"/>
  <c r="C134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F133" i="2"/>
  <c r="E133" i="2"/>
  <c r="D133" i="2"/>
  <c r="C133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F132" i="2"/>
  <c r="E132" i="2"/>
  <c r="D132" i="2"/>
  <c r="C132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F131" i="2"/>
  <c r="E131" i="2"/>
  <c r="D131" i="2"/>
  <c r="C131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F130" i="2"/>
  <c r="E130" i="2"/>
  <c r="D130" i="2"/>
  <c r="C130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F129" i="2"/>
  <c r="E129" i="2"/>
  <c r="D129" i="2"/>
  <c r="C129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F128" i="2"/>
  <c r="E128" i="2"/>
  <c r="D128" i="2"/>
  <c r="C128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F127" i="2"/>
  <c r="E127" i="2"/>
  <c r="D127" i="2"/>
  <c r="C127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F124" i="2"/>
  <c r="E124" i="2"/>
  <c r="D124" i="2"/>
  <c r="C124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F123" i="2"/>
  <c r="E123" i="2"/>
  <c r="D123" i="2"/>
  <c r="C123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F122" i="2"/>
  <c r="E122" i="2"/>
  <c r="D122" i="2"/>
  <c r="C122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F121" i="2"/>
  <c r="E121" i="2"/>
  <c r="D121" i="2"/>
  <c r="C121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F120" i="2"/>
  <c r="E120" i="2"/>
  <c r="D120" i="2"/>
  <c r="C120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F119" i="2"/>
  <c r="E119" i="2"/>
  <c r="D119" i="2"/>
  <c r="C119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F118" i="2"/>
  <c r="E118" i="2"/>
  <c r="D118" i="2"/>
  <c r="C118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F117" i="2"/>
  <c r="E117" i="2"/>
  <c r="D117" i="2"/>
  <c r="C117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F116" i="2"/>
  <c r="E116" i="2"/>
  <c r="D116" i="2"/>
  <c r="C116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F113" i="2"/>
  <c r="E113" i="2"/>
  <c r="D113" i="2"/>
  <c r="C113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F112" i="2"/>
  <c r="E112" i="2"/>
  <c r="D112" i="2"/>
  <c r="C112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F111" i="2"/>
  <c r="E111" i="2"/>
  <c r="D111" i="2"/>
  <c r="C111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F110" i="2"/>
  <c r="E110" i="2"/>
  <c r="D110" i="2"/>
  <c r="C110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F109" i="2"/>
  <c r="E109" i="2"/>
  <c r="D109" i="2"/>
  <c r="C109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F108" i="2"/>
  <c r="E108" i="2"/>
  <c r="D108" i="2"/>
  <c r="C108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F107" i="2"/>
  <c r="E107" i="2"/>
  <c r="D107" i="2"/>
  <c r="C107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F106" i="2"/>
  <c r="E106" i="2"/>
  <c r="D106" i="2"/>
  <c r="C106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F105" i="2"/>
  <c r="E105" i="2"/>
  <c r="D105" i="2"/>
  <c r="C105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F102" i="2"/>
  <c r="E102" i="2"/>
  <c r="D102" i="2"/>
  <c r="C102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F101" i="2"/>
  <c r="E101" i="2"/>
  <c r="D101" i="2"/>
  <c r="C101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F100" i="2"/>
  <c r="E100" i="2"/>
  <c r="D100" i="2"/>
  <c r="C100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S99" i="2"/>
  <c r="R99" i="2"/>
  <c r="Q99" i="2"/>
  <c r="P99" i="2"/>
  <c r="O99" i="2"/>
  <c r="N99" i="2"/>
  <c r="M99" i="2"/>
  <c r="L99" i="2"/>
  <c r="K99" i="2"/>
  <c r="J99" i="2"/>
  <c r="I99" i="2"/>
  <c r="H99" i="2"/>
  <c r="F99" i="2"/>
  <c r="E99" i="2"/>
  <c r="D99" i="2"/>
  <c r="C99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S98" i="2"/>
  <c r="R98" i="2"/>
  <c r="Q98" i="2"/>
  <c r="P98" i="2"/>
  <c r="O98" i="2"/>
  <c r="N98" i="2"/>
  <c r="M98" i="2"/>
  <c r="L98" i="2"/>
  <c r="K98" i="2"/>
  <c r="J98" i="2"/>
  <c r="I98" i="2"/>
  <c r="H98" i="2"/>
  <c r="F98" i="2"/>
  <c r="E98" i="2"/>
  <c r="D98" i="2"/>
  <c r="C98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S97" i="2"/>
  <c r="R97" i="2"/>
  <c r="Q97" i="2"/>
  <c r="P97" i="2"/>
  <c r="O97" i="2"/>
  <c r="N97" i="2"/>
  <c r="M97" i="2"/>
  <c r="L97" i="2"/>
  <c r="K97" i="2"/>
  <c r="J97" i="2"/>
  <c r="I97" i="2"/>
  <c r="H97" i="2"/>
  <c r="F97" i="2"/>
  <c r="E97" i="2"/>
  <c r="D97" i="2"/>
  <c r="C97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S96" i="2"/>
  <c r="R96" i="2"/>
  <c r="Q96" i="2"/>
  <c r="P96" i="2"/>
  <c r="O96" i="2"/>
  <c r="N96" i="2"/>
  <c r="M96" i="2"/>
  <c r="L96" i="2"/>
  <c r="K96" i="2"/>
  <c r="J96" i="2"/>
  <c r="I96" i="2"/>
  <c r="H96" i="2"/>
  <c r="F96" i="2"/>
  <c r="E96" i="2"/>
  <c r="D96" i="2"/>
  <c r="C96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S95" i="2"/>
  <c r="R95" i="2"/>
  <c r="Q95" i="2"/>
  <c r="P95" i="2"/>
  <c r="O95" i="2"/>
  <c r="N95" i="2"/>
  <c r="M95" i="2"/>
  <c r="L95" i="2"/>
  <c r="K95" i="2"/>
  <c r="J95" i="2"/>
  <c r="I95" i="2"/>
  <c r="H95" i="2"/>
  <c r="F95" i="2"/>
  <c r="E95" i="2"/>
  <c r="D95" i="2"/>
  <c r="C95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S94" i="2"/>
  <c r="R94" i="2"/>
  <c r="Q94" i="2"/>
  <c r="P94" i="2"/>
  <c r="O94" i="2"/>
  <c r="N94" i="2"/>
  <c r="M94" i="2"/>
  <c r="L94" i="2"/>
  <c r="K94" i="2"/>
  <c r="J94" i="2"/>
  <c r="I94" i="2"/>
  <c r="H94" i="2"/>
  <c r="F94" i="2"/>
  <c r="E94" i="2"/>
  <c r="D94" i="2"/>
  <c r="C94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S91" i="2"/>
  <c r="R91" i="2"/>
  <c r="Q91" i="2"/>
  <c r="P91" i="2"/>
  <c r="O91" i="2"/>
  <c r="N91" i="2"/>
  <c r="M91" i="2"/>
  <c r="L91" i="2"/>
  <c r="K91" i="2"/>
  <c r="J91" i="2"/>
  <c r="I91" i="2"/>
  <c r="H91" i="2"/>
  <c r="F91" i="2"/>
  <c r="E91" i="2"/>
  <c r="D91" i="2"/>
  <c r="C91" i="2"/>
  <c r="BX90" i="2"/>
  <c r="BW90" i="2"/>
  <c r="BV90" i="2"/>
  <c r="BU90" i="2"/>
  <c r="BT90" i="2"/>
  <c r="BS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S90" i="2"/>
  <c r="R90" i="2"/>
  <c r="Q90" i="2"/>
  <c r="P90" i="2"/>
  <c r="O90" i="2"/>
  <c r="N90" i="2"/>
  <c r="M90" i="2"/>
  <c r="L90" i="2"/>
  <c r="K90" i="2"/>
  <c r="J90" i="2"/>
  <c r="I90" i="2"/>
  <c r="H90" i="2"/>
  <c r="F90" i="2"/>
  <c r="E90" i="2"/>
  <c r="D90" i="2"/>
  <c r="C90" i="2"/>
  <c r="BX89" i="2"/>
  <c r="BW89" i="2"/>
  <c r="BV89" i="2"/>
  <c r="BU89" i="2"/>
  <c r="BT89" i="2"/>
  <c r="BS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S89" i="2"/>
  <c r="R89" i="2"/>
  <c r="Q89" i="2"/>
  <c r="P89" i="2"/>
  <c r="O89" i="2"/>
  <c r="N89" i="2"/>
  <c r="M89" i="2"/>
  <c r="L89" i="2"/>
  <c r="K89" i="2"/>
  <c r="J89" i="2"/>
  <c r="I89" i="2"/>
  <c r="H89" i="2"/>
  <c r="F89" i="2"/>
  <c r="E89" i="2"/>
  <c r="D89" i="2"/>
  <c r="C89" i="2"/>
  <c r="BX88" i="2"/>
  <c r="BW88" i="2"/>
  <c r="BV88" i="2"/>
  <c r="BU88" i="2"/>
  <c r="BT88" i="2"/>
  <c r="BS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S88" i="2"/>
  <c r="R88" i="2"/>
  <c r="Q88" i="2"/>
  <c r="P88" i="2"/>
  <c r="O88" i="2"/>
  <c r="N88" i="2"/>
  <c r="M88" i="2"/>
  <c r="L88" i="2"/>
  <c r="K88" i="2"/>
  <c r="J88" i="2"/>
  <c r="I88" i="2"/>
  <c r="H88" i="2"/>
  <c r="F88" i="2"/>
  <c r="E88" i="2"/>
  <c r="D88" i="2"/>
  <c r="C88" i="2"/>
  <c r="BX87" i="2"/>
  <c r="BW87" i="2"/>
  <c r="BV87" i="2"/>
  <c r="BU87" i="2"/>
  <c r="BT87" i="2"/>
  <c r="BS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S87" i="2"/>
  <c r="R87" i="2"/>
  <c r="Q87" i="2"/>
  <c r="P87" i="2"/>
  <c r="O87" i="2"/>
  <c r="N87" i="2"/>
  <c r="M87" i="2"/>
  <c r="L87" i="2"/>
  <c r="K87" i="2"/>
  <c r="J87" i="2"/>
  <c r="I87" i="2"/>
  <c r="H87" i="2"/>
  <c r="F87" i="2"/>
  <c r="E87" i="2"/>
  <c r="D87" i="2"/>
  <c r="C87" i="2"/>
  <c r="BX86" i="2"/>
  <c r="BW86" i="2"/>
  <c r="BV86" i="2"/>
  <c r="BU86" i="2"/>
  <c r="BT86" i="2"/>
  <c r="BS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S86" i="2"/>
  <c r="R86" i="2"/>
  <c r="Q86" i="2"/>
  <c r="P86" i="2"/>
  <c r="O86" i="2"/>
  <c r="N86" i="2"/>
  <c r="M86" i="2"/>
  <c r="L86" i="2"/>
  <c r="K86" i="2"/>
  <c r="J86" i="2"/>
  <c r="I86" i="2"/>
  <c r="H86" i="2"/>
  <c r="F86" i="2"/>
  <c r="E86" i="2"/>
  <c r="D86" i="2"/>
  <c r="C86" i="2"/>
  <c r="BX85" i="2"/>
  <c r="BW85" i="2"/>
  <c r="BV85" i="2"/>
  <c r="BU85" i="2"/>
  <c r="BT85" i="2"/>
  <c r="BS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S85" i="2"/>
  <c r="R85" i="2"/>
  <c r="Q85" i="2"/>
  <c r="P85" i="2"/>
  <c r="O85" i="2"/>
  <c r="N85" i="2"/>
  <c r="M85" i="2"/>
  <c r="L85" i="2"/>
  <c r="K85" i="2"/>
  <c r="J85" i="2"/>
  <c r="I85" i="2"/>
  <c r="H85" i="2"/>
  <c r="F85" i="2"/>
  <c r="E85" i="2"/>
  <c r="D85" i="2"/>
  <c r="C85" i="2"/>
  <c r="BX84" i="2"/>
  <c r="BW84" i="2"/>
  <c r="BV84" i="2"/>
  <c r="BU84" i="2"/>
  <c r="BT84" i="2"/>
  <c r="BS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S84" i="2"/>
  <c r="R84" i="2"/>
  <c r="Q84" i="2"/>
  <c r="P84" i="2"/>
  <c r="O84" i="2"/>
  <c r="N84" i="2"/>
  <c r="M84" i="2"/>
  <c r="L84" i="2"/>
  <c r="K84" i="2"/>
  <c r="J84" i="2"/>
  <c r="I84" i="2"/>
  <c r="H84" i="2"/>
  <c r="F84" i="2"/>
  <c r="E84" i="2"/>
  <c r="D84" i="2"/>
  <c r="C84" i="2"/>
  <c r="BX83" i="2"/>
  <c r="BW83" i="2"/>
  <c r="BV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S83" i="2"/>
  <c r="R83" i="2"/>
  <c r="Q83" i="2"/>
  <c r="P83" i="2"/>
  <c r="O83" i="2"/>
  <c r="N83" i="2"/>
  <c r="M83" i="2"/>
  <c r="L83" i="2"/>
  <c r="K83" i="2"/>
  <c r="J83" i="2"/>
  <c r="I83" i="2"/>
  <c r="H83" i="2"/>
  <c r="F83" i="2"/>
  <c r="E83" i="2"/>
  <c r="D83" i="2"/>
  <c r="C83" i="2"/>
  <c r="BX80" i="2"/>
  <c r="BW80" i="2"/>
  <c r="BV80" i="2"/>
  <c r="BU80" i="2"/>
  <c r="BT80" i="2"/>
  <c r="BS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S80" i="2"/>
  <c r="R80" i="2"/>
  <c r="Q80" i="2"/>
  <c r="P80" i="2"/>
  <c r="O80" i="2"/>
  <c r="N80" i="2"/>
  <c r="M80" i="2"/>
  <c r="L80" i="2"/>
  <c r="K80" i="2"/>
  <c r="J80" i="2"/>
  <c r="I80" i="2"/>
  <c r="H80" i="2"/>
  <c r="F80" i="2"/>
  <c r="E80" i="2"/>
  <c r="D80" i="2"/>
  <c r="C80" i="2"/>
  <c r="BX79" i="2"/>
  <c r="BW79" i="2"/>
  <c r="BV79" i="2"/>
  <c r="BU79" i="2"/>
  <c r="BT79" i="2"/>
  <c r="BS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S79" i="2"/>
  <c r="R79" i="2"/>
  <c r="Q79" i="2"/>
  <c r="P79" i="2"/>
  <c r="O79" i="2"/>
  <c r="N79" i="2"/>
  <c r="M79" i="2"/>
  <c r="L79" i="2"/>
  <c r="K79" i="2"/>
  <c r="J79" i="2"/>
  <c r="I79" i="2"/>
  <c r="H79" i="2"/>
  <c r="F79" i="2"/>
  <c r="E79" i="2"/>
  <c r="D79" i="2"/>
  <c r="C79" i="2"/>
  <c r="BX78" i="2"/>
  <c r="BW78" i="2"/>
  <c r="BV78" i="2"/>
  <c r="BU78" i="2"/>
  <c r="BT78" i="2"/>
  <c r="BS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S78" i="2"/>
  <c r="R78" i="2"/>
  <c r="Q78" i="2"/>
  <c r="P78" i="2"/>
  <c r="O78" i="2"/>
  <c r="N78" i="2"/>
  <c r="M78" i="2"/>
  <c r="L78" i="2"/>
  <c r="K78" i="2"/>
  <c r="J78" i="2"/>
  <c r="I78" i="2"/>
  <c r="H78" i="2"/>
  <c r="F78" i="2"/>
  <c r="E78" i="2"/>
  <c r="D78" i="2"/>
  <c r="C78" i="2"/>
  <c r="BX77" i="2"/>
  <c r="BW77" i="2"/>
  <c r="BV77" i="2"/>
  <c r="BU77" i="2"/>
  <c r="BT77" i="2"/>
  <c r="BS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S77" i="2"/>
  <c r="R77" i="2"/>
  <c r="Q77" i="2"/>
  <c r="P77" i="2"/>
  <c r="O77" i="2"/>
  <c r="N77" i="2"/>
  <c r="M77" i="2"/>
  <c r="L77" i="2"/>
  <c r="K77" i="2"/>
  <c r="J77" i="2"/>
  <c r="I77" i="2"/>
  <c r="H77" i="2"/>
  <c r="F77" i="2"/>
  <c r="E77" i="2"/>
  <c r="D77" i="2"/>
  <c r="C77" i="2"/>
  <c r="BX76" i="2"/>
  <c r="BW76" i="2"/>
  <c r="BV76" i="2"/>
  <c r="BU76" i="2"/>
  <c r="BT76" i="2"/>
  <c r="BS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S76" i="2"/>
  <c r="R76" i="2"/>
  <c r="Q76" i="2"/>
  <c r="P76" i="2"/>
  <c r="O76" i="2"/>
  <c r="N76" i="2"/>
  <c r="M76" i="2"/>
  <c r="L76" i="2"/>
  <c r="K76" i="2"/>
  <c r="J76" i="2"/>
  <c r="I76" i="2"/>
  <c r="H76" i="2"/>
  <c r="F76" i="2"/>
  <c r="E76" i="2"/>
  <c r="D76" i="2"/>
  <c r="C76" i="2"/>
  <c r="BX75" i="2"/>
  <c r="BW75" i="2"/>
  <c r="BV75" i="2"/>
  <c r="BU75" i="2"/>
  <c r="BT75" i="2"/>
  <c r="BS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S75" i="2"/>
  <c r="R75" i="2"/>
  <c r="Q75" i="2"/>
  <c r="P75" i="2"/>
  <c r="O75" i="2"/>
  <c r="N75" i="2"/>
  <c r="M75" i="2"/>
  <c r="L75" i="2"/>
  <c r="K75" i="2"/>
  <c r="J75" i="2"/>
  <c r="I75" i="2"/>
  <c r="H75" i="2"/>
  <c r="F75" i="2"/>
  <c r="E75" i="2"/>
  <c r="D75" i="2"/>
  <c r="C75" i="2"/>
  <c r="BX74" i="2"/>
  <c r="BW74" i="2"/>
  <c r="BV74" i="2"/>
  <c r="BU74" i="2"/>
  <c r="BT74" i="2"/>
  <c r="BS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S74" i="2"/>
  <c r="R74" i="2"/>
  <c r="Q74" i="2"/>
  <c r="P74" i="2"/>
  <c r="O74" i="2"/>
  <c r="N74" i="2"/>
  <c r="M74" i="2"/>
  <c r="L74" i="2"/>
  <c r="K74" i="2"/>
  <c r="J74" i="2"/>
  <c r="I74" i="2"/>
  <c r="H74" i="2"/>
  <c r="F74" i="2"/>
  <c r="E74" i="2"/>
  <c r="D74" i="2"/>
  <c r="C74" i="2"/>
  <c r="BX73" i="2"/>
  <c r="BW73" i="2"/>
  <c r="BV73" i="2"/>
  <c r="BU73" i="2"/>
  <c r="BT73" i="2"/>
  <c r="BS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S73" i="2"/>
  <c r="R73" i="2"/>
  <c r="Q73" i="2"/>
  <c r="P73" i="2"/>
  <c r="O73" i="2"/>
  <c r="N73" i="2"/>
  <c r="M73" i="2"/>
  <c r="L73" i="2"/>
  <c r="K73" i="2"/>
  <c r="J73" i="2"/>
  <c r="I73" i="2"/>
  <c r="H73" i="2"/>
  <c r="F73" i="2"/>
  <c r="E73" i="2"/>
  <c r="D73" i="2"/>
  <c r="C73" i="2"/>
  <c r="BX72" i="2"/>
  <c r="BW72" i="2"/>
  <c r="BV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S72" i="2"/>
  <c r="R72" i="2"/>
  <c r="Q72" i="2"/>
  <c r="P72" i="2"/>
  <c r="O72" i="2"/>
  <c r="N72" i="2"/>
  <c r="M72" i="2"/>
  <c r="L72" i="2"/>
  <c r="K72" i="2"/>
  <c r="J72" i="2"/>
  <c r="I72" i="2"/>
  <c r="H72" i="2"/>
  <c r="F72" i="2"/>
  <c r="E72" i="2"/>
  <c r="D72" i="2"/>
  <c r="C72" i="2"/>
  <c r="BP67" i="2"/>
  <c r="BO67" i="2"/>
  <c r="BL67" i="2"/>
  <c r="BK67" i="2"/>
  <c r="BH67" i="2"/>
  <c r="BG67" i="2"/>
  <c r="AX67" i="2"/>
  <c r="AW67" i="2"/>
  <c r="BJ67" i="2" s="1"/>
  <c r="AV67" i="2"/>
  <c r="BI67" i="2" s="1"/>
  <c r="AU67" i="2"/>
  <c r="AT67" i="2"/>
  <c r="AS67" i="2"/>
  <c r="F67" i="2" s="1"/>
  <c r="AR67" i="2"/>
  <c r="BQ67" i="2" s="1"/>
  <c r="AQ67" i="2"/>
  <c r="AP67" i="2"/>
  <c r="AO67" i="2"/>
  <c r="BN67" i="2" s="1"/>
  <c r="AN67" i="2"/>
  <c r="BM67" i="2" s="1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BQ66" i="2"/>
  <c r="BN66" i="2"/>
  <c r="BM66" i="2"/>
  <c r="BJ66" i="2"/>
  <c r="BI66" i="2"/>
  <c r="BF66" i="2"/>
  <c r="AX66" i="2"/>
  <c r="BK66" i="2" s="1"/>
  <c r="AW66" i="2"/>
  <c r="AV66" i="2"/>
  <c r="AU66" i="2"/>
  <c r="BH66" i="2" s="1"/>
  <c r="AT66" i="2"/>
  <c r="BG66" i="2" s="1"/>
  <c r="AS66" i="2"/>
  <c r="AR66" i="2"/>
  <c r="AQ66" i="2"/>
  <c r="BP66" i="2" s="1"/>
  <c r="AP66" i="2"/>
  <c r="BO66" i="2" s="1"/>
  <c r="AO66" i="2"/>
  <c r="AN66" i="2"/>
  <c r="AM66" i="2"/>
  <c r="BL66" i="2" s="1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R66" i="2"/>
  <c r="Q66" i="2"/>
  <c r="N66" i="2"/>
  <c r="M66" i="2"/>
  <c r="J66" i="2"/>
  <c r="I66" i="2"/>
  <c r="E66" i="2"/>
  <c r="D66" i="2"/>
  <c r="BP65" i="2"/>
  <c r="BO65" i="2"/>
  <c r="BL65" i="2"/>
  <c r="BK65" i="2"/>
  <c r="BH65" i="2"/>
  <c r="BG65" i="2"/>
  <c r="AX65" i="2"/>
  <c r="AW65" i="2"/>
  <c r="BJ65" i="2" s="1"/>
  <c r="AV65" i="2"/>
  <c r="BI65" i="2" s="1"/>
  <c r="AU65" i="2"/>
  <c r="AT65" i="2"/>
  <c r="AS65" i="2"/>
  <c r="F65" i="2" s="1"/>
  <c r="AR65" i="2"/>
  <c r="BQ65" i="2" s="1"/>
  <c r="AQ65" i="2"/>
  <c r="AP65" i="2"/>
  <c r="AO65" i="2"/>
  <c r="BN65" i="2" s="1"/>
  <c r="AN65" i="2"/>
  <c r="BM65" i="2" s="1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BQ64" i="2"/>
  <c r="BN64" i="2"/>
  <c r="BM64" i="2"/>
  <c r="BJ64" i="2"/>
  <c r="BI64" i="2"/>
  <c r="BF64" i="2"/>
  <c r="AX64" i="2"/>
  <c r="BK64" i="2" s="1"/>
  <c r="AW64" i="2"/>
  <c r="AV64" i="2"/>
  <c r="AU64" i="2"/>
  <c r="BH64" i="2" s="1"/>
  <c r="AT64" i="2"/>
  <c r="BG64" i="2" s="1"/>
  <c r="AS64" i="2"/>
  <c r="AR64" i="2"/>
  <c r="AQ64" i="2"/>
  <c r="BP64" i="2" s="1"/>
  <c r="AP64" i="2"/>
  <c r="BO64" i="2" s="1"/>
  <c r="AO64" i="2"/>
  <c r="AN64" i="2"/>
  <c r="AM64" i="2"/>
  <c r="BL64" i="2" s="1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R64" i="2"/>
  <c r="Q64" i="2"/>
  <c r="N64" i="2"/>
  <c r="M64" i="2"/>
  <c r="J64" i="2"/>
  <c r="I64" i="2"/>
  <c r="E64" i="2"/>
  <c r="D64" i="2"/>
  <c r="BP63" i="2"/>
  <c r="BO63" i="2"/>
  <c r="BL63" i="2"/>
  <c r="BK63" i="2"/>
  <c r="BH63" i="2"/>
  <c r="BG63" i="2"/>
  <c r="AX63" i="2"/>
  <c r="AW63" i="2"/>
  <c r="BJ63" i="2" s="1"/>
  <c r="AV63" i="2"/>
  <c r="BI63" i="2" s="1"/>
  <c r="AU63" i="2"/>
  <c r="AT63" i="2"/>
  <c r="AS63" i="2"/>
  <c r="F63" i="2" s="1"/>
  <c r="AR63" i="2"/>
  <c r="BQ63" i="2" s="1"/>
  <c r="AQ63" i="2"/>
  <c r="AP63" i="2"/>
  <c r="AO63" i="2"/>
  <c r="BN63" i="2" s="1"/>
  <c r="AN63" i="2"/>
  <c r="BM63" i="2" s="1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BQ62" i="2"/>
  <c r="BN62" i="2"/>
  <c r="BM62" i="2"/>
  <c r="BJ62" i="2"/>
  <c r="BI62" i="2"/>
  <c r="BF62" i="2"/>
  <c r="AX62" i="2"/>
  <c r="BK62" i="2" s="1"/>
  <c r="AW62" i="2"/>
  <c r="AV62" i="2"/>
  <c r="AU62" i="2"/>
  <c r="BH62" i="2" s="1"/>
  <c r="AT62" i="2"/>
  <c r="BG62" i="2" s="1"/>
  <c r="AS62" i="2"/>
  <c r="AR62" i="2"/>
  <c r="AQ62" i="2"/>
  <c r="BP62" i="2" s="1"/>
  <c r="AP62" i="2"/>
  <c r="BO62" i="2" s="1"/>
  <c r="AO62" i="2"/>
  <c r="AN62" i="2"/>
  <c r="AM62" i="2"/>
  <c r="BL62" i="2" s="1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R62" i="2"/>
  <c r="Q62" i="2"/>
  <c r="N62" i="2"/>
  <c r="M62" i="2"/>
  <c r="J62" i="2"/>
  <c r="I62" i="2"/>
  <c r="E62" i="2"/>
  <c r="D62" i="2"/>
  <c r="BP61" i="2"/>
  <c r="BO61" i="2"/>
  <c r="BL61" i="2"/>
  <c r="BK61" i="2"/>
  <c r="BH61" i="2"/>
  <c r="BG61" i="2"/>
  <c r="AX61" i="2"/>
  <c r="AW61" i="2"/>
  <c r="BJ61" i="2" s="1"/>
  <c r="AV61" i="2"/>
  <c r="BI61" i="2" s="1"/>
  <c r="AU61" i="2"/>
  <c r="AT61" i="2"/>
  <c r="AS61" i="2"/>
  <c r="F61" i="2" s="1"/>
  <c r="AR61" i="2"/>
  <c r="BQ61" i="2" s="1"/>
  <c r="AQ61" i="2"/>
  <c r="AP61" i="2"/>
  <c r="AO61" i="2"/>
  <c r="BN61" i="2" s="1"/>
  <c r="AN61" i="2"/>
  <c r="BM61" i="2" s="1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BQ60" i="2"/>
  <c r="BN60" i="2"/>
  <c r="BM60" i="2"/>
  <c r="BJ60" i="2"/>
  <c r="BI60" i="2"/>
  <c r="BF60" i="2"/>
  <c r="AX60" i="2"/>
  <c r="AX68" i="2" s="1"/>
  <c r="AW60" i="2"/>
  <c r="AW68" i="2" s="1"/>
  <c r="AV60" i="2"/>
  <c r="AV68" i="2" s="1"/>
  <c r="AU60" i="2"/>
  <c r="BH60" i="2" s="1"/>
  <c r="AT60" i="2"/>
  <c r="AT68" i="2" s="1"/>
  <c r="AS60" i="2"/>
  <c r="AS68" i="2" s="1"/>
  <c r="AR60" i="2"/>
  <c r="AR68" i="2" s="1"/>
  <c r="BQ68" i="2" s="1"/>
  <c r="AQ60" i="2"/>
  <c r="BP60" i="2" s="1"/>
  <c r="AP60" i="2"/>
  <c r="AP68" i="2" s="1"/>
  <c r="BO68" i="2" s="1"/>
  <c r="AO60" i="2"/>
  <c r="AO68" i="2" s="1"/>
  <c r="BN68" i="2" s="1"/>
  <c r="AN60" i="2"/>
  <c r="AN68" i="2" s="1"/>
  <c r="BM68" i="2" s="1"/>
  <c r="AM60" i="2"/>
  <c r="BL60" i="2" s="1"/>
  <c r="AL60" i="2"/>
  <c r="AL68" i="2" s="1"/>
  <c r="AK60" i="2"/>
  <c r="AK68" i="2" s="1"/>
  <c r="AJ60" i="2"/>
  <c r="AJ68" i="2" s="1"/>
  <c r="AI60" i="2"/>
  <c r="AI68" i="2" s="1"/>
  <c r="AH60" i="2"/>
  <c r="AH68" i="2" s="1"/>
  <c r="AG60" i="2"/>
  <c r="AG68" i="2" s="1"/>
  <c r="AF60" i="2"/>
  <c r="AF68" i="2" s="1"/>
  <c r="AE60" i="2"/>
  <c r="AE68" i="2" s="1"/>
  <c r="AD60" i="2"/>
  <c r="AD68" i="2" s="1"/>
  <c r="AC60" i="2"/>
  <c r="AC68" i="2" s="1"/>
  <c r="AB60" i="2"/>
  <c r="AB68" i="2" s="1"/>
  <c r="AA60" i="2"/>
  <c r="AA68" i="2" s="1"/>
  <c r="Z60" i="2"/>
  <c r="Z68" i="2" s="1"/>
  <c r="Y60" i="2"/>
  <c r="Y68" i="2" s="1"/>
  <c r="X60" i="2"/>
  <c r="X68" i="2" s="1"/>
  <c r="W60" i="2"/>
  <c r="W68" i="2" s="1"/>
  <c r="V60" i="2"/>
  <c r="V68" i="2" s="1"/>
  <c r="U60" i="2"/>
  <c r="U68" i="2" s="1"/>
  <c r="R60" i="2"/>
  <c r="N60" i="2"/>
  <c r="J60" i="2"/>
  <c r="E60" i="2"/>
  <c r="E68" i="2" s="1"/>
  <c r="BX57" i="2"/>
  <c r="BW57" i="2"/>
  <c r="BV57" i="2"/>
  <c r="BU57" i="2"/>
  <c r="BT57" i="2"/>
  <c r="BS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S57" i="2"/>
  <c r="S67" i="2" s="1"/>
  <c r="R57" i="2"/>
  <c r="Q57" i="2"/>
  <c r="P57" i="2"/>
  <c r="P67" i="2" s="1"/>
  <c r="O57" i="2"/>
  <c r="O67" i="2" s="1"/>
  <c r="N57" i="2"/>
  <c r="M57" i="2"/>
  <c r="L57" i="2"/>
  <c r="L65" i="2" s="1"/>
  <c r="K57" i="2"/>
  <c r="K67" i="2" s="1"/>
  <c r="J57" i="2"/>
  <c r="I57" i="2"/>
  <c r="H57" i="2"/>
  <c r="H63" i="2" s="1"/>
  <c r="F57" i="2"/>
  <c r="E57" i="2"/>
  <c r="D57" i="2"/>
  <c r="C57" i="2"/>
  <c r="C67" i="2" s="1"/>
  <c r="BX56" i="2"/>
  <c r="BW56" i="2"/>
  <c r="BV56" i="2"/>
  <c r="BU56" i="2"/>
  <c r="BT56" i="2"/>
  <c r="BS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S56" i="2"/>
  <c r="R56" i="2"/>
  <c r="R67" i="2" s="1"/>
  <c r="Q56" i="2"/>
  <c r="Q67" i="2" s="1"/>
  <c r="P56" i="2"/>
  <c r="O56" i="2"/>
  <c r="N56" i="2"/>
  <c r="N67" i="2" s="1"/>
  <c r="M56" i="2"/>
  <c r="M67" i="2" s="1"/>
  <c r="L56" i="2"/>
  <c r="K56" i="2"/>
  <c r="J56" i="2"/>
  <c r="J67" i="2" s="1"/>
  <c r="I56" i="2"/>
  <c r="I67" i="2" s="1"/>
  <c r="H56" i="2"/>
  <c r="F56" i="2"/>
  <c r="E56" i="2"/>
  <c r="E67" i="2" s="1"/>
  <c r="D56" i="2"/>
  <c r="D67" i="2" s="1"/>
  <c r="C56" i="2"/>
  <c r="BX55" i="2"/>
  <c r="BW55" i="2"/>
  <c r="BV55" i="2"/>
  <c r="BU55" i="2"/>
  <c r="BT55" i="2"/>
  <c r="BS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S55" i="2"/>
  <c r="S66" i="2" s="1"/>
  <c r="R55" i="2"/>
  <c r="Q55" i="2"/>
  <c r="P55" i="2"/>
  <c r="P66" i="2" s="1"/>
  <c r="O55" i="2"/>
  <c r="O66" i="2" s="1"/>
  <c r="N55" i="2"/>
  <c r="M55" i="2"/>
  <c r="L55" i="2"/>
  <c r="L66" i="2" s="1"/>
  <c r="K55" i="2"/>
  <c r="K66" i="2" s="1"/>
  <c r="J55" i="2"/>
  <c r="I55" i="2"/>
  <c r="H55" i="2"/>
  <c r="H66" i="2" s="1"/>
  <c r="F55" i="2"/>
  <c r="E55" i="2"/>
  <c r="D55" i="2"/>
  <c r="C55" i="2"/>
  <c r="C66" i="2" s="1"/>
  <c r="BX54" i="2"/>
  <c r="BW54" i="2"/>
  <c r="BV54" i="2"/>
  <c r="BU54" i="2"/>
  <c r="BT54" i="2"/>
  <c r="BS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S54" i="2"/>
  <c r="R54" i="2"/>
  <c r="R65" i="2" s="1"/>
  <c r="Q54" i="2"/>
  <c r="Q65" i="2" s="1"/>
  <c r="P54" i="2"/>
  <c r="O54" i="2"/>
  <c r="N54" i="2"/>
  <c r="N65" i="2" s="1"/>
  <c r="M54" i="2"/>
  <c r="M65" i="2" s="1"/>
  <c r="L54" i="2"/>
  <c r="K54" i="2"/>
  <c r="J54" i="2"/>
  <c r="J65" i="2" s="1"/>
  <c r="I54" i="2"/>
  <c r="I65" i="2" s="1"/>
  <c r="H54" i="2"/>
  <c r="F54" i="2"/>
  <c r="E54" i="2"/>
  <c r="E65" i="2" s="1"/>
  <c r="D54" i="2"/>
  <c r="D65" i="2" s="1"/>
  <c r="C54" i="2"/>
  <c r="BX53" i="2"/>
  <c r="BW53" i="2"/>
  <c r="BV53" i="2"/>
  <c r="BU53" i="2"/>
  <c r="BT53" i="2"/>
  <c r="BS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S53" i="2"/>
  <c r="S64" i="2" s="1"/>
  <c r="R53" i="2"/>
  <c r="Q53" i="2"/>
  <c r="P53" i="2"/>
  <c r="P64" i="2" s="1"/>
  <c r="O53" i="2"/>
  <c r="O64" i="2" s="1"/>
  <c r="N53" i="2"/>
  <c r="M53" i="2"/>
  <c r="L53" i="2"/>
  <c r="L64" i="2" s="1"/>
  <c r="K53" i="2"/>
  <c r="K64" i="2" s="1"/>
  <c r="J53" i="2"/>
  <c r="I53" i="2"/>
  <c r="H53" i="2"/>
  <c r="H64" i="2" s="1"/>
  <c r="F53" i="2"/>
  <c r="E53" i="2"/>
  <c r="D53" i="2"/>
  <c r="C53" i="2"/>
  <c r="C64" i="2" s="1"/>
  <c r="BX52" i="2"/>
  <c r="BW52" i="2"/>
  <c r="BV52" i="2"/>
  <c r="BU52" i="2"/>
  <c r="BT52" i="2"/>
  <c r="BS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S52" i="2"/>
  <c r="R52" i="2"/>
  <c r="R63" i="2" s="1"/>
  <c r="Q52" i="2"/>
  <c r="Q63" i="2" s="1"/>
  <c r="P52" i="2"/>
  <c r="O52" i="2"/>
  <c r="N52" i="2"/>
  <c r="N63" i="2" s="1"/>
  <c r="M52" i="2"/>
  <c r="M63" i="2" s="1"/>
  <c r="L52" i="2"/>
  <c r="K52" i="2"/>
  <c r="J52" i="2"/>
  <c r="J63" i="2" s="1"/>
  <c r="I52" i="2"/>
  <c r="I63" i="2" s="1"/>
  <c r="H52" i="2"/>
  <c r="F52" i="2"/>
  <c r="E52" i="2"/>
  <c r="E63" i="2" s="1"/>
  <c r="D52" i="2"/>
  <c r="D63" i="2" s="1"/>
  <c r="C52" i="2"/>
  <c r="BX51" i="2"/>
  <c r="BW51" i="2"/>
  <c r="BV51" i="2"/>
  <c r="BU51" i="2"/>
  <c r="BT51" i="2"/>
  <c r="BS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S51" i="2"/>
  <c r="S62" i="2" s="1"/>
  <c r="R51" i="2"/>
  <c r="Q51" i="2"/>
  <c r="P51" i="2"/>
  <c r="P62" i="2" s="1"/>
  <c r="O51" i="2"/>
  <c r="O62" i="2" s="1"/>
  <c r="N51" i="2"/>
  <c r="M51" i="2"/>
  <c r="L51" i="2"/>
  <c r="L62" i="2" s="1"/>
  <c r="K51" i="2"/>
  <c r="K62" i="2" s="1"/>
  <c r="J51" i="2"/>
  <c r="I51" i="2"/>
  <c r="H51" i="2"/>
  <c r="H62" i="2" s="1"/>
  <c r="F51" i="2"/>
  <c r="E51" i="2"/>
  <c r="D51" i="2"/>
  <c r="C51" i="2"/>
  <c r="C62" i="2" s="1"/>
  <c r="BX50" i="2"/>
  <c r="BW50" i="2"/>
  <c r="BV50" i="2"/>
  <c r="BU50" i="2"/>
  <c r="BT50" i="2"/>
  <c r="BS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S50" i="2"/>
  <c r="S61" i="2" s="1"/>
  <c r="R50" i="2"/>
  <c r="R61" i="2" s="1"/>
  <c r="Q50" i="2"/>
  <c r="Q61" i="2" s="1"/>
  <c r="P50" i="2"/>
  <c r="O50" i="2"/>
  <c r="O61" i="2" s="1"/>
  <c r="N50" i="2"/>
  <c r="N61" i="2" s="1"/>
  <c r="M50" i="2"/>
  <c r="M61" i="2" s="1"/>
  <c r="L50" i="2"/>
  <c r="K50" i="2"/>
  <c r="K61" i="2" s="1"/>
  <c r="J50" i="2"/>
  <c r="J61" i="2" s="1"/>
  <c r="I50" i="2"/>
  <c r="I61" i="2" s="1"/>
  <c r="H50" i="2"/>
  <c r="F50" i="2"/>
  <c r="E50" i="2"/>
  <c r="E61" i="2" s="1"/>
  <c r="D50" i="2"/>
  <c r="D61" i="2" s="1"/>
  <c r="C50" i="2"/>
  <c r="BX49" i="2"/>
  <c r="BW49" i="2"/>
  <c r="BV49" i="2"/>
  <c r="BU49" i="2"/>
  <c r="BT49" i="2"/>
  <c r="BS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S49" i="2"/>
  <c r="S60" i="2" s="1"/>
  <c r="R49" i="2"/>
  <c r="Q49" i="2"/>
  <c r="Q60" i="2" s="1"/>
  <c r="P49" i="2"/>
  <c r="P60" i="2" s="1"/>
  <c r="O49" i="2"/>
  <c r="O60" i="2" s="1"/>
  <c r="N49" i="2"/>
  <c r="M49" i="2"/>
  <c r="M60" i="2" s="1"/>
  <c r="L49" i="2"/>
  <c r="L60" i="2" s="1"/>
  <c r="K49" i="2"/>
  <c r="K60" i="2" s="1"/>
  <c r="J49" i="2"/>
  <c r="I49" i="2"/>
  <c r="I60" i="2" s="1"/>
  <c r="H49" i="2"/>
  <c r="H60" i="2" s="1"/>
  <c r="F49" i="2"/>
  <c r="E49" i="2"/>
  <c r="D49" i="2"/>
  <c r="D60" i="2" s="1"/>
  <c r="C49" i="2"/>
  <c r="C60" i="2" s="1"/>
  <c r="BQ45" i="2"/>
  <c r="BP45" i="2"/>
  <c r="BO45" i="2"/>
  <c r="BN45" i="2"/>
  <c r="BM45" i="2"/>
  <c r="BL45" i="2"/>
  <c r="BK45" i="2"/>
  <c r="BJ45" i="2"/>
  <c r="BI45" i="2"/>
  <c r="BH45" i="2"/>
  <c r="BG45" i="2"/>
  <c r="BF45" i="2"/>
  <c r="S45" i="2"/>
  <c r="R45" i="2"/>
  <c r="Q45" i="2"/>
  <c r="P45" i="2"/>
  <c r="O45" i="2"/>
  <c r="N45" i="2"/>
  <c r="M45" i="2"/>
  <c r="L45" i="2"/>
  <c r="K45" i="2"/>
  <c r="J45" i="2"/>
  <c r="I45" i="2"/>
  <c r="H45" i="2"/>
  <c r="F45" i="2"/>
  <c r="E45" i="2"/>
  <c r="D45" i="2"/>
  <c r="C45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S44" i="2"/>
  <c r="R44" i="2"/>
  <c r="Q44" i="2"/>
  <c r="P44" i="2"/>
  <c r="O44" i="2"/>
  <c r="N44" i="2"/>
  <c r="M44" i="2"/>
  <c r="L44" i="2"/>
  <c r="K44" i="2"/>
  <c r="J44" i="2"/>
  <c r="I44" i="2"/>
  <c r="H44" i="2"/>
  <c r="F44" i="2"/>
  <c r="E44" i="2"/>
  <c r="D44" i="2"/>
  <c r="C44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S43" i="2"/>
  <c r="R43" i="2"/>
  <c r="Q43" i="2"/>
  <c r="P43" i="2"/>
  <c r="O43" i="2"/>
  <c r="N43" i="2"/>
  <c r="M43" i="2"/>
  <c r="L43" i="2"/>
  <c r="K43" i="2"/>
  <c r="J43" i="2"/>
  <c r="I43" i="2"/>
  <c r="H43" i="2"/>
  <c r="F43" i="2"/>
  <c r="E43" i="2"/>
  <c r="D43" i="2"/>
  <c r="C43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S42" i="2"/>
  <c r="R42" i="2"/>
  <c r="Q42" i="2"/>
  <c r="P42" i="2"/>
  <c r="O42" i="2"/>
  <c r="N42" i="2"/>
  <c r="M42" i="2"/>
  <c r="L42" i="2"/>
  <c r="K42" i="2"/>
  <c r="J42" i="2"/>
  <c r="I42" i="2"/>
  <c r="H42" i="2"/>
  <c r="F42" i="2"/>
  <c r="E42" i="2"/>
  <c r="D42" i="2"/>
  <c r="C42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S41" i="2"/>
  <c r="R41" i="2"/>
  <c r="Q41" i="2"/>
  <c r="P41" i="2"/>
  <c r="O41" i="2"/>
  <c r="N41" i="2"/>
  <c r="M41" i="2"/>
  <c r="L41" i="2"/>
  <c r="K41" i="2"/>
  <c r="J41" i="2"/>
  <c r="I41" i="2"/>
  <c r="H41" i="2"/>
  <c r="F41" i="2"/>
  <c r="E41" i="2"/>
  <c r="D41" i="2"/>
  <c r="C41" i="2"/>
  <c r="BX38" i="2"/>
  <c r="BW38" i="2"/>
  <c r="BV38" i="2"/>
  <c r="BU38" i="2"/>
  <c r="BT38" i="2"/>
  <c r="BS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S38" i="2"/>
  <c r="R38" i="2"/>
  <c r="Q38" i="2"/>
  <c r="P38" i="2"/>
  <c r="O38" i="2"/>
  <c r="N38" i="2"/>
  <c r="M38" i="2"/>
  <c r="L38" i="2"/>
  <c r="K38" i="2"/>
  <c r="J38" i="2"/>
  <c r="I38" i="2"/>
  <c r="H38" i="2"/>
  <c r="F38" i="2"/>
  <c r="E38" i="2"/>
  <c r="D38" i="2"/>
  <c r="C38" i="2"/>
  <c r="BX37" i="2"/>
  <c r="BW37" i="2"/>
  <c r="BV37" i="2"/>
  <c r="BU37" i="2"/>
  <c r="BT37" i="2"/>
  <c r="BS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S37" i="2"/>
  <c r="R37" i="2"/>
  <c r="Q37" i="2"/>
  <c r="P37" i="2"/>
  <c r="O37" i="2"/>
  <c r="N37" i="2"/>
  <c r="M37" i="2"/>
  <c r="L37" i="2"/>
  <c r="K37" i="2"/>
  <c r="J37" i="2"/>
  <c r="I37" i="2"/>
  <c r="H37" i="2"/>
  <c r="F37" i="2"/>
  <c r="E37" i="2"/>
  <c r="D37" i="2"/>
  <c r="C37" i="2"/>
  <c r="BX36" i="2"/>
  <c r="BW36" i="2"/>
  <c r="BV36" i="2"/>
  <c r="BU36" i="2"/>
  <c r="BT36" i="2"/>
  <c r="BS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S36" i="2"/>
  <c r="R36" i="2"/>
  <c r="Q36" i="2"/>
  <c r="P36" i="2"/>
  <c r="O36" i="2"/>
  <c r="N36" i="2"/>
  <c r="M36" i="2"/>
  <c r="L36" i="2"/>
  <c r="K36" i="2"/>
  <c r="J36" i="2"/>
  <c r="I36" i="2"/>
  <c r="H36" i="2"/>
  <c r="F36" i="2"/>
  <c r="E36" i="2"/>
  <c r="D36" i="2"/>
  <c r="C36" i="2"/>
  <c r="BX35" i="2"/>
  <c r="BW35" i="2"/>
  <c r="BV35" i="2"/>
  <c r="BU35" i="2"/>
  <c r="BT35" i="2"/>
  <c r="BS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S35" i="2"/>
  <c r="R35" i="2"/>
  <c r="Q35" i="2"/>
  <c r="P35" i="2"/>
  <c r="O35" i="2"/>
  <c r="N35" i="2"/>
  <c r="M35" i="2"/>
  <c r="L35" i="2"/>
  <c r="K35" i="2"/>
  <c r="J35" i="2"/>
  <c r="I35" i="2"/>
  <c r="H35" i="2"/>
  <c r="F35" i="2"/>
  <c r="E35" i="2"/>
  <c r="D35" i="2"/>
  <c r="C35" i="2"/>
  <c r="BX34" i="2"/>
  <c r="BW34" i="2"/>
  <c r="BV34" i="2"/>
  <c r="BU34" i="2"/>
  <c r="BT34" i="2"/>
  <c r="BS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S34" i="2"/>
  <c r="R34" i="2"/>
  <c r="Q34" i="2"/>
  <c r="P34" i="2"/>
  <c r="O34" i="2"/>
  <c r="N34" i="2"/>
  <c r="M34" i="2"/>
  <c r="L34" i="2"/>
  <c r="K34" i="2"/>
  <c r="J34" i="2"/>
  <c r="I34" i="2"/>
  <c r="H34" i="2"/>
  <c r="F34" i="2"/>
  <c r="E34" i="2"/>
  <c r="D34" i="2"/>
  <c r="C34" i="2"/>
  <c r="BX33" i="2"/>
  <c r="BW33" i="2"/>
  <c r="BV33" i="2"/>
  <c r="BU33" i="2"/>
  <c r="BT33" i="2"/>
  <c r="BS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S33" i="2"/>
  <c r="R33" i="2"/>
  <c r="Q33" i="2"/>
  <c r="P33" i="2"/>
  <c r="O33" i="2"/>
  <c r="N33" i="2"/>
  <c r="M33" i="2"/>
  <c r="L33" i="2"/>
  <c r="K33" i="2"/>
  <c r="J33" i="2"/>
  <c r="I33" i="2"/>
  <c r="H33" i="2"/>
  <c r="F33" i="2"/>
  <c r="E33" i="2"/>
  <c r="D33" i="2"/>
  <c r="C33" i="2"/>
  <c r="BX32" i="2"/>
  <c r="BW32" i="2"/>
  <c r="BV32" i="2"/>
  <c r="BU32" i="2"/>
  <c r="BT32" i="2"/>
  <c r="BS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S32" i="2"/>
  <c r="R32" i="2"/>
  <c r="Q32" i="2"/>
  <c r="P32" i="2"/>
  <c r="O32" i="2"/>
  <c r="N32" i="2"/>
  <c r="M32" i="2"/>
  <c r="L32" i="2"/>
  <c r="K32" i="2"/>
  <c r="J32" i="2"/>
  <c r="I32" i="2"/>
  <c r="H32" i="2"/>
  <c r="F32" i="2"/>
  <c r="E32" i="2"/>
  <c r="D32" i="2"/>
  <c r="C32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S31" i="2"/>
  <c r="R31" i="2"/>
  <c r="Q31" i="2"/>
  <c r="P31" i="2"/>
  <c r="O31" i="2"/>
  <c r="N31" i="2"/>
  <c r="M31" i="2"/>
  <c r="L31" i="2"/>
  <c r="K31" i="2"/>
  <c r="J31" i="2"/>
  <c r="I31" i="2"/>
  <c r="H31" i="2"/>
  <c r="F31" i="2"/>
  <c r="E31" i="2"/>
  <c r="D31" i="2"/>
  <c r="C31" i="2"/>
  <c r="BX28" i="2"/>
  <c r="BW28" i="2"/>
  <c r="BV28" i="2"/>
  <c r="BU28" i="2"/>
  <c r="BT28" i="2"/>
  <c r="BS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S28" i="2"/>
  <c r="R28" i="2"/>
  <c r="Q28" i="2"/>
  <c r="P28" i="2"/>
  <c r="O28" i="2"/>
  <c r="N28" i="2"/>
  <c r="M28" i="2"/>
  <c r="L28" i="2"/>
  <c r="K28" i="2"/>
  <c r="J28" i="2"/>
  <c r="I28" i="2"/>
  <c r="H28" i="2"/>
  <c r="F28" i="2"/>
  <c r="E28" i="2"/>
  <c r="D28" i="2"/>
  <c r="C28" i="2"/>
  <c r="BX27" i="2"/>
  <c r="BW27" i="2"/>
  <c r="BV27" i="2"/>
  <c r="BU27" i="2"/>
  <c r="BT27" i="2"/>
  <c r="BS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S27" i="2"/>
  <c r="R27" i="2"/>
  <c r="Q27" i="2"/>
  <c r="P27" i="2"/>
  <c r="O27" i="2"/>
  <c r="N27" i="2"/>
  <c r="M27" i="2"/>
  <c r="L27" i="2"/>
  <c r="K27" i="2"/>
  <c r="J27" i="2"/>
  <c r="I27" i="2"/>
  <c r="H27" i="2"/>
  <c r="F27" i="2"/>
  <c r="E27" i="2"/>
  <c r="D27" i="2"/>
  <c r="C27" i="2"/>
  <c r="BX26" i="2"/>
  <c r="BW26" i="2"/>
  <c r="BV26" i="2"/>
  <c r="BU26" i="2"/>
  <c r="BT26" i="2"/>
  <c r="BS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S26" i="2"/>
  <c r="R26" i="2"/>
  <c r="Q26" i="2"/>
  <c r="P26" i="2"/>
  <c r="O26" i="2"/>
  <c r="N26" i="2"/>
  <c r="M26" i="2"/>
  <c r="L26" i="2"/>
  <c r="K26" i="2"/>
  <c r="J26" i="2"/>
  <c r="I26" i="2"/>
  <c r="H26" i="2"/>
  <c r="F26" i="2"/>
  <c r="E26" i="2"/>
  <c r="D26" i="2"/>
  <c r="C26" i="2"/>
  <c r="BX25" i="2"/>
  <c r="BW25" i="2"/>
  <c r="BV25" i="2"/>
  <c r="BU25" i="2"/>
  <c r="BT25" i="2"/>
  <c r="BS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S25" i="2"/>
  <c r="R25" i="2"/>
  <c r="Q25" i="2"/>
  <c r="P25" i="2"/>
  <c r="O25" i="2"/>
  <c r="N25" i="2"/>
  <c r="M25" i="2"/>
  <c r="L25" i="2"/>
  <c r="K25" i="2"/>
  <c r="J25" i="2"/>
  <c r="I25" i="2"/>
  <c r="H25" i="2"/>
  <c r="F25" i="2"/>
  <c r="E25" i="2"/>
  <c r="D25" i="2"/>
  <c r="C25" i="2"/>
  <c r="BX24" i="2"/>
  <c r="BW24" i="2"/>
  <c r="BV24" i="2"/>
  <c r="BU24" i="2"/>
  <c r="BT24" i="2"/>
  <c r="BS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S24" i="2"/>
  <c r="R24" i="2"/>
  <c r="Q24" i="2"/>
  <c r="P24" i="2"/>
  <c r="O24" i="2"/>
  <c r="N24" i="2"/>
  <c r="M24" i="2"/>
  <c r="L24" i="2"/>
  <c r="K24" i="2"/>
  <c r="J24" i="2"/>
  <c r="I24" i="2"/>
  <c r="H24" i="2"/>
  <c r="F24" i="2"/>
  <c r="E24" i="2"/>
  <c r="D24" i="2"/>
  <c r="C24" i="2"/>
  <c r="BX23" i="2"/>
  <c r="BW23" i="2"/>
  <c r="BV23" i="2"/>
  <c r="BU23" i="2"/>
  <c r="BT23" i="2"/>
  <c r="BS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S23" i="2"/>
  <c r="R23" i="2"/>
  <c r="Q23" i="2"/>
  <c r="P23" i="2"/>
  <c r="O23" i="2"/>
  <c r="N23" i="2"/>
  <c r="M23" i="2"/>
  <c r="L23" i="2"/>
  <c r="K23" i="2"/>
  <c r="J23" i="2"/>
  <c r="I23" i="2"/>
  <c r="H23" i="2"/>
  <c r="F23" i="2"/>
  <c r="E23" i="2"/>
  <c r="D23" i="2"/>
  <c r="C23" i="2"/>
  <c r="BX22" i="2"/>
  <c r="BW22" i="2"/>
  <c r="BV22" i="2"/>
  <c r="BU22" i="2"/>
  <c r="BT22" i="2"/>
  <c r="BS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S22" i="2"/>
  <c r="R22" i="2"/>
  <c r="Q22" i="2"/>
  <c r="P22" i="2"/>
  <c r="O22" i="2"/>
  <c r="N22" i="2"/>
  <c r="M22" i="2"/>
  <c r="L22" i="2"/>
  <c r="K22" i="2"/>
  <c r="J22" i="2"/>
  <c r="I22" i="2"/>
  <c r="H22" i="2"/>
  <c r="F22" i="2"/>
  <c r="E22" i="2"/>
  <c r="D22" i="2"/>
  <c r="C22" i="2"/>
  <c r="BX21" i="2"/>
  <c r="BW21" i="2"/>
  <c r="BV21" i="2"/>
  <c r="BU21" i="2"/>
  <c r="BT21" i="2"/>
  <c r="BS21" i="2"/>
  <c r="BS3" i="2" s="1"/>
  <c r="BQ21" i="2"/>
  <c r="BP21" i="2"/>
  <c r="BO21" i="2"/>
  <c r="BN21" i="2"/>
  <c r="BM21" i="2"/>
  <c r="BL21" i="2"/>
  <c r="BK21" i="2"/>
  <c r="BJ21" i="2"/>
  <c r="BI21" i="2"/>
  <c r="BH21" i="2"/>
  <c r="BG21" i="2"/>
  <c r="BF21" i="2"/>
  <c r="S21" i="2"/>
  <c r="R21" i="2"/>
  <c r="Q21" i="2"/>
  <c r="P21" i="2"/>
  <c r="O21" i="2"/>
  <c r="N21" i="2"/>
  <c r="M21" i="2"/>
  <c r="L21" i="2"/>
  <c r="K21" i="2"/>
  <c r="J21" i="2"/>
  <c r="I21" i="2"/>
  <c r="H21" i="2"/>
  <c r="F21" i="2"/>
  <c r="E21" i="2"/>
  <c r="D21" i="2"/>
  <c r="C21" i="2"/>
  <c r="BX20" i="2"/>
  <c r="BW20" i="2"/>
  <c r="BV20" i="2"/>
  <c r="BU20" i="2"/>
  <c r="BT20" i="2"/>
  <c r="BS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S20" i="2"/>
  <c r="R20" i="2"/>
  <c r="Q20" i="2"/>
  <c r="P20" i="2"/>
  <c r="O20" i="2"/>
  <c r="N20" i="2"/>
  <c r="M20" i="2"/>
  <c r="L20" i="2"/>
  <c r="K20" i="2"/>
  <c r="J20" i="2"/>
  <c r="I20" i="2"/>
  <c r="H20" i="2"/>
  <c r="F20" i="2"/>
  <c r="E20" i="2"/>
  <c r="D20" i="2"/>
  <c r="C20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S17" i="2"/>
  <c r="R17" i="2"/>
  <c r="Q17" i="2"/>
  <c r="P17" i="2"/>
  <c r="O17" i="2"/>
  <c r="N17" i="2"/>
  <c r="M17" i="2"/>
  <c r="L17" i="2"/>
  <c r="K17" i="2"/>
  <c r="J17" i="2"/>
  <c r="I17" i="2"/>
  <c r="H17" i="2"/>
  <c r="F17" i="2"/>
  <c r="E17" i="2"/>
  <c r="D17" i="2"/>
  <c r="C17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S16" i="2"/>
  <c r="R16" i="2"/>
  <c r="Q16" i="2"/>
  <c r="P16" i="2"/>
  <c r="O16" i="2"/>
  <c r="N16" i="2"/>
  <c r="M16" i="2"/>
  <c r="L16" i="2"/>
  <c r="K16" i="2"/>
  <c r="J16" i="2"/>
  <c r="I16" i="2"/>
  <c r="H16" i="2"/>
  <c r="F16" i="2"/>
  <c r="E16" i="2"/>
  <c r="D16" i="2"/>
  <c r="C16" i="2"/>
  <c r="BX15" i="2"/>
  <c r="BW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S15" i="2"/>
  <c r="R15" i="2"/>
  <c r="Q15" i="2"/>
  <c r="P15" i="2"/>
  <c r="O15" i="2"/>
  <c r="N15" i="2"/>
  <c r="M15" i="2"/>
  <c r="L15" i="2"/>
  <c r="K15" i="2"/>
  <c r="J15" i="2"/>
  <c r="I15" i="2"/>
  <c r="H15" i="2"/>
  <c r="F15" i="2"/>
  <c r="E15" i="2"/>
  <c r="D15" i="2"/>
  <c r="C15" i="2"/>
  <c r="BX14" i="2"/>
  <c r="BW14" i="2"/>
  <c r="S14" i="2"/>
  <c r="R14" i="2"/>
  <c r="Q14" i="2"/>
  <c r="P14" i="2"/>
  <c r="O14" i="2"/>
  <c r="N14" i="2"/>
  <c r="M14" i="2"/>
  <c r="L14" i="2"/>
  <c r="K14" i="2"/>
  <c r="J14" i="2"/>
  <c r="I14" i="2"/>
  <c r="H14" i="2"/>
  <c r="F14" i="2"/>
  <c r="E14" i="2"/>
  <c r="D14" i="2"/>
  <c r="C14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S12" i="2"/>
  <c r="R12" i="2"/>
  <c r="Q12" i="2"/>
  <c r="P12" i="2"/>
  <c r="O12" i="2"/>
  <c r="N12" i="2"/>
  <c r="M12" i="2"/>
  <c r="L12" i="2"/>
  <c r="K12" i="2"/>
  <c r="J12" i="2"/>
  <c r="I12" i="2"/>
  <c r="H12" i="2"/>
  <c r="F12" i="2"/>
  <c r="E12" i="2"/>
  <c r="D12" i="2"/>
  <c r="C12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S11" i="2"/>
  <c r="R11" i="2"/>
  <c r="Q11" i="2"/>
  <c r="P11" i="2"/>
  <c r="O11" i="2"/>
  <c r="N11" i="2"/>
  <c r="M11" i="2"/>
  <c r="L11" i="2"/>
  <c r="K11" i="2"/>
  <c r="J11" i="2"/>
  <c r="I11" i="2"/>
  <c r="H11" i="2"/>
  <c r="F11" i="2"/>
  <c r="E11" i="2"/>
  <c r="D11" i="2"/>
  <c r="C11" i="2"/>
  <c r="BX10" i="2"/>
  <c r="BW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S10" i="2"/>
  <c r="R10" i="2"/>
  <c r="Q10" i="2"/>
  <c r="P10" i="2"/>
  <c r="O10" i="2"/>
  <c r="N10" i="2"/>
  <c r="M10" i="2"/>
  <c r="L10" i="2"/>
  <c r="K10" i="2"/>
  <c r="J10" i="2"/>
  <c r="I10" i="2"/>
  <c r="H10" i="2"/>
  <c r="F10" i="2"/>
  <c r="E10" i="2"/>
  <c r="D10" i="2"/>
  <c r="C10" i="2"/>
  <c r="BX9" i="2"/>
  <c r="BW9" i="2"/>
  <c r="BQ9" i="2"/>
  <c r="BP9" i="2"/>
  <c r="BO9" i="2"/>
  <c r="BN9" i="2"/>
  <c r="BM9" i="2"/>
  <c r="BL9" i="2"/>
  <c r="BK9" i="2"/>
  <c r="BJ9" i="2"/>
  <c r="BI9" i="2"/>
  <c r="BH9" i="2"/>
  <c r="BG9" i="2"/>
  <c r="BF9" i="2"/>
  <c r="S9" i="2"/>
  <c r="R9" i="2"/>
  <c r="Q9" i="2"/>
  <c r="P9" i="2"/>
  <c r="O9" i="2"/>
  <c r="N9" i="2"/>
  <c r="M9" i="2"/>
  <c r="L9" i="2"/>
  <c r="K9" i="2"/>
  <c r="J9" i="2"/>
  <c r="I9" i="2"/>
  <c r="H9" i="2"/>
  <c r="F9" i="2"/>
  <c r="E9" i="2"/>
  <c r="D9" i="2"/>
  <c r="C9" i="2"/>
  <c r="BQ8" i="2"/>
  <c r="BP8" i="2"/>
  <c r="BO8" i="2"/>
  <c r="BN8" i="2"/>
  <c r="BM8" i="2"/>
  <c r="BL8" i="2"/>
  <c r="BK8" i="2"/>
  <c r="BJ8" i="2"/>
  <c r="BI8" i="2"/>
  <c r="BH8" i="2"/>
  <c r="BG8" i="2"/>
  <c r="BF8" i="2"/>
  <c r="S8" i="2"/>
  <c r="R8" i="2"/>
  <c r="Q8" i="2"/>
  <c r="P8" i="2"/>
  <c r="O8" i="2"/>
  <c r="N8" i="2"/>
  <c r="M8" i="2"/>
  <c r="L8" i="2"/>
  <c r="K8" i="2"/>
  <c r="J8" i="2"/>
  <c r="I8" i="2"/>
  <c r="H8" i="2"/>
  <c r="F8" i="2"/>
  <c r="E8" i="2"/>
  <c r="D8" i="2"/>
  <c r="C8" i="2"/>
  <c r="BX7" i="2"/>
  <c r="BW7" i="2"/>
  <c r="BQ7" i="2"/>
  <c r="BP7" i="2"/>
  <c r="BO7" i="2"/>
  <c r="BN7" i="2"/>
  <c r="BM7" i="2"/>
  <c r="BL7" i="2"/>
  <c r="BK7" i="2"/>
  <c r="BJ7" i="2"/>
  <c r="BI7" i="2"/>
  <c r="BH7" i="2"/>
  <c r="BG7" i="2"/>
  <c r="BF7" i="2"/>
  <c r="S7" i="2"/>
  <c r="R7" i="2"/>
  <c r="Q7" i="2"/>
  <c r="P7" i="2"/>
  <c r="O7" i="2"/>
  <c r="N7" i="2"/>
  <c r="M7" i="2"/>
  <c r="L7" i="2"/>
  <c r="K7" i="2"/>
  <c r="J7" i="2"/>
  <c r="I7" i="2"/>
  <c r="H7" i="2"/>
  <c r="F7" i="2"/>
  <c r="E7" i="2"/>
  <c r="D7" i="2"/>
  <c r="C7" i="2"/>
  <c r="BX6" i="2"/>
  <c r="BW6" i="2"/>
  <c r="BQ6" i="2"/>
  <c r="BP6" i="2"/>
  <c r="BO6" i="2"/>
  <c r="BN6" i="2"/>
  <c r="BM6" i="2"/>
  <c r="BL6" i="2"/>
  <c r="BK6" i="2"/>
  <c r="BJ6" i="2"/>
  <c r="BI6" i="2"/>
  <c r="BH6" i="2"/>
  <c r="BG6" i="2"/>
  <c r="BF6" i="2"/>
  <c r="S6" i="2"/>
  <c r="R6" i="2"/>
  <c r="Q6" i="2"/>
  <c r="P6" i="2"/>
  <c r="O6" i="2"/>
  <c r="N6" i="2"/>
  <c r="M6" i="2"/>
  <c r="L6" i="2"/>
  <c r="K6" i="2"/>
  <c r="J6" i="2"/>
  <c r="I6" i="2"/>
  <c r="H6" i="2"/>
  <c r="F6" i="2"/>
  <c r="E6" i="2"/>
  <c r="D6" i="2"/>
  <c r="C6" i="2"/>
  <c r="BX5" i="2"/>
  <c r="BW5" i="2"/>
  <c r="BQ5" i="2"/>
  <c r="BP5" i="2"/>
  <c r="BO5" i="2"/>
  <c r="BN5" i="2"/>
  <c r="BM5" i="2"/>
  <c r="BL5" i="2"/>
  <c r="BK5" i="2"/>
  <c r="BJ5" i="2"/>
  <c r="BI5" i="2"/>
  <c r="BH5" i="2"/>
  <c r="BG5" i="2"/>
  <c r="BF5" i="2"/>
  <c r="S5" i="2"/>
  <c r="R5" i="2"/>
  <c r="Q5" i="2"/>
  <c r="P5" i="2"/>
  <c r="O5" i="2"/>
  <c r="N5" i="2"/>
  <c r="M5" i="2"/>
  <c r="L5" i="2"/>
  <c r="K5" i="2"/>
  <c r="J5" i="2"/>
  <c r="I5" i="2"/>
  <c r="H5" i="2"/>
  <c r="F5" i="2"/>
  <c r="E5" i="2"/>
  <c r="D5" i="2"/>
  <c r="C5" i="2"/>
  <c r="BX4" i="2"/>
  <c r="BW4" i="2"/>
  <c r="BQ4" i="2"/>
  <c r="BP4" i="2"/>
  <c r="BO4" i="2"/>
  <c r="BN4" i="2"/>
  <c r="BM4" i="2"/>
  <c r="BL4" i="2"/>
  <c r="BK4" i="2"/>
  <c r="BJ4" i="2"/>
  <c r="BI4" i="2"/>
  <c r="BH4" i="2"/>
  <c r="BG4" i="2"/>
  <c r="BF4" i="2"/>
  <c r="S4" i="2"/>
  <c r="R4" i="2"/>
  <c r="Q4" i="2"/>
  <c r="P4" i="2"/>
  <c r="O4" i="2"/>
  <c r="N4" i="2"/>
  <c r="M4" i="2"/>
  <c r="L4" i="2"/>
  <c r="K4" i="2"/>
  <c r="J4" i="2"/>
  <c r="I4" i="2"/>
  <c r="H4" i="2"/>
  <c r="F4" i="2"/>
  <c r="E4" i="2"/>
  <c r="D4" i="2"/>
  <c r="C4" i="2"/>
  <c r="BQ1" i="2"/>
  <c r="BP1" i="2"/>
  <c r="BO1" i="2"/>
  <c r="BN1" i="2"/>
  <c r="BM1" i="2"/>
  <c r="BL1" i="2"/>
  <c r="BU3" i="2" l="1"/>
  <c r="BV3" i="2"/>
  <c r="BT3" i="2"/>
  <c r="C52" i="1"/>
  <c r="E85" i="1"/>
  <c r="Q96" i="1"/>
  <c r="D83" i="1"/>
  <c r="M94" i="1"/>
  <c r="E91" i="1"/>
  <c r="Q102" i="1"/>
  <c r="E90" i="1"/>
  <c r="Q101" i="1"/>
  <c r="E89" i="1"/>
  <c r="Q100" i="1"/>
  <c r="E88" i="1"/>
  <c r="Q99" i="1"/>
  <c r="E87" i="1"/>
  <c r="Q98" i="1"/>
  <c r="E86" i="1"/>
  <c r="Q97" i="1"/>
  <c r="E84" i="1"/>
  <c r="Q95" i="1"/>
  <c r="K31" i="1"/>
  <c r="O31" i="1"/>
  <c r="D56" i="1"/>
  <c r="D51" i="1"/>
  <c r="E31" i="1"/>
  <c r="F31" i="1"/>
  <c r="C56" i="1"/>
  <c r="D91" i="1"/>
  <c r="D90" i="1"/>
  <c r="D87" i="1"/>
  <c r="C90" i="1"/>
  <c r="C88" i="1"/>
  <c r="C86" i="1"/>
  <c r="C84" i="1"/>
  <c r="C49" i="1"/>
  <c r="C57" i="1"/>
  <c r="C55" i="1"/>
  <c r="C54" i="1"/>
  <c r="C53" i="1"/>
  <c r="C51" i="1"/>
  <c r="C50" i="1"/>
  <c r="C83" i="1"/>
  <c r="D89" i="1"/>
  <c r="D88" i="1"/>
  <c r="D86" i="1"/>
  <c r="D85" i="1"/>
  <c r="D84" i="1"/>
  <c r="C91" i="1"/>
  <c r="C89" i="1"/>
  <c r="C87" i="1"/>
  <c r="C85" i="1"/>
  <c r="E83" i="1"/>
  <c r="D49" i="1"/>
  <c r="BF68" i="2"/>
  <c r="J68" i="2"/>
  <c r="BG68" i="2"/>
  <c r="BK68" i="2"/>
  <c r="P68" i="2"/>
  <c r="N68" i="2"/>
  <c r="BJ68" i="2"/>
  <c r="D68" i="2"/>
  <c r="I68" i="2"/>
  <c r="M68" i="2"/>
  <c r="Q68" i="2"/>
  <c r="R68" i="2"/>
  <c r="BI68" i="2"/>
  <c r="AM68" i="2"/>
  <c r="BL68" i="2" s="1"/>
  <c r="AQ68" i="2"/>
  <c r="BP68" i="2" s="1"/>
  <c r="AU68" i="2"/>
  <c r="BH68" i="2" s="1"/>
  <c r="H61" i="2"/>
  <c r="H68" i="2" s="1"/>
  <c r="P61" i="2"/>
  <c r="C63" i="2"/>
  <c r="L63" i="2"/>
  <c r="C65" i="2"/>
  <c r="H65" i="2"/>
  <c r="P65" i="2"/>
  <c r="H67" i="2"/>
  <c r="L67" i="2"/>
  <c r="F60" i="2"/>
  <c r="BG60" i="2"/>
  <c r="BK60" i="2"/>
  <c r="BO60" i="2"/>
  <c r="F62" i="2"/>
  <c r="F64" i="2"/>
  <c r="F66" i="2"/>
  <c r="C61" i="2"/>
  <c r="C68" i="2" s="1"/>
  <c r="L61" i="2"/>
  <c r="L68" i="2" s="1"/>
  <c r="P63" i="2"/>
  <c r="BF61" i="2"/>
  <c r="BF63" i="2"/>
  <c r="BF65" i="2"/>
  <c r="BF67" i="2"/>
  <c r="K63" i="2"/>
  <c r="K68" i="2" s="1"/>
  <c r="O63" i="2"/>
  <c r="O68" i="2" s="1"/>
  <c r="S63" i="2"/>
  <c r="S68" i="2" s="1"/>
  <c r="K65" i="2"/>
  <c r="O65" i="2"/>
  <c r="S65" i="2"/>
  <c r="AV66" i="1"/>
  <c r="AX67" i="1"/>
  <c r="AW67" i="1"/>
  <c r="AV67" i="1"/>
  <c r="AU67" i="1"/>
  <c r="AT67" i="1"/>
  <c r="AS67" i="1"/>
  <c r="AR67" i="1"/>
  <c r="BQ67" i="1" s="1"/>
  <c r="AQ67" i="1"/>
  <c r="AP67" i="1"/>
  <c r="BO67" i="1" s="1"/>
  <c r="AO67" i="1"/>
  <c r="BN67" i="1" s="1"/>
  <c r="AN67" i="1"/>
  <c r="BM67" i="1" s="1"/>
  <c r="AM67" i="1"/>
  <c r="AL67" i="1"/>
  <c r="AK67" i="1"/>
  <c r="AJ67" i="1"/>
  <c r="AI67" i="1"/>
  <c r="AH67" i="1"/>
  <c r="AG67" i="1"/>
  <c r="AF67" i="1"/>
  <c r="AE67" i="1"/>
  <c r="AD67" i="1"/>
  <c r="AX66" i="1"/>
  <c r="AW66" i="1"/>
  <c r="AU66" i="1"/>
  <c r="AT66" i="1"/>
  <c r="AS66" i="1"/>
  <c r="AR66" i="1"/>
  <c r="BQ66" i="1" s="1"/>
  <c r="AQ66" i="1"/>
  <c r="AP66" i="1"/>
  <c r="BO66" i="1" s="1"/>
  <c r="AO66" i="1"/>
  <c r="BN66" i="1" s="1"/>
  <c r="AN66" i="1"/>
  <c r="BM66" i="1" s="1"/>
  <c r="AM66" i="1"/>
  <c r="AL66" i="1"/>
  <c r="AK66" i="1"/>
  <c r="AJ66" i="1"/>
  <c r="BI66" i="1" s="1"/>
  <c r="AI66" i="1"/>
  <c r="AH66" i="1"/>
  <c r="AG66" i="1"/>
  <c r="AF66" i="1"/>
  <c r="AE66" i="1"/>
  <c r="AD66" i="1"/>
  <c r="AX65" i="1"/>
  <c r="AW65" i="1"/>
  <c r="BJ65" i="1" s="1"/>
  <c r="AV65" i="1"/>
  <c r="AU65" i="1"/>
  <c r="AT65" i="1"/>
  <c r="AS65" i="1"/>
  <c r="AR65" i="1"/>
  <c r="AQ65" i="1"/>
  <c r="BP65" i="1" s="1"/>
  <c r="AP65" i="1"/>
  <c r="BO65" i="1" s="1"/>
  <c r="AO65" i="1"/>
  <c r="AN65" i="1"/>
  <c r="AM65" i="1"/>
  <c r="BL65" i="1" s="1"/>
  <c r="AL65" i="1"/>
  <c r="AK65" i="1"/>
  <c r="AJ65" i="1"/>
  <c r="AI65" i="1"/>
  <c r="AH65" i="1"/>
  <c r="AG65" i="1"/>
  <c r="AF65" i="1"/>
  <c r="AE65" i="1"/>
  <c r="AD65" i="1"/>
  <c r="AX64" i="1"/>
  <c r="BK64" i="1" s="1"/>
  <c r="AW64" i="1"/>
  <c r="AV64" i="1"/>
  <c r="AU64" i="1"/>
  <c r="AT64" i="1"/>
  <c r="BG64" i="1" s="1"/>
  <c r="AS64" i="1"/>
  <c r="AR64" i="1"/>
  <c r="BQ64" i="1" s="1"/>
  <c r="AQ64" i="1"/>
  <c r="BP64" i="1" s="1"/>
  <c r="AP64" i="1"/>
  <c r="BO64" i="1" s="1"/>
  <c r="AO64" i="1"/>
  <c r="AN64" i="1"/>
  <c r="BM64" i="1" s="1"/>
  <c r="AM64" i="1"/>
  <c r="BL64" i="1" s="1"/>
  <c r="AL64" i="1"/>
  <c r="AK64" i="1"/>
  <c r="AJ64" i="1"/>
  <c r="AI64" i="1"/>
  <c r="AH64" i="1"/>
  <c r="AG64" i="1"/>
  <c r="AF64" i="1"/>
  <c r="AE64" i="1"/>
  <c r="AD64" i="1"/>
  <c r="AX63" i="1"/>
  <c r="AW63" i="1"/>
  <c r="AV63" i="1"/>
  <c r="AU63" i="1"/>
  <c r="BH63" i="1" s="1"/>
  <c r="AT63" i="1"/>
  <c r="AS63" i="1"/>
  <c r="AR63" i="1"/>
  <c r="BQ63" i="1" s="1"/>
  <c r="AQ63" i="1"/>
  <c r="BP63" i="1" s="1"/>
  <c r="AP63" i="1"/>
  <c r="AO63" i="1"/>
  <c r="BN63" i="1" s="1"/>
  <c r="AN63" i="1"/>
  <c r="BM63" i="1" s="1"/>
  <c r="AM63" i="1"/>
  <c r="BL63" i="1" s="1"/>
  <c r="AL63" i="1"/>
  <c r="AK63" i="1"/>
  <c r="AJ63" i="1"/>
  <c r="AI63" i="1"/>
  <c r="AH63" i="1"/>
  <c r="AG63" i="1"/>
  <c r="AF63" i="1"/>
  <c r="AE63" i="1"/>
  <c r="AD63" i="1"/>
  <c r="AX62" i="1"/>
  <c r="AW62" i="1"/>
  <c r="AV62" i="1"/>
  <c r="BI62" i="1" s="1"/>
  <c r="AU62" i="1"/>
  <c r="AT62" i="1"/>
  <c r="AS62" i="1"/>
  <c r="AR62" i="1"/>
  <c r="BQ62" i="1" s="1"/>
  <c r="AQ62" i="1"/>
  <c r="AP62" i="1"/>
  <c r="BO62" i="1" s="1"/>
  <c r="AO62" i="1"/>
  <c r="BN62" i="1" s="1"/>
  <c r="AN62" i="1"/>
  <c r="BM62" i="1" s="1"/>
  <c r="AM62" i="1"/>
  <c r="AL62" i="1"/>
  <c r="AK62" i="1"/>
  <c r="AJ62" i="1"/>
  <c r="AI62" i="1"/>
  <c r="AH62" i="1"/>
  <c r="AG62" i="1"/>
  <c r="AF62" i="1"/>
  <c r="AE62" i="1"/>
  <c r="AD62" i="1"/>
  <c r="AX61" i="1"/>
  <c r="AW61" i="1"/>
  <c r="BJ61" i="1" s="1"/>
  <c r="AV61" i="1"/>
  <c r="AU61" i="1"/>
  <c r="AT61" i="1"/>
  <c r="AS61" i="1"/>
  <c r="AR61" i="1"/>
  <c r="AQ61" i="1"/>
  <c r="BP61" i="1" s="1"/>
  <c r="AP61" i="1"/>
  <c r="BO61" i="1" s="1"/>
  <c r="AO61" i="1"/>
  <c r="AN61" i="1"/>
  <c r="AM61" i="1"/>
  <c r="BL61" i="1" s="1"/>
  <c r="AL61" i="1"/>
  <c r="AK61" i="1"/>
  <c r="AJ61" i="1"/>
  <c r="AI61" i="1"/>
  <c r="AH61" i="1"/>
  <c r="AG61" i="1"/>
  <c r="AF61" i="1"/>
  <c r="AE61" i="1"/>
  <c r="AD61" i="1"/>
  <c r="AX60" i="1"/>
  <c r="AW60" i="1"/>
  <c r="AV60" i="1"/>
  <c r="AU60" i="1"/>
  <c r="AT60" i="1"/>
  <c r="BG60" i="1" s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A62" i="1"/>
  <c r="AC65" i="1"/>
  <c r="AC67" i="1"/>
  <c r="AB67" i="1"/>
  <c r="AA67" i="1"/>
  <c r="Z67" i="1"/>
  <c r="Y67" i="1"/>
  <c r="X67" i="1"/>
  <c r="W67" i="1"/>
  <c r="V67" i="1"/>
  <c r="U67" i="1"/>
  <c r="AC66" i="1"/>
  <c r="AB66" i="1"/>
  <c r="AA66" i="1"/>
  <c r="Z66" i="1"/>
  <c r="Y66" i="1"/>
  <c r="X66" i="1"/>
  <c r="W66" i="1"/>
  <c r="V66" i="1"/>
  <c r="U66" i="1"/>
  <c r="AB65" i="1"/>
  <c r="AA65" i="1"/>
  <c r="Z65" i="1"/>
  <c r="Y65" i="1"/>
  <c r="X65" i="1"/>
  <c r="W65" i="1"/>
  <c r="V65" i="1"/>
  <c r="U65" i="1"/>
  <c r="AC64" i="1"/>
  <c r="AB64" i="1"/>
  <c r="AA64" i="1"/>
  <c r="Z64" i="1"/>
  <c r="Y64" i="1"/>
  <c r="X64" i="1"/>
  <c r="W64" i="1"/>
  <c r="V64" i="1"/>
  <c r="U64" i="1"/>
  <c r="AC63" i="1"/>
  <c r="AB63" i="1"/>
  <c r="AA63" i="1"/>
  <c r="Z63" i="1"/>
  <c r="Y63" i="1"/>
  <c r="X63" i="1"/>
  <c r="W63" i="1"/>
  <c r="V63" i="1"/>
  <c r="U63" i="1"/>
  <c r="AC62" i="1"/>
  <c r="AB62" i="1"/>
  <c r="Z62" i="1"/>
  <c r="Y62" i="1"/>
  <c r="X62" i="1"/>
  <c r="W62" i="1"/>
  <c r="V62" i="1"/>
  <c r="U62" i="1"/>
  <c r="AC61" i="1"/>
  <c r="AB61" i="1"/>
  <c r="AA61" i="1"/>
  <c r="Z61" i="1"/>
  <c r="Y61" i="1"/>
  <c r="X61" i="1"/>
  <c r="W61" i="1"/>
  <c r="V61" i="1"/>
  <c r="U61" i="1"/>
  <c r="AC60" i="1"/>
  <c r="AB60" i="1"/>
  <c r="AA60" i="1"/>
  <c r="Z60" i="1"/>
  <c r="Y60" i="1"/>
  <c r="X60" i="1"/>
  <c r="W60" i="1"/>
  <c r="V60" i="1"/>
  <c r="U60" i="1"/>
  <c r="F150" i="1"/>
  <c r="F151" i="1"/>
  <c r="F152" i="1"/>
  <c r="F153" i="1"/>
  <c r="F154" i="1"/>
  <c r="F155" i="1"/>
  <c r="F156" i="1"/>
  <c r="F157" i="1"/>
  <c r="F149" i="1"/>
  <c r="F139" i="1"/>
  <c r="F140" i="1"/>
  <c r="F141" i="1"/>
  <c r="F142" i="1"/>
  <c r="F143" i="1"/>
  <c r="F144" i="1"/>
  <c r="F145" i="1"/>
  <c r="F146" i="1"/>
  <c r="F138" i="1"/>
  <c r="F128" i="1"/>
  <c r="F129" i="1"/>
  <c r="F130" i="1"/>
  <c r="F131" i="1"/>
  <c r="F132" i="1"/>
  <c r="F133" i="1"/>
  <c r="F134" i="1"/>
  <c r="F135" i="1"/>
  <c r="F127" i="1"/>
  <c r="F117" i="1"/>
  <c r="F118" i="1"/>
  <c r="F119" i="1"/>
  <c r="F120" i="1"/>
  <c r="F121" i="1"/>
  <c r="F122" i="1"/>
  <c r="F123" i="1"/>
  <c r="F124" i="1"/>
  <c r="F116" i="1"/>
  <c r="F106" i="1"/>
  <c r="F107" i="1"/>
  <c r="F108" i="1"/>
  <c r="F109" i="1"/>
  <c r="F110" i="1"/>
  <c r="F111" i="1"/>
  <c r="F112" i="1"/>
  <c r="F113" i="1"/>
  <c r="F105" i="1"/>
  <c r="F95" i="1"/>
  <c r="F96" i="1"/>
  <c r="F97" i="1"/>
  <c r="F98" i="1"/>
  <c r="F99" i="1"/>
  <c r="F100" i="1"/>
  <c r="F101" i="1"/>
  <c r="F102" i="1"/>
  <c r="F94" i="1"/>
  <c r="F17" i="1"/>
  <c r="F16" i="1"/>
  <c r="F15" i="1"/>
  <c r="F14" i="1"/>
  <c r="F11" i="1"/>
  <c r="F5" i="1"/>
  <c r="F6" i="1"/>
  <c r="F7" i="1"/>
  <c r="F8" i="1"/>
  <c r="F9" i="1"/>
  <c r="F10" i="1"/>
  <c r="F12" i="1"/>
  <c r="F4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H138" i="1"/>
  <c r="BG138" i="1"/>
  <c r="BF13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H127" i="1"/>
  <c r="BG127" i="1"/>
  <c r="BF12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H116" i="1"/>
  <c r="BG116" i="1"/>
  <c r="BF11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H105" i="1"/>
  <c r="BG105" i="1"/>
  <c r="BF10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H94" i="1"/>
  <c r="BG94" i="1"/>
  <c r="BF9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H83" i="1"/>
  <c r="BG8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H72" i="1"/>
  <c r="BG72" i="1"/>
  <c r="BF72" i="1"/>
  <c r="BF61" i="1"/>
  <c r="BI61" i="1"/>
  <c r="BM61" i="1"/>
  <c r="BN61" i="1"/>
  <c r="BQ61" i="1"/>
  <c r="BH62" i="1"/>
  <c r="BL62" i="1"/>
  <c r="BP62" i="1"/>
  <c r="BG63" i="1"/>
  <c r="BK63" i="1"/>
  <c r="BO63" i="1"/>
  <c r="BF64" i="1"/>
  <c r="BJ64" i="1"/>
  <c r="BN64" i="1"/>
  <c r="BF65" i="1"/>
  <c r="BI65" i="1"/>
  <c r="BM65" i="1"/>
  <c r="BN65" i="1"/>
  <c r="BQ65" i="1"/>
  <c r="BH66" i="1"/>
  <c r="BL66" i="1"/>
  <c r="BP66" i="1"/>
  <c r="BG67" i="1"/>
  <c r="BH67" i="1"/>
  <c r="BJ67" i="1"/>
  <c r="BL67" i="1"/>
  <c r="BP67" i="1"/>
  <c r="BF6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H49" i="1"/>
  <c r="BG49" i="1"/>
  <c r="BF49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F23" i="1"/>
  <c r="BQ23" i="1"/>
  <c r="BF24" i="1"/>
  <c r="BG24" i="1"/>
  <c r="BI24" i="1"/>
  <c r="BK24" i="1"/>
  <c r="BL24" i="1"/>
  <c r="BM24" i="1"/>
  <c r="BN24" i="1"/>
  <c r="BO24" i="1"/>
  <c r="BP24" i="1"/>
  <c r="BQ24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G16" i="1"/>
  <c r="BH16" i="1"/>
  <c r="BI16" i="1"/>
  <c r="BJ16" i="1"/>
  <c r="BK16" i="1"/>
  <c r="BL16" i="1"/>
  <c r="BM16" i="1"/>
  <c r="BN16" i="1"/>
  <c r="BO16" i="1"/>
  <c r="BP16" i="1"/>
  <c r="BQ16" i="1"/>
  <c r="BG17" i="1"/>
  <c r="BH17" i="1"/>
  <c r="BI17" i="1"/>
  <c r="BJ17" i="1"/>
  <c r="BK17" i="1"/>
  <c r="BL17" i="1"/>
  <c r="BM17" i="1"/>
  <c r="BN17" i="1"/>
  <c r="BO17" i="1"/>
  <c r="BP17" i="1"/>
  <c r="BQ17" i="1"/>
  <c r="BQ15" i="1"/>
  <c r="BP15" i="1"/>
  <c r="BO15" i="1"/>
  <c r="BN15" i="1"/>
  <c r="BM15" i="1"/>
  <c r="BL15" i="1"/>
  <c r="BK15" i="1"/>
  <c r="BJ15" i="1"/>
  <c r="BI15" i="1"/>
  <c r="BH15" i="1"/>
  <c r="BG15" i="1"/>
  <c r="BG5" i="1"/>
  <c r="BH5" i="1"/>
  <c r="BI5" i="1"/>
  <c r="BJ5" i="1"/>
  <c r="BK5" i="1"/>
  <c r="BL5" i="1"/>
  <c r="BM5" i="1"/>
  <c r="BN5" i="1"/>
  <c r="BO5" i="1"/>
  <c r="BP5" i="1"/>
  <c r="BQ5" i="1"/>
  <c r="BG6" i="1"/>
  <c r="BH6" i="1"/>
  <c r="BI6" i="1"/>
  <c r="BJ6" i="1"/>
  <c r="BK6" i="1"/>
  <c r="BL6" i="1"/>
  <c r="BM6" i="1"/>
  <c r="BN6" i="1"/>
  <c r="BO6" i="1"/>
  <c r="BP6" i="1"/>
  <c r="BQ6" i="1"/>
  <c r="BG7" i="1"/>
  <c r="BH7" i="1"/>
  <c r="BI7" i="1"/>
  <c r="BJ7" i="1"/>
  <c r="BK7" i="1"/>
  <c r="BL7" i="1"/>
  <c r="BM7" i="1"/>
  <c r="BN7" i="1"/>
  <c r="BO7" i="1"/>
  <c r="BP7" i="1"/>
  <c r="BQ7" i="1"/>
  <c r="BG8" i="1"/>
  <c r="BH8" i="1"/>
  <c r="BI8" i="1"/>
  <c r="BJ8" i="1"/>
  <c r="BK8" i="1"/>
  <c r="BL8" i="1"/>
  <c r="BM8" i="1"/>
  <c r="BN8" i="1"/>
  <c r="BO8" i="1"/>
  <c r="BP8" i="1"/>
  <c r="BQ8" i="1"/>
  <c r="BG9" i="1"/>
  <c r="BH9" i="1"/>
  <c r="BI9" i="1"/>
  <c r="BJ9" i="1"/>
  <c r="BK9" i="1"/>
  <c r="BL9" i="1"/>
  <c r="BM9" i="1"/>
  <c r="BN9" i="1"/>
  <c r="BO9" i="1"/>
  <c r="BP9" i="1"/>
  <c r="BQ9" i="1"/>
  <c r="BG10" i="1"/>
  <c r="BH10" i="1"/>
  <c r="BI10" i="1"/>
  <c r="BJ10" i="1"/>
  <c r="BK10" i="1"/>
  <c r="BL10" i="1"/>
  <c r="BM10" i="1"/>
  <c r="BN10" i="1"/>
  <c r="BO10" i="1"/>
  <c r="BP10" i="1"/>
  <c r="BQ10" i="1"/>
  <c r="BG11" i="1"/>
  <c r="BH11" i="1"/>
  <c r="BI11" i="1"/>
  <c r="BJ11" i="1"/>
  <c r="BK11" i="1"/>
  <c r="BL11" i="1"/>
  <c r="BM11" i="1"/>
  <c r="BN11" i="1"/>
  <c r="BO11" i="1"/>
  <c r="BP11" i="1"/>
  <c r="BQ11" i="1"/>
  <c r="BG12" i="1"/>
  <c r="BH12" i="1"/>
  <c r="BI12" i="1"/>
  <c r="BJ12" i="1"/>
  <c r="BK12" i="1"/>
  <c r="BL12" i="1"/>
  <c r="BM12" i="1"/>
  <c r="BN12" i="1"/>
  <c r="BO12" i="1"/>
  <c r="BP12" i="1"/>
  <c r="BQ12" i="1"/>
  <c r="BN4" i="1"/>
  <c r="BG4" i="1"/>
  <c r="BH4" i="1"/>
  <c r="BI4" i="1"/>
  <c r="BJ4" i="1"/>
  <c r="BK4" i="1"/>
  <c r="BL4" i="1"/>
  <c r="BM4" i="1"/>
  <c r="BO4" i="1"/>
  <c r="BP4" i="1"/>
  <c r="BQ4" i="1"/>
  <c r="BF16" i="1"/>
  <c r="BF17" i="1"/>
  <c r="BF15" i="1"/>
  <c r="BF5" i="1"/>
  <c r="BF6" i="1"/>
  <c r="BF7" i="1"/>
  <c r="BF8" i="1"/>
  <c r="BF9" i="1"/>
  <c r="BF10" i="1"/>
  <c r="BF11" i="1"/>
  <c r="BF12" i="1"/>
  <c r="BF4" i="1"/>
  <c r="BM1" i="1"/>
  <c r="BN1" i="1"/>
  <c r="BO1" i="1"/>
  <c r="BP1" i="1"/>
  <c r="BQ1" i="1"/>
  <c r="BL1" i="1"/>
  <c r="BH61" i="1" l="1"/>
  <c r="BG62" i="1"/>
  <c r="BJ63" i="1"/>
  <c r="BI64" i="1"/>
  <c r="BH65" i="1"/>
  <c r="BG66" i="1"/>
  <c r="BK62" i="1"/>
  <c r="BF63" i="1"/>
  <c r="F67" i="1"/>
  <c r="BK67" i="1"/>
  <c r="V68" i="1"/>
  <c r="Z68" i="1"/>
  <c r="AE68" i="1"/>
  <c r="AI68" i="1"/>
  <c r="AM68" i="1"/>
  <c r="BL68" i="1" s="1"/>
  <c r="AQ68" i="1"/>
  <c r="BP68" i="1" s="1"/>
  <c r="BH60" i="1"/>
  <c r="F61" i="1"/>
  <c r="BK61" i="1"/>
  <c r="F62" i="1"/>
  <c r="F63" i="1"/>
  <c r="F64" i="1"/>
  <c r="F65" i="1"/>
  <c r="BK65" i="1"/>
  <c r="BK66" i="1"/>
  <c r="BF67" i="1"/>
  <c r="W68" i="1"/>
  <c r="AF68" i="1"/>
  <c r="AJ68" i="1"/>
  <c r="AN68" i="1"/>
  <c r="BM68" i="1" s="1"/>
  <c r="AR68" i="1"/>
  <c r="BQ68" i="1" s="1"/>
  <c r="BJ62" i="1"/>
  <c r="BI63" i="1"/>
  <c r="BG61" i="1"/>
  <c r="X68" i="1"/>
  <c r="AB68" i="1"/>
  <c r="AG68" i="1"/>
  <c r="AK68" i="1"/>
  <c r="AO68" i="1"/>
  <c r="BN68" i="1" s="1"/>
  <c r="AS68" i="1"/>
  <c r="BF68" i="1" s="1"/>
  <c r="AW68" i="1"/>
  <c r="F60" i="1"/>
  <c r="BG65" i="1"/>
  <c r="U68" i="1"/>
  <c r="Y68" i="1"/>
  <c r="AC68" i="1"/>
  <c r="AD68" i="1"/>
  <c r="AH68" i="1"/>
  <c r="AL68" i="1"/>
  <c r="AP68" i="1"/>
  <c r="BO68" i="1" s="1"/>
  <c r="AT68" i="1"/>
  <c r="AX68" i="1"/>
  <c r="BK68" i="1" s="1"/>
  <c r="BJ66" i="1"/>
  <c r="BI67" i="1"/>
  <c r="F68" i="2"/>
  <c r="F66" i="1"/>
  <c r="AV68" i="1"/>
  <c r="BI68" i="1" s="1"/>
  <c r="AU68" i="1"/>
  <c r="BF66" i="1"/>
  <c r="BF62" i="1"/>
  <c r="BH64" i="1"/>
  <c r="AA68" i="1"/>
  <c r="BJ68" i="1" l="1"/>
  <c r="BH68" i="1"/>
  <c r="BG68" i="1"/>
  <c r="F68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S60" i="1"/>
  <c r="Q60" i="1"/>
  <c r="P60" i="1"/>
  <c r="O60" i="1"/>
  <c r="M60" i="1"/>
  <c r="L60" i="1"/>
  <c r="K60" i="1"/>
  <c r="I60" i="1"/>
  <c r="H60" i="1"/>
  <c r="P15" i="1"/>
  <c r="Q15" i="1"/>
  <c r="R15" i="1"/>
  <c r="S15" i="1"/>
  <c r="P16" i="1"/>
  <c r="Q16" i="1"/>
  <c r="R16" i="1"/>
  <c r="S16" i="1"/>
  <c r="P17" i="1"/>
  <c r="Q17" i="1"/>
  <c r="R17" i="1"/>
  <c r="S17" i="1"/>
  <c r="S14" i="1"/>
  <c r="R14" i="1"/>
  <c r="Q14" i="1"/>
  <c r="P14" i="1"/>
  <c r="P5" i="1"/>
  <c r="Q5" i="1"/>
  <c r="R5" i="1"/>
  <c r="S5" i="1"/>
  <c r="P6" i="1"/>
  <c r="Q6" i="1"/>
  <c r="R6" i="1"/>
  <c r="S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S4" i="1"/>
  <c r="R4" i="1"/>
  <c r="Q4" i="1"/>
  <c r="P4" i="1"/>
  <c r="L15" i="1"/>
  <c r="M15" i="1"/>
  <c r="N15" i="1"/>
  <c r="O15" i="1"/>
  <c r="L16" i="1"/>
  <c r="M16" i="1"/>
  <c r="N16" i="1"/>
  <c r="O16" i="1"/>
  <c r="L17" i="1"/>
  <c r="M17" i="1"/>
  <c r="N17" i="1"/>
  <c r="O17" i="1"/>
  <c r="O14" i="1"/>
  <c r="N14" i="1"/>
  <c r="M14" i="1"/>
  <c r="L14" i="1"/>
  <c r="L5" i="1"/>
  <c r="M5" i="1"/>
  <c r="N5" i="1"/>
  <c r="O5" i="1"/>
  <c r="L6" i="1"/>
  <c r="M6" i="1"/>
  <c r="N6" i="1"/>
  <c r="O6" i="1"/>
  <c r="L7" i="1"/>
  <c r="M7" i="1"/>
  <c r="N7" i="1"/>
  <c r="O7" i="1"/>
  <c r="L8" i="1"/>
  <c r="M8" i="1"/>
  <c r="N8" i="1"/>
  <c r="O8" i="1"/>
  <c r="L9" i="1"/>
  <c r="M9" i="1"/>
  <c r="N9" i="1"/>
  <c r="O9" i="1"/>
  <c r="L10" i="1"/>
  <c r="M10" i="1"/>
  <c r="N10" i="1"/>
  <c r="O10" i="1"/>
  <c r="L11" i="1"/>
  <c r="M11" i="1"/>
  <c r="N11" i="1"/>
  <c r="O11" i="1"/>
  <c r="L12" i="1"/>
  <c r="M12" i="1"/>
  <c r="N12" i="1"/>
  <c r="O12" i="1"/>
  <c r="O4" i="1"/>
  <c r="N4" i="1"/>
  <c r="M4" i="1"/>
  <c r="L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K4" i="1"/>
  <c r="J4" i="1"/>
  <c r="I4" i="1"/>
  <c r="H4" i="1"/>
  <c r="C150" i="1"/>
  <c r="D150" i="1"/>
  <c r="E150" i="1"/>
  <c r="C151" i="1"/>
  <c r="D151" i="1"/>
  <c r="E151" i="1"/>
  <c r="C152" i="1"/>
  <c r="D152" i="1"/>
  <c r="E152" i="1"/>
  <c r="C153" i="1"/>
  <c r="D153" i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E149" i="1"/>
  <c r="D149" i="1"/>
  <c r="C149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/>
  <c r="E143" i="1"/>
  <c r="C144" i="1"/>
  <c r="D144" i="1"/>
  <c r="E144" i="1"/>
  <c r="C145" i="1"/>
  <c r="D145" i="1"/>
  <c r="E145" i="1"/>
  <c r="C146" i="1"/>
  <c r="D146" i="1"/>
  <c r="E146" i="1"/>
  <c r="E138" i="1"/>
  <c r="D138" i="1"/>
  <c r="C138" i="1"/>
  <c r="E134" i="1"/>
  <c r="C128" i="1"/>
  <c r="D128" i="1"/>
  <c r="E128" i="1"/>
  <c r="C129" i="1"/>
  <c r="D129" i="1"/>
  <c r="E129" i="1"/>
  <c r="C130" i="1"/>
  <c r="D130" i="1"/>
  <c r="E130" i="1"/>
  <c r="C131" i="1"/>
  <c r="D131" i="1"/>
  <c r="E131" i="1"/>
  <c r="C132" i="1"/>
  <c r="D132" i="1"/>
  <c r="E132" i="1"/>
  <c r="C133" i="1"/>
  <c r="D133" i="1"/>
  <c r="E133" i="1"/>
  <c r="C134" i="1"/>
  <c r="D134" i="1"/>
  <c r="C135" i="1"/>
  <c r="D135" i="1"/>
  <c r="E135" i="1"/>
  <c r="E127" i="1"/>
  <c r="D127" i="1"/>
  <c r="C127" i="1"/>
  <c r="C117" i="1"/>
  <c r="D117" i="1"/>
  <c r="E117" i="1"/>
  <c r="C118" i="1"/>
  <c r="D118" i="1"/>
  <c r="E118" i="1"/>
  <c r="C119" i="1"/>
  <c r="D119" i="1"/>
  <c r="E119" i="1"/>
  <c r="C120" i="1"/>
  <c r="D120" i="1"/>
  <c r="E120" i="1"/>
  <c r="C121" i="1"/>
  <c r="D121" i="1"/>
  <c r="E121" i="1"/>
  <c r="C122" i="1"/>
  <c r="D122" i="1"/>
  <c r="E122" i="1"/>
  <c r="C123" i="1"/>
  <c r="D123" i="1"/>
  <c r="E123" i="1"/>
  <c r="C124" i="1"/>
  <c r="D124" i="1"/>
  <c r="E124" i="1"/>
  <c r="E116" i="1"/>
  <c r="D116" i="1"/>
  <c r="C116" i="1"/>
  <c r="C106" i="1"/>
  <c r="D106" i="1"/>
  <c r="E106" i="1"/>
  <c r="C107" i="1"/>
  <c r="D107" i="1"/>
  <c r="E107" i="1"/>
  <c r="C108" i="1"/>
  <c r="D108" i="1"/>
  <c r="E108" i="1"/>
  <c r="C109" i="1"/>
  <c r="D109" i="1"/>
  <c r="E109" i="1"/>
  <c r="C110" i="1"/>
  <c r="D110" i="1"/>
  <c r="E110" i="1"/>
  <c r="C111" i="1"/>
  <c r="D111" i="1"/>
  <c r="E111" i="1"/>
  <c r="C112" i="1"/>
  <c r="D112" i="1"/>
  <c r="E112" i="1"/>
  <c r="C113" i="1"/>
  <c r="D113" i="1"/>
  <c r="E113" i="1"/>
  <c r="E105" i="1"/>
  <c r="D105" i="1"/>
  <c r="C105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E94" i="1"/>
  <c r="D94" i="1"/>
  <c r="C94" i="1"/>
  <c r="E17" i="1"/>
  <c r="C5" i="1"/>
  <c r="D5" i="1"/>
  <c r="E5" i="1"/>
  <c r="C6" i="1"/>
  <c r="D6" i="1"/>
  <c r="E6" i="1"/>
  <c r="C7" i="1"/>
  <c r="D7" i="1"/>
  <c r="E7" i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4" i="1"/>
  <c r="D14" i="1"/>
  <c r="E14" i="1"/>
  <c r="C15" i="1"/>
  <c r="D15" i="1"/>
  <c r="E15" i="1"/>
  <c r="C16" i="1"/>
  <c r="D16" i="1"/>
  <c r="E16" i="1"/>
  <c r="C17" i="1"/>
  <c r="D17" i="1"/>
  <c r="E4" i="1"/>
  <c r="D4" i="1"/>
  <c r="C4" i="1"/>
  <c r="E61" i="1"/>
  <c r="E62" i="1"/>
  <c r="E65" i="1"/>
  <c r="E66" i="1"/>
  <c r="E67" i="1"/>
  <c r="E60" i="1"/>
  <c r="D61" i="1"/>
  <c r="D64" i="1"/>
  <c r="D65" i="1"/>
  <c r="D60" i="1"/>
  <c r="C64" i="1"/>
  <c r="R67" i="1" l="1"/>
  <c r="J66" i="1"/>
  <c r="N64" i="1"/>
  <c r="J63" i="1"/>
  <c r="J61" i="1"/>
  <c r="R66" i="1"/>
  <c r="N65" i="1"/>
  <c r="J64" i="1"/>
  <c r="R62" i="1"/>
  <c r="N61" i="1"/>
  <c r="C67" i="1"/>
  <c r="J60" i="1"/>
  <c r="Q67" i="1"/>
  <c r="I66" i="1"/>
  <c r="I65" i="1"/>
  <c r="I64" i="1"/>
  <c r="Q63" i="1"/>
  <c r="Q62" i="1"/>
  <c r="Q61" i="1"/>
  <c r="J67" i="1"/>
  <c r="R65" i="1"/>
  <c r="R64" i="1"/>
  <c r="N63" i="1"/>
  <c r="R61" i="1"/>
  <c r="N60" i="1"/>
  <c r="M67" i="1"/>
  <c r="M66" i="1"/>
  <c r="M65" i="1"/>
  <c r="M64" i="1"/>
  <c r="I63" i="1"/>
  <c r="I62" i="1"/>
  <c r="M61" i="1"/>
  <c r="C66" i="1"/>
  <c r="C62" i="1"/>
  <c r="D67" i="1"/>
  <c r="D63" i="1"/>
  <c r="E64" i="1"/>
  <c r="P67" i="1"/>
  <c r="L67" i="1"/>
  <c r="H67" i="1"/>
  <c r="P66" i="1"/>
  <c r="L66" i="1"/>
  <c r="H66" i="1"/>
  <c r="P65" i="1"/>
  <c r="L65" i="1"/>
  <c r="H65" i="1"/>
  <c r="P64" i="1"/>
  <c r="L64" i="1"/>
  <c r="H64" i="1"/>
  <c r="P63" i="1"/>
  <c r="L63" i="1"/>
  <c r="H63" i="1"/>
  <c r="P62" i="1"/>
  <c r="L62" i="1"/>
  <c r="H62" i="1"/>
  <c r="P61" i="1"/>
  <c r="P68" i="1" s="1"/>
  <c r="L61" i="1"/>
  <c r="H61" i="1"/>
  <c r="N67" i="1"/>
  <c r="N66" i="1"/>
  <c r="J65" i="1"/>
  <c r="R63" i="1"/>
  <c r="N62" i="1"/>
  <c r="J62" i="1"/>
  <c r="J68" i="1" s="1"/>
  <c r="C63" i="1"/>
  <c r="R60" i="1"/>
  <c r="I67" i="1"/>
  <c r="Q66" i="1"/>
  <c r="Q65" i="1"/>
  <c r="Q64" i="1"/>
  <c r="M63" i="1"/>
  <c r="M62" i="1"/>
  <c r="I61" i="1"/>
  <c r="C60" i="1"/>
  <c r="C65" i="1"/>
  <c r="C61" i="1"/>
  <c r="D66" i="1"/>
  <c r="D62" i="1"/>
  <c r="E63" i="1"/>
  <c r="E68" i="1" s="1"/>
  <c r="H68" i="1"/>
  <c r="S67" i="1"/>
  <c r="O67" i="1"/>
  <c r="K67" i="1"/>
  <c r="S66" i="1"/>
  <c r="O66" i="1"/>
  <c r="K66" i="1"/>
  <c r="S65" i="1"/>
  <c r="O65" i="1"/>
  <c r="K65" i="1"/>
  <c r="S64" i="1"/>
  <c r="O64" i="1"/>
  <c r="K64" i="1"/>
  <c r="S63" i="1"/>
  <c r="O63" i="1"/>
  <c r="K63" i="1"/>
  <c r="S62" i="1"/>
  <c r="O62" i="1"/>
  <c r="K62" i="1"/>
  <c r="S61" i="1"/>
  <c r="O61" i="1"/>
  <c r="K61" i="1"/>
  <c r="BW9" i="1"/>
  <c r="BX6" i="1"/>
  <c r="BX22" i="1"/>
  <c r="BW22" i="1"/>
  <c r="BV22" i="1"/>
  <c r="BX4" i="1"/>
  <c r="L68" i="1" l="1"/>
  <c r="R68" i="1"/>
  <c r="D68" i="1"/>
  <c r="N68" i="1"/>
  <c r="C68" i="1"/>
  <c r="K68" i="1"/>
  <c r="I68" i="1"/>
  <c r="O68" i="1"/>
  <c r="M68" i="1"/>
  <c r="S68" i="1"/>
  <c r="Q68" i="1"/>
  <c r="M90" i="19"/>
  <c r="L90" i="19"/>
  <c r="K90" i="19"/>
  <c r="J90" i="19"/>
  <c r="I90" i="19"/>
  <c r="H90" i="19"/>
  <c r="A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J11" i="19"/>
  <c r="AJ10" i="19"/>
  <c r="AJ9" i="19"/>
  <c r="AJ8" i="19"/>
  <c r="AJ7" i="19"/>
  <c r="AJ5" i="19"/>
  <c r="AJ4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AE9" i="19"/>
  <c r="AD9" i="19"/>
  <c r="AC9" i="19"/>
  <c r="AB9" i="19"/>
  <c r="AA9" i="19"/>
  <c r="Z9" i="19"/>
  <c r="Y9" i="19"/>
  <c r="X9" i="19"/>
  <c r="W9" i="19"/>
  <c r="V9" i="19"/>
  <c r="U9" i="19"/>
  <c r="T9" i="19"/>
  <c r="AE8" i="19"/>
  <c r="AE15" i="19" s="1"/>
  <c r="AD8" i="19"/>
  <c r="AD15" i="19" s="1"/>
  <c r="AC8" i="19"/>
  <c r="AC15" i="19" s="1"/>
  <c r="AB8" i="19"/>
  <c r="AA8" i="19"/>
  <c r="AA15" i="19" s="1"/>
  <c r="Z8" i="19"/>
  <c r="Z15" i="19" s="1"/>
  <c r="Y8" i="19"/>
  <c r="Y15" i="19" s="1"/>
  <c r="X8" i="19"/>
  <c r="W8" i="19"/>
  <c r="W15" i="19" s="1"/>
  <c r="V8" i="19"/>
  <c r="V15" i="19" s="1"/>
  <c r="U8" i="19"/>
  <c r="U15" i="19" s="1"/>
  <c r="T8" i="19"/>
  <c r="AE7" i="19"/>
  <c r="AD7" i="19"/>
  <c r="AC7" i="19"/>
  <c r="AB7" i="19"/>
  <c r="AA7" i="19"/>
  <c r="Z7" i="19"/>
  <c r="Y7" i="19"/>
  <c r="X7" i="19"/>
  <c r="W7" i="19"/>
  <c r="V7" i="19"/>
  <c r="U7" i="19"/>
  <c r="T7" i="19"/>
  <c r="AE6" i="19"/>
  <c r="AD6" i="19"/>
  <c r="AC6" i="19"/>
  <c r="AB6" i="19"/>
  <c r="AA6" i="19"/>
  <c r="Z6" i="19"/>
  <c r="Y6" i="19"/>
  <c r="X6" i="19"/>
  <c r="W6" i="19"/>
  <c r="V6" i="19"/>
  <c r="U6" i="19"/>
  <c r="T6" i="19"/>
  <c r="AE5" i="19"/>
  <c r="AE16" i="19" s="1"/>
  <c r="AD5" i="19"/>
  <c r="AC5" i="19"/>
  <c r="AB5" i="19"/>
  <c r="AB16" i="19" s="1"/>
  <c r="AA5" i="19"/>
  <c r="AA16" i="19" s="1"/>
  <c r="Z5" i="19"/>
  <c r="Z16" i="19" s="1"/>
  <c r="Y5" i="19"/>
  <c r="X5" i="19"/>
  <c r="X16" i="19" s="1"/>
  <c r="W5" i="19"/>
  <c r="V5" i="19"/>
  <c r="V16" i="19" s="1"/>
  <c r="U5" i="19"/>
  <c r="T5" i="19"/>
  <c r="T16" i="19" s="1"/>
  <c r="AE4" i="19"/>
  <c r="AD4" i="19"/>
  <c r="AD17" i="19" s="1"/>
  <c r="AC4" i="19"/>
  <c r="AB4" i="19"/>
  <c r="AB12" i="19" s="1"/>
  <c r="AA4" i="19"/>
  <c r="AA17" i="19" s="1"/>
  <c r="Z4" i="19"/>
  <c r="Z17" i="19" s="1"/>
  <c r="Y4" i="19"/>
  <c r="X4" i="19"/>
  <c r="X12" i="19" s="1"/>
  <c r="W4" i="19"/>
  <c r="W17" i="19" s="1"/>
  <c r="V4" i="19"/>
  <c r="V17" i="19" s="1"/>
  <c r="U4" i="19"/>
  <c r="T4" i="19"/>
  <c r="AE3" i="19"/>
  <c r="AD3" i="19"/>
  <c r="AC3" i="19"/>
  <c r="AB3" i="19"/>
  <c r="AA3" i="19"/>
  <c r="Z3" i="19"/>
  <c r="Y3" i="19"/>
  <c r="X3" i="19"/>
  <c r="W3" i="19"/>
  <c r="V3" i="19"/>
  <c r="U3" i="19"/>
  <c r="T3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I11" i="19"/>
  <c r="AI10" i="19"/>
  <c r="AI9" i="19"/>
  <c r="AI8" i="19"/>
  <c r="AI7" i="19"/>
  <c r="AI5" i="19"/>
  <c r="AI4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M9" i="19"/>
  <c r="L9" i="19"/>
  <c r="K9" i="19"/>
  <c r="J9" i="19"/>
  <c r="I9" i="19"/>
  <c r="H9" i="19"/>
  <c r="G9" i="19"/>
  <c r="F9" i="19"/>
  <c r="E9" i="19"/>
  <c r="D9" i="19"/>
  <c r="C9" i="19"/>
  <c r="B9" i="19"/>
  <c r="M8" i="19"/>
  <c r="M15" i="19" s="1"/>
  <c r="L8" i="19"/>
  <c r="K8" i="19"/>
  <c r="K15" i="19" s="1"/>
  <c r="J8" i="19"/>
  <c r="I8" i="19"/>
  <c r="I15" i="19" s="1"/>
  <c r="H8" i="19"/>
  <c r="H15" i="19" s="1"/>
  <c r="G8" i="19"/>
  <c r="G15" i="19" s="1"/>
  <c r="F8" i="19"/>
  <c r="E8" i="19"/>
  <c r="E15" i="19" s="1"/>
  <c r="D8" i="19"/>
  <c r="D15" i="19" s="1"/>
  <c r="C8" i="19"/>
  <c r="C15" i="19" s="1"/>
  <c r="B8" i="19"/>
  <c r="M7" i="19"/>
  <c r="L7" i="19"/>
  <c r="K7" i="19"/>
  <c r="J7" i="19"/>
  <c r="I7" i="19"/>
  <c r="H7" i="19"/>
  <c r="G7" i="19"/>
  <c r="F7" i="19"/>
  <c r="E7" i="19"/>
  <c r="D7" i="19"/>
  <c r="C7" i="19"/>
  <c r="B7" i="19"/>
  <c r="M6" i="19"/>
  <c r="L6" i="19"/>
  <c r="K6" i="19"/>
  <c r="J6" i="19"/>
  <c r="I6" i="19"/>
  <c r="H6" i="19"/>
  <c r="G6" i="19"/>
  <c r="F6" i="19"/>
  <c r="E6" i="19"/>
  <c r="D6" i="19"/>
  <c r="C6" i="19"/>
  <c r="B6" i="19"/>
  <c r="M5" i="19"/>
  <c r="M16" i="19" s="1"/>
  <c r="L5" i="19"/>
  <c r="L16" i="19" s="1"/>
  <c r="K5" i="19"/>
  <c r="J5" i="19"/>
  <c r="J16" i="19" s="1"/>
  <c r="I5" i="19"/>
  <c r="I16" i="19" s="1"/>
  <c r="H5" i="19"/>
  <c r="H16" i="19" s="1"/>
  <c r="G5" i="19"/>
  <c r="F5" i="19"/>
  <c r="F16" i="19" s="1"/>
  <c r="E5" i="19"/>
  <c r="E16" i="19" s="1"/>
  <c r="D5" i="19"/>
  <c r="D16" i="19" s="1"/>
  <c r="C5" i="19"/>
  <c r="B5" i="19"/>
  <c r="B16" i="19" s="1"/>
  <c r="M4" i="19"/>
  <c r="M17" i="19" s="1"/>
  <c r="L4" i="19"/>
  <c r="L17" i="19" s="1"/>
  <c r="K4" i="19"/>
  <c r="J4" i="19"/>
  <c r="J12" i="19" s="1"/>
  <c r="I4" i="19"/>
  <c r="I17" i="19" s="1"/>
  <c r="H4" i="19"/>
  <c r="G4" i="19"/>
  <c r="F4" i="19"/>
  <c r="F12" i="19" s="1"/>
  <c r="E4" i="19"/>
  <c r="E17" i="19" s="1"/>
  <c r="D4" i="19"/>
  <c r="D17" i="19" s="1"/>
  <c r="C4" i="19"/>
  <c r="B4" i="19"/>
  <c r="M3" i="19"/>
  <c r="L3" i="19"/>
  <c r="K3" i="19"/>
  <c r="J3" i="19"/>
  <c r="I3" i="19"/>
  <c r="H3" i="19"/>
  <c r="G3" i="19"/>
  <c r="F3" i="19"/>
  <c r="E3" i="19"/>
  <c r="D3" i="19"/>
  <c r="C3" i="19"/>
  <c r="B3" i="19"/>
  <c r="B66" i="19"/>
  <c r="E65" i="19"/>
  <c r="AE17" i="19"/>
  <c r="L15" i="19"/>
  <c r="W16" i="19"/>
  <c r="AD16" i="19"/>
  <c r="H17" i="19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Z121" i="18"/>
  <c r="AY121" i="18"/>
  <c r="AX121" i="18"/>
  <c r="BD121" i="18" s="1"/>
  <c r="AW121" i="18"/>
  <c r="AV121" i="18"/>
  <c r="AU121" i="18"/>
  <c r="AT121" i="18"/>
  <c r="AS121" i="18"/>
  <c r="AR121" i="18"/>
  <c r="AQ121" i="18"/>
  <c r="AP121" i="18"/>
  <c r="AO121" i="18"/>
  <c r="AZ120" i="18"/>
  <c r="AY120" i="18"/>
  <c r="AX120" i="18"/>
  <c r="BD120" i="18" s="1"/>
  <c r="AW120" i="18"/>
  <c r="AV120" i="18"/>
  <c r="AU120" i="18"/>
  <c r="AT120" i="18"/>
  <c r="AS120" i="18"/>
  <c r="AR120" i="18"/>
  <c r="AQ120" i="18"/>
  <c r="AP120" i="18"/>
  <c r="AO120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T113" i="18"/>
  <c r="AS113" i="18"/>
  <c r="AR113" i="18"/>
  <c r="AQ113" i="18"/>
  <c r="AP113" i="18"/>
  <c r="AT112" i="18"/>
  <c r="BB112" i="18" s="1"/>
  <c r="AS112" i="18"/>
  <c r="AR112" i="18"/>
  <c r="AQ112" i="18"/>
  <c r="AP112" i="18"/>
  <c r="AO112" i="18"/>
  <c r="AT111" i="18"/>
  <c r="BB111" i="18" s="1"/>
  <c r="AS111" i="18"/>
  <c r="AR111" i="18"/>
  <c r="AQ111" i="18"/>
  <c r="AP111" i="18"/>
  <c r="AO111" i="18"/>
  <c r="AT110" i="18"/>
  <c r="BE110" i="18" s="1"/>
  <c r="AS110" i="18"/>
  <c r="AR110" i="18"/>
  <c r="AQ110" i="18"/>
  <c r="AP110" i="18"/>
  <c r="AO110" i="18"/>
  <c r="AT109" i="18"/>
  <c r="AS109" i="18"/>
  <c r="AR109" i="18"/>
  <c r="AQ109" i="18"/>
  <c r="AP109" i="18"/>
  <c r="AO109" i="18"/>
  <c r="AT108" i="18"/>
  <c r="BE108" i="18" s="1"/>
  <c r="AS108" i="18"/>
  <c r="AS114" i="18" s="1"/>
  <c r="AR108" i="18"/>
  <c r="AQ108" i="18"/>
  <c r="AP108" i="18"/>
  <c r="AO108" i="18"/>
  <c r="AT107" i="18"/>
  <c r="BB107" i="18" s="1"/>
  <c r="AS107" i="18"/>
  <c r="AR107" i="18"/>
  <c r="AQ107" i="18"/>
  <c r="AP107" i="18"/>
  <c r="AO107" i="18"/>
  <c r="AS102" i="18"/>
  <c r="AR102" i="18"/>
  <c r="AQ102" i="18"/>
  <c r="AP102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Z100" i="18"/>
  <c r="AY100" i="18"/>
  <c r="AX100" i="18"/>
  <c r="AW100" i="18"/>
  <c r="AV100" i="18"/>
  <c r="AU100" i="18"/>
  <c r="BC100" i="18" s="1"/>
  <c r="AT100" i="18"/>
  <c r="AS100" i="18"/>
  <c r="AR100" i="18"/>
  <c r="AQ100" i="18"/>
  <c r="AP100" i="18"/>
  <c r="AO100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T89" i="18"/>
  <c r="AS89" i="18"/>
  <c r="AS90" i="18" s="1"/>
  <c r="AR89" i="18"/>
  <c r="AQ89" i="18"/>
  <c r="AP89" i="18"/>
  <c r="AO89" i="18"/>
  <c r="AO90" i="18" s="1"/>
  <c r="AT88" i="18"/>
  <c r="AS88" i="18"/>
  <c r="AR88" i="18"/>
  <c r="AQ88" i="18"/>
  <c r="AP88" i="18"/>
  <c r="AO88" i="18"/>
  <c r="AT59" i="18"/>
  <c r="AS59" i="18"/>
  <c r="AR59" i="18"/>
  <c r="AQ59" i="18"/>
  <c r="AP59" i="18"/>
  <c r="AZ58" i="18"/>
  <c r="AY58" i="18"/>
  <c r="AX58" i="18"/>
  <c r="AW58" i="18"/>
  <c r="AV58" i="18"/>
  <c r="AU58" i="18"/>
  <c r="AT58" i="18"/>
  <c r="AS58" i="18"/>
  <c r="AS70" i="18" s="1"/>
  <c r="AR58" i="18"/>
  <c r="AQ58" i="18"/>
  <c r="AP58" i="18"/>
  <c r="AO58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Z52" i="18"/>
  <c r="AY52" i="18"/>
  <c r="AX52" i="18"/>
  <c r="AW52" i="18"/>
  <c r="AV52" i="18"/>
  <c r="AV60" i="18" s="1"/>
  <c r="AU52" i="18"/>
  <c r="AT52" i="18"/>
  <c r="AS52" i="18"/>
  <c r="AR52" i="18"/>
  <c r="AQ52" i="18"/>
  <c r="AP52" i="18"/>
  <c r="AO52" i="18"/>
  <c r="AO64" i="18" s="1"/>
  <c r="AT35" i="18"/>
  <c r="AS35" i="18"/>
  <c r="AR35" i="18"/>
  <c r="AQ35" i="18"/>
  <c r="AP35" i="18"/>
  <c r="AT34" i="18"/>
  <c r="AS34" i="18"/>
  <c r="AR34" i="18"/>
  <c r="AQ34" i="18"/>
  <c r="AP34" i="18"/>
  <c r="AO34" i="18"/>
  <c r="AT33" i="18"/>
  <c r="AS33" i="18"/>
  <c r="AR33" i="18"/>
  <c r="AQ33" i="18"/>
  <c r="AP33" i="18"/>
  <c r="AO33" i="18"/>
  <c r="AT32" i="18"/>
  <c r="AS32" i="18"/>
  <c r="AR32" i="18"/>
  <c r="AQ32" i="18"/>
  <c r="AP32" i="18"/>
  <c r="AO32" i="18"/>
  <c r="AT31" i="18"/>
  <c r="AS31" i="18"/>
  <c r="AR31" i="18"/>
  <c r="AQ31" i="18"/>
  <c r="AP31" i="18"/>
  <c r="AO31" i="18"/>
  <c r="AT30" i="18"/>
  <c r="AS30" i="18"/>
  <c r="AR30" i="18"/>
  <c r="AQ30" i="18"/>
  <c r="AP30" i="18"/>
  <c r="AO30" i="18"/>
  <c r="AT29" i="18"/>
  <c r="AS29" i="18"/>
  <c r="AR29" i="18"/>
  <c r="AQ29" i="18"/>
  <c r="AP29" i="18"/>
  <c r="AO29" i="18"/>
  <c r="AO36" i="18" s="1"/>
  <c r="AT28" i="18"/>
  <c r="AS28" i="18"/>
  <c r="AR28" i="18"/>
  <c r="AQ28" i="18"/>
  <c r="AP28" i="18"/>
  <c r="AO28" i="18"/>
  <c r="AT23" i="18"/>
  <c r="AS23" i="18"/>
  <c r="AR23" i="18"/>
  <c r="AQ23" i="18"/>
  <c r="AP23" i="18"/>
  <c r="AT22" i="18"/>
  <c r="BB22" i="18" s="1"/>
  <c r="AS22" i="18"/>
  <c r="AR22" i="18"/>
  <c r="AQ22" i="18"/>
  <c r="AP22" i="18"/>
  <c r="AO22" i="18"/>
  <c r="AT21" i="18"/>
  <c r="AS21" i="18"/>
  <c r="AR21" i="18"/>
  <c r="AQ21" i="18"/>
  <c r="AP21" i="18"/>
  <c r="AO21" i="18"/>
  <c r="AT20" i="18"/>
  <c r="AS20" i="18"/>
  <c r="AR20" i="18"/>
  <c r="AQ20" i="18"/>
  <c r="AP20" i="18"/>
  <c r="AO20" i="18"/>
  <c r="AT19" i="18"/>
  <c r="AS19" i="18"/>
  <c r="AR19" i="18"/>
  <c r="AQ19" i="18"/>
  <c r="AP19" i="18"/>
  <c r="AO19" i="18"/>
  <c r="AT18" i="18"/>
  <c r="AU42" i="18" s="1"/>
  <c r="AS18" i="18"/>
  <c r="AR18" i="18"/>
  <c r="AQ18" i="18"/>
  <c r="AP18" i="18"/>
  <c r="AO18" i="18"/>
  <c r="AT17" i="18"/>
  <c r="AS17" i="18"/>
  <c r="AR17" i="18"/>
  <c r="AQ17" i="18"/>
  <c r="AP17" i="18"/>
  <c r="AO17" i="18"/>
  <c r="AT16" i="18"/>
  <c r="BE16" i="18" s="1"/>
  <c r="AS16" i="18"/>
  <c r="AR16" i="18"/>
  <c r="AQ16" i="18"/>
  <c r="AP16" i="18"/>
  <c r="AO16" i="18"/>
  <c r="AT14" i="18"/>
  <c r="AS14" i="18"/>
  <c r="AR14" i="18"/>
  <c r="BB14" i="18" s="1"/>
  <c r="AT13" i="18"/>
  <c r="AS13" i="18"/>
  <c r="AR13" i="18"/>
  <c r="AQ13" i="18"/>
  <c r="AP13" i="18"/>
  <c r="AO13" i="18"/>
  <c r="AT11" i="18"/>
  <c r="AT83" i="18" s="1"/>
  <c r="AS11" i="18"/>
  <c r="AS83" i="18" s="1"/>
  <c r="AR11" i="18"/>
  <c r="AQ11" i="18"/>
  <c r="AP11" i="18"/>
  <c r="AP83" i="18" s="1"/>
  <c r="AT10" i="18"/>
  <c r="AS10" i="18"/>
  <c r="AR10" i="18"/>
  <c r="AQ10" i="18"/>
  <c r="AP10" i="18"/>
  <c r="AO10" i="18"/>
  <c r="AT9" i="18"/>
  <c r="AS9" i="18"/>
  <c r="AR9" i="18"/>
  <c r="AQ9" i="18"/>
  <c r="AP9" i="18"/>
  <c r="AO9" i="18"/>
  <c r="AT8" i="18"/>
  <c r="AS8" i="18"/>
  <c r="AR8" i="18"/>
  <c r="AQ8" i="18"/>
  <c r="AP8" i="18"/>
  <c r="AO8" i="18"/>
  <c r="AT7" i="18"/>
  <c r="AS7" i="18"/>
  <c r="AR7" i="18"/>
  <c r="AQ7" i="18"/>
  <c r="AP7" i="18"/>
  <c r="AO7" i="18"/>
  <c r="AO79" i="18" s="1"/>
  <c r="AT6" i="18"/>
  <c r="AS6" i="18"/>
  <c r="AR6" i="18"/>
  <c r="AQ6" i="18"/>
  <c r="AP6" i="18"/>
  <c r="AO6" i="18"/>
  <c r="AT5" i="18"/>
  <c r="AS5" i="18"/>
  <c r="AR5" i="18"/>
  <c r="AQ5" i="18"/>
  <c r="AP5" i="18"/>
  <c r="AO5" i="18"/>
  <c r="AT4" i="18"/>
  <c r="AS4" i="18"/>
  <c r="AR4" i="18"/>
  <c r="AQ4" i="18"/>
  <c r="AP4" i="18"/>
  <c r="AO4" i="18"/>
  <c r="Y123" i="18"/>
  <c r="BQ123" i="18" s="1"/>
  <c r="X123" i="18"/>
  <c r="W123" i="18"/>
  <c r="V123" i="18"/>
  <c r="U123" i="18"/>
  <c r="BM123" i="18" s="1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123" i="18"/>
  <c r="Y122" i="18"/>
  <c r="BQ122" i="18" s="1"/>
  <c r="X122" i="18"/>
  <c r="W122" i="18"/>
  <c r="V122" i="18"/>
  <c r="U122" i="18"/>
  <c r="BM122" i="18" s="1"/>
  <c r="T122" i="18"/>
  <c r="S122" i="18"/>
  <c r="R122" i="18"/>
  <c r="Q122" i="18"/>
  <c r="BI122" i="18" s="1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122" i="18"/>
  <c r="Y121" i="18"/>
  <c r="BQ121" i="18" s="1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121" i="18"/>
  <c r="Y120" i="18"/>
  <c r="X120" i="18"/>
  <c r="W120" i="18"/>
  <c r="BO120" i="18" s="1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120" i="18"/>
  <c r="Y119" i="18"/>
  <c r="BQ119" i="18" s="1"/>
  <c r="X119" i="18"/>
  <c r="W119" i="18"/>
  <c r="V119" i="18"/>
  <c r="U119" i="18"/>
  <c r="BM119" i="18" s="1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119" i="18"/>
  <c r="Y118" i="18"/>
  <c r="X118" i="18"/>
  <c r="X124" i="18" s="1"/>
  <c r="W118" i="18"/>
  <c r="V118" i="18"/>
  <c r="U118" i="18"/>
  <c r="T118" i="18"/>
  <c r="T124" i="18" s="1"/>
  <c r="S118" i="18"/>
  <c r="S124" i="18" s="1"/>
  <c r="R118" i="18"/>
  <c r="Q118" i="18"/>
  <c r="P118" i="18"/>
  <c r="O118" i="18"/>
  <c r="N118" i="18"/>
  <c r="M118" i="18"/>
  <c r="L118" i="18"/>
  <c r="L124" i="18" s="1"/>
  <c r="K118" i="18"/>
  <c r="K124" i="18" s="1"/>
  <c r="J118" i="18"/>
  <c r="I118" i="18"/>
  <c r="H118" i="18"/>
  <c r="G118" i="18"/>
  <c r="G124" i="18" s="1"/>
  <c r="F118" i="18"/>
  <c r="E118" i="18"/>
  <c r="D118" i="18"/>
  <c r="C118" i="18"/>
  <c r="C124" i="18" s="1"/>
  <c r="B118" i="18"/>
  <c r="Y112" i="18"/>
  <c r="AD112" i="18" s="1"/>
  <c r="X112" i="18"/>
  <c r="W112" i="18"/>
  <c r="V112" i="18"/>
  <c r="U112" i="18"/>
  <c r="T112" i="18"/>
  <c r="S112" i="18"/>
  <c r="R112" i="18"/>
  <c r="Q112" i="18"/>
  <c r="P112" i="18"/>
  <c r="BH112" i="18" s="1"/>
  <c r="O112" i="18"/>
  <c r="N112" i="18"/>
  <c r="M112" i="18"/>
  <c r="AI112" i="18" s="1"/>
  <c r="L112" i="18"/>
  <c r="K112" i="18"/>
  <c r="J112" i="18"/>
  <c r="AH112" i="18" s="1"/>
  <c r="I112" i="18"/>
  <c r="H112" i="18"/>
  <c r="G112" i="18"/>
  <c r="AG112" i="18" s="1"/>
  <c r="F112" i="18"/>
  <c r="E112" i="18"/>
  <c r="D112" i="18"/>
  <c r="AF112" i="18" s="1"/>
  <c r="C112" i="18"/>
  <c r="B112" i="18"/>
  <c r="Y111" i="18"/>
  <c r="AD111" i="18" s="1"/>
  <c r="X111" i="18"/>
  <c r="W111" i="18"/>
  <c r="V111" i="18"/>
  <c r="U111" i="18"/>
  <c r="T111" i="18"/>
  <c r="S111" i="18"/>
  <c r="R111" i="18"/>
  <c r="BJ111" i="18" s="1"/>
  <c r="Q111" i="18"/>
  <c r="BI111" i="18" s="1"/>
  <c r="P111" i="18"/>
  <c r="AA111" i="18" s="1"/>
  <c r="O111" i="18"/>
  <c r="N111" i="18"/>
  <c r="BF111" i="18" s="1"/>
  <c r="M111" i="18"/>
  <c r="AI111" i="18" s="1"/>
  <c r="L111" i="18"/>
  <c r="K111" i="18"/>
  <c r="J111" i="18"/>
  <c r="AH111" i="18" s="1"/>
  <c r="I111" i="18"/>
  <c r="H111" i="18"/>
  <c r="G111" i="18"/>
  <c r="AE111" i="18" s="1"/>
  <c r="F111" i="18"/>
  <c r="E111" i="18"/>
  <c r="D111" i="18"/>
  <c r="AF111" i="18" s="1"/>
  <c r="C111" i="18"/>
  <c r="B111" i="18"/>
  <c r="Y110" i="18"/>
  <c r="AD110" i="18" s="1"/>
  <c r="X110" i="18"/>
  <c r="W110" i="18"/>
  <c r="V110" i="18"/>
  <c r="U110" i="18"/>
  <c r="T110" i="18"/>
  <c r="S110" i="18"/>
  <c r="AB110" i="18" s="1"/>
  <c r="R110" i="18"/>
  <c r="Q110" i="18"/>
  <c r="P110" i="18"/>
  <c r="O110" i="18"/>
  <c r="N110" i="18"/>
  <c r="M110" i="18"/>
  <c r="AI110" i="18" s="1"/>
  <c r="L110" i="18"/>
  <c r="K110" i="18"/>
  <c r="J110" i="18"/>
  <c r="AH110" i="18" s="1"/>
  <c r="I110" i="18"/>
  <c r="H110" i="18"/>
  <c r="G110" i="18"/>
  <c r="F110" i="18"/>
  <c r="E110" i="18"/>
  <c r="D110" i="18"/>
  <c r="C110" i="18"/>
  <c r="B110" i="18"/>
  <c r="Y109" i="18"/>
  <c r="AD109" i="18" s="1"/>
  <c r="X109" i="18"/>
  <c r="W109" i="18"/>
  <c r="V109" i="18"/>
  <c r="U109" i="18"/>
  <c r="T109" i="18"/>
  <c r="S109" i="18"/>
  <c r="R109" i="18"/>
  <c r="BJ109" i="18" s="1"/>
  <c r="Q109" i="18"/>
  <c r="P109" i="18"/>
  <c r="O109" i="18"/>
  <c r="N109" i="18"/>
  <c r="BF109" i="18" s="1"/>
  <c r="M109" i="18"/>
  <c r="AI109" i="18" s="1"/>
  <c r="L109" i="18"/>
  <c r="K109" i="18"/>
  <c r="J109" i="18"/>
  <c r="AH109" i="18" s="1"/>
  <c r="I109" i="18"/>
  <c r="H109" i="18"/>
  <c r="G109" i="18"/>
  <c r="AG109" i="18" s="1"/>
  <c r="F109" i="18"/>
  <c r="E109" i="18"/>
  <c r="D109" i="18"/>
  <c r="C109" i="18"/>
  <c r="B109" i="18"/>
  <c r="Y108" i="18"/>
  <c r="AD108" i="18" s="1"/>
  <c r="X108" i="18"/>
  <c r="W108" i="18"/>
  <c r="V108" i="18"/>
  <c r="U108" i="18"/>
  <c r="T108" i="18"/>
  <c r="S108" i="18"/>
  <c r="R108" i="18"/>
  <c r="Q108" i="18"/>
  <c r="P108" i="18"/>
  <c r="AA108" i="18" s="1"/>
  <c r="O108" i="18"/>
  <c r="N108" i="18"/>
  <c r="M108" i="18"/>
  <c r="L108" i="18"/>
  <c r="K108" i="18"/>
  <c r="J108" i="18"/>
  <c r="AH108" i="18" s="1"/>
  <c r="I108" i="18"/>
  <c r="H108" i="18"/>
  <c r="G108" i="18"/>
  <c r="AG108" i="18" s="1"/>
  <c r="F108" i="18"/>
  <c r="E108" i="18"/>
  <c r="D108" i="18"/>
  <c r="C108" i="18"/>
  <c r="B108" i="18"/>
  <c r="Y107" i="18"/>
  <c r="AD107" i="18" s="1"/>
  <c r="X107" i="18"/>
  <c r="X114" i="18" s="1"/>
  <c r="W107" i="18"/>
  <c r="W114" i="18" s="1"/>
  <c r="V107" i="18"/>
  <c r="U107" i="18"/>
  <c r="U114" i="18" s="1"/>
  <c r="T107" i="18"/>
  <c r="S107" i="18"/>
  <c r="S114" i="18" s="1"/>
  <c r="R107" i="18"/>
  <c r="Q107" i="18"/>
  <c r="Q114" i="18" s="1"/>
  <c r="P107" i="18"/>
  <c r="P114" i="18" s="1"/>
  <c r="AA114" i="18" s="1"/>
  <c r="O107" i="18"/>
  <c r="O114" i="18" s="1"/>
  <c r="N107" i="18"/>
  <c r="M107" i="18"/>
  <c r="L107" i="18"/>
  <c r="L114" i="18" s="1"/>
  <c r="K107" i="18"/>
  <c r="K114" i="18" s="1"/>
  <c r="J107" i="18"/>
  <c r="I107" i="18"/>
  <c r="I114" i="18" s="1"/>
  <c r="H107" i="18"/>
  <c r="H114" i="18" s="1"/>
  <c r="G107" i="18"/>
  <c r="G114" i="18" s="1"/>
  <c r="F107" i="18"/>
  <c r="E107" i="18"/>
  <c r="E114" i="18" s="1"/>
  <c r="D107" i="18"/>
  <c r="C107" i="18"/>
  <c r="C114" i="18" s="1"/>
  <c r="B107" i="18"/>
  <c r="Y101" i="18"/>
  <c r="X101" i="18"/>
  <c r="W101" i="18"/>
  <c r="V101" i="18"/>
  <c r="U101" i="18"/>
  <c r="T101" i="18"/>
  <c r="S101" i="18"/>
  <c r="R101" i="18"/>
  <c r="Q101" i="18"/>
  <c r="BI101" i="18" s="1"/>
  <c r="P101" i="18"/>
  <c r="O101" i="18"/>
  <c r="N101" i="18"/>
  <c r="BF101" i="18" s="1"/>
  <c r="M101" i="18"/>
  <c r="L101" i="18"/>
  <c r="K101" i="18"/>
  <c r="J101" i="18"/>
  <c r="I101" i="18"/>
  <c r="H101" i="18"/>
  <c r="G101" i="18"/>
  <c r="F101" i="18"/>
  <c r="E101" i="18"/>
  <c r="D101" i="18"/>
  <c r="C101" i="18"/>
  <c r="B101" i="18"/>
  <c r="Y100" i="18"/>
  <c r="BQ100" i="18" s="1"/>
  <c r="X100" i="18"/>
  <c r="W100" i="18"/>
  <c r="V100" i="18"/>
  <c r="BN100" i="18" s="1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100" i="18"/>
  <c r="Y99" i="18"/>
  <c r="BQ99" i="18" s="1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99" i="18"/>
  <c r="Y98" i="18"/>
  <c r="X98" i="18"/>
  <c r="W98" i="18"/>
  <c r="V98" i="18"/>
  <c r="BN98" i="18" s="1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AH98" i="18" s="1"/>
  <c r="H98" i="18"/>
  <c r="G98" i="18"/>
  <c r="F98" i="18"/>
  <c r="E98" i="18"/>
  <c r="D98" i="18"/>
  <c r="C98" i="18"/>
  <c r="B98" i="18"/>
  <c r="Y97" i="18"/>
  <c r="X97" i="18"/>
  <c r="W97" i="18"/>
  <c r="V97" i="18"/>
  <c r="U97" i="18"/>
  <c r="T97" i="18"/>
  <c r="S97" i="18"/>
  <c r="R97" i="18"/>
  <c r="BJ97" i="18" s="1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97" i="18"/>
  <c r="Y96" i="18"/>
  <c r="BQ96" i="18" s="1"/>
  <c r="X96" i="18"/>
  <c r="W96" i="18"/>
  <c r="V96" i="18"/>
  <c r="BN96" i="18" s="1"/>
  <c r="U96" i="18"/>
  <c r="T96" i="18"/>
  <c r="S96" i="18"/>
  <c r="R96" i="18"/>
  <c r="Q96" i="18"/>
  <c r="P96" i="18"/>
  <c r="O96" i="18"/>
  <c r="N96" i="18"/>
  <c r="BF96" i="18" s="1"/>
  <c r="M96" i="18"/>
  <c r="L96" i="18"/>
  <c r="K96" i="18"/>
  <c r="J96" i="18"/>
  <c r="I96" i="18"/>
  <c r="H96" i="18"/>
  <c r="G96" i="18"/>
  <c r="F96" i="18"/>
  <c r="E96" i="18"/>
  <c r="D96" i="18"/>
  <c r="C96" i="18"/>
  <c r="B96" i="18"/>
  <c r="Y95" i="18"/>
  <c r="X95" i="18"/>
  <c r="W95" i="18"/>
  <c r="W103" i="18" s="1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G103" i="18" s="1"/>
  <c r="F95" i="18"/>
  <c r="E95" i="18"/>
  <c r="D95" i="18"/>
  <c r="C95" i="18"/>
  <c r="B95" i="18"/>
  <c r="Y89" i="18"/>
  <c r="X89" i="18"/>
  <c r="BP89" i="18" s="1"/>
  <c r="W89" i="18"/>
  <c r="BO89" i="18" s="1"/>
  <c r="V89" i="18"/>
  <c r="BN89" i="18" s="1"/>
  <c r="U89" i="18"/>
  <c r="BM89" i="18" s="1"/>
  <c r="T89" i="18"/>
  <c r="BL89" i="18" s="1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89" i="18"/>
  <c r="Y88" i="18"/>
  <c r="Y90" i="18" s="1"/>
  <c r="BQ90" i="18" s="1"/>
  <c r="X88" i="18"/>
  <c r="W88" i="18"/>
  <c r="BO88" i="18" s="1"/>
  <c r="V88" i="18"/>
  <c r="U88" i="18"/>
  <c r="U90" i="18" s="1"/>
  <c r="BM90" i="18" s="1"/>
  <c r="T88" i="18"/>
  <c r="S88" i="18"/>
  <c r="R88" i="18"/>
  <c r="BJ88" i="18" s="1"/>
  <c r="Q88" i="18"/>
  <c r="Q90" i="18" s="1"/>
  <c r="Q125" i="18" s="1"/>
  <c r="P88" i="18"/>
  <c r="P90" i="18" s="1"/>
  <c r="P125" i="18" s="1"/>
  <c r="O88" i="18"/>
  <c r="O90" i="18" s="1"/>
  <c r="O125" i="18" s="1"/>
  <c r="N88" i="18"/>
  <c r="N90" i="18" s="1"/>
  <c r="N125" i="18" s="1"/>
  <c r="M88" i="18"/>
  <c r="M90" i="18" s="1"/>
  <c r="M125" i="18" s="1"/>
  <c r="L88" i="18"/>
  <c r="K88" i="18"/>
  <c r="J88" i="18"/>
  <c r="J90" i="18" s="1"/>
  <c r="J125" i="18" s="1"/>
  <c r="I88" i="18"/>
  <c r="I90" i="18" s="1"/>
  <c r="I125" i="18" s="1"/>
  <c r="H88" i="18"/>
  <c r="G88" i="18"/>
  <c r="G90" i="18" s="1"/>
  <c r="G125" i="18" s="1"/>
  <c r="F88" i="18"/>
  <c r="F90" i="18" s="1"/>
  <c r="F125" i="18" s="1"/>
  <c r="E88" i="18"/>
  <c r="E90" i="18" s="1"/>
  <c r="D88" i="18"/>
  <c r="D90" i="18" s="1"/>
  <c r="D125" i="18" s="1"/>
  <c r="C88" i="18"/>
  <c r="C90" i="18" s="1"/>
  <c r="C125" i="18" s="1"/>
  <c r="B88" i="18"/>
  <c r="B90" i="18" s="1"/>
  <c r="Y58" i="18"/>
  <c r="X58" i="18"/>
  <c r="W58" i="18"/>
  <c r="V58" i="18"/>
  <c r="U58" i="18"/>
  <c r="T58" i="18"/>
  <c r="S58" i="18"/>
  <c r="BK58" i="18" s="1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Y57" i="18"/>
  <c r="X57" i="18"/>
  <c r="W57" i="18"/>
  <c r="V57" i="18"/>
  <c r="U57" i="18"/>
  <c r="T57" i="18"/>
  <c r="S57" i="18"/>
  <c r="BK57" i="18" s="1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Y55" i="18"/>
  <c r="X55" i="18"/>
  <c r="W55" i="18"/>
  <c r="BO55" i="18" s="1"/>
  <c r="V55" i="18"/>
  <c r="U55" i="18"/>
  <c r="T55" i="18"/>
  <c r="S55" i="18"/>
  <c r="BK55" i="18" s="1"/>
  <c r="R55" i="18"/>
  <c r="Q55" i="18"/>
  <c r="P55" i="18"/>
  <c r="O55" i="18"/>
  <c r="BG55" i="18" s="1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Y52" i="18"/>
  <c r="X52" i="18"/>
  <c r="W52" i="18"/>
  <c r="BO52" i="18" s="1"/>
  <c r="V52" i="18"/>
  <c r="U52" i="18"/>
  <c r="T52" i="18"/>
  <c r="S52" i="18"/>
  <c r="BK52" i="18" s="1"/>
  <c r="R52" i="18"/>
  <c r="Q52" i="18"/>
  <c r="P52" i="18"/>
  <c r="P60" i="18" s="1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Y34" i="18"/>
  <c r="X34" i="18"/>
  <c r="W34" i="18"/>
  <c r="BO34" i="18" s="1"/>
  <c r="V34" i="18"/>
  <c r="BN34" i="18" s="1"/>
  <c r="U34" i="18"/>
  <c r="T34" i="18"/>
  <c r="S34" i="18"/>
  <c r="R34" i="18"/>
  <c r="Q34" i="18"/>
  <c r="P34" i="18"/>
  <c r="O34" i="18"/>
  <c r="N34" i="18"/>
  <c r="BF34" i="18" s="1"/>
  <c r="M34" i="18"/>
  <c r="L34" i="18"/>
  <c r="K34" i="18"/>
  <c r="J34" i="18"/>
  <c r="I34" i="18"/>
  <c r="H34" i="18"/>
  <c r="G34" i="18"/>
  <c r="F34" i="18"/>
  <c r="E34" i="18"/>
  <c r="D34" i="18"/>
  <c r="C34" i="18"/>
  <c r="B34" i="18"/>
  <c r="Y33" i="18"/>
  <c r="BQ33" i="18" s="1"/>
  <c r="X33" i="18"/>
  <c r="W33" i="18"/>
  <c r="V33" i="18"/>
  <c r="BN33" i="18" s="1"/>
  <c r="U33" i="18"/>
  <c r="BM33" i="18" s="1"/>
  <c r="T33" i="18"/>
  <c r="S33" i="18"/>
  <c r="R33" i="18"/>
  <c r="Q33" i="18"/>
  <c r="P33" i="18"/>
  <c r="O33" i="18"/>
  <c r="N33" i="18"/>
  <c r="M33" i="18"/>
  <c r="L33" i="18"/>
  <c r="K33" i="18"/>
  <c r="J33" i="18"/>
  <c r="I33" i="18"/>
  <c r="I45" i="18" s="1"/>
  <c r="H33" i="18"/>
  <c r="G33" i="18"/>
  <c r="F33" i="18"/>
  <c r="E33" i="18"/>
  <c r="D33" i="18"/>
  <c r="C33" i="18"/>
  <c r="B33" i="18"/>
  <c r="Y32" i="18"/>
  <c r="BQ32" i="18" s="1"/>
  <c r="X32" i="18"/>
  <c r="BP32" i="18" s="1"/>
  <c r="W32" i="18"/>
  <c r="V32" i="18"/>
  <c r="U32" i="18"/>
  <c r="BM32" i="18" s="1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Y31" i="18"/>
  <c r="X31" i="18"/>
  <c r="BP31" i="18" s="1"/>
  <c r="W31" i="18"/>
  <c r="BO31" i="18" s="1"/>
  <c r="V31" i="18"/>
  <c r="U31" i="18"/>
  <c r="T31" i="18"/>
  <c r="BL31" i="18" s="1"/>
  <c r="S31" i="18"/>
  <c r="BK31" i="18" s="1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Y30" i="18"/>
  <c r="BQ30" i="18" s="1"/>
  <c r="X30" i="18"/>
  <c r="W30" i="18"/>
  <c r="BO30" i="18" s="1"/>
  <c r="V30" i="18"/>
  <c r="BN30" i="18" s="1"/>
  <c r="U30" i="18"/>
  <c r="BM30" i="18" s="1"/>
  <c r="T30" i="18"/>
  <c r="S30" i="18"/>
  <c r="R30" i="18"/>
  <c r="Q30" i="18"/>
  <c r="P30" i="18"/>
  <c r="O30" i="18"/>
  <c r="N30" i="18"/>
  <c r="BF30" i="18" s="1"/>
  <c r="M30" i="18"/>
  <c r="L30" i="18"/>
  <c r="K30" i="18"/>
  <c r="J30" i="18"/>
  <c r="I30" i="18"/>
  <c r="H30" i="18"/>
  <c r="G30" i="18"/>
  <c r="F30" i="18"/>
  <c r="E30" i="18"/>
  <c r="D30" i="18"/>
  <c r="C30" i="18"/>
  <c r="B30" i="18"/>
  <c r="Y29" i="18"/>
  <c r="X29" i="18"/>
  <c r="W29" i="18"/>
  <c r="V29" i="18"/>
  <c r="BN29" i="18" s="1"/>
  <c r="U29" i="18"/>
  <c r="BM29" i="18" s="1"/>
  <c r="T29" i="18"/>
  <c r="S29" i="18"/>
  <c r="R29" i="18"/>
  <c r="Q29" i="18"/>
  <c r="P29" i="18"/>
  <c r="O29" i="18"/>
  <c r="N29" i="18"/>
  <c r="M29" i="18"/>
  <c r="L29" i="18"/>
  <c r="K29" i="18"/>
  <c r="J29" i="18"/>
  <c r="I29" i="18"/>
  <c r="I41" i="18" s="1"/>
  <c r="H29" i="18"/>
  <c r="G29" i="18"/>
  <c r="F29" i="18"/>
  <c r="E29" i="18"/>
  <c r="D29" i="18"/>
  <c r="C29" i="18"/>
  <c r="B29" i="18"/>
  <c r="Y28" i="18"/>
  <c r="Y36" i="18" s="1"/>
  <c r="X28" i="18"/>
  <c r="BP28" i="18" s="1"/>
  <c r="W28" i="18"/>
  <c r="V28" i="18"/>
  <c r="U28" i="18"/>
  <c r="U36" i="18" s="1"/>
  <c r="T28" i="18"/>
  <c r="S28" i="18"/>
  <c r="R28" i="18"/>
  <c r="Q28" i="18"/>
  <c r="Q36" i="18" s="1"/>
  <c r="P28" i="18"/>
  <c r="O28" i="18"/>
  <c r="N28" i="18"/>
  <c r="M28" i="18"/>
  <c r="L28" i="18"/>
  <c r="K28" i="18"/>
  <c r="J28" i="18"/>
  <c r="I28" i="18"/>
  <c r="I36" i="18" s="1"/>
  <c r="H28" i="18"/>
  <c r="G28" i="18"/>
  <c r="F28" i="18"/>
  <c r="E28" i="18"/>
  <c r="E36" i="18" s="1"/>
  <c r="D28" i="18"/>
  <c r="C28" i="18"/>
  <c r="B28" i="18"/>
  <c r="Y22" i="18"/>
  <c r="X22" i="18"/>
  <c r="W22" i="18"/>
  <c r="V22" i="18"/>
  <c r="AC22" i="18" s="1"/>
  <c r="U22" i="18"/>
  <c r="T22" i="18"/>
  <c r="S22" i="18"/>
  <c r="R22" i="18"/>
  <c r="Q22" i="18"/>
  <c r="BI22" i="18" s="1"/>
  <c r="P22" i="18"/>
  <c r="AA22" i="18" s="1"/>
  <c r="O22" i="18"/>
  <c r="BG22" i="18" s="1"/>
  <c r="N22" i="18"/>
  <c r="M22" i="18"/>
  <c r="AI22" i="18" s="1"/>
  <c r="L22" i="18"/>
  <c r="K22" i="18"/>
  <c r="J22" i="18"/>
  <c r="AH22" i="18" s="1"/>
  <c r="I22" i="18"/>
  <c r="H22" i="18"/>
  <c r="G22" i="18"/>
  <c r="AG22" i="18" s="1"/>
  <c r="F22" i="18"/>
  <c r="E22" i="18"/>
  <c r="D22" i="18"/>
  <c r="AF22" i="18" s="1"/>
  <c r="C22" i="18"/>
  <c r="B22" i="18"/>
  <c r="Y21" i="18"/>
  <c r="X21" i="18"/>
  <c r="AD21" i="18" s="1"/>
  <c r="W21" i="18"/>
  <c r="V21" i="18"/>
  <c r="AC21" i="18" s="1"/>
  <c r="U21" i="18"/>
  <c r="T21" i="18"/>
  <c r="S21" i="18"/>
  <c r="R21" i="18"/>
  <c r="Q21" i="18"/>
  <c r="P21" i="18"/>
  <c r="AA21" i="18" s="1"/>
  <c r="O21" i="18"/>
  <c r="BG21" i="18" s="1"/>
  <c r="N21" i="18"/>
  <c r="M21" i="18"/>
  <c r="L21" i="18"/>
  <c r="K21" i="18"/>
  <c r="J21" i="18"/>
  <c r="AH21" i="18" s="1"/>
  <c r="I21" i="18"/>
  <c r="H21" i="18"/>
  <c r="G21" i="18"/>
  <c r="F21" i="18"/>
  <c r="E21" i="18"/>
  <c r="D21" i="18"/>
  <c r="AF21" i="18" s="1"/>
  <c r="C21" i="18"/>
  <c r="B21" i="18"/>
  <c r="Y20" i="18"/>
  <c r="X20" i="18"/>
  <c r="AD20" i="18" s="1"/>
  <c r="W20" i="18"/>
  <c r="V20" i="18"/>
  <c r="U20" i="18"/>
  <c r="T20" i="18"/>
  <c r="S20" i="18"/>
  <c r="R20" i="18"/>
  <c r="Q20" i="18"/>
  <c r="BI20" i="18" s="1"/>
  <c r="P20" i="18"/>
  <c r="AA20" i="18" s="1"/>
  <c r="O20" i="18"/>
  <c r="BG20" i="18" s="1"/>
  <c r="N20" i="18"/>
  <c r="M20" i="18"/>
  <c r="L20" i="18"/>
  <c r="K20" i="18"/>
  <c r="J20" i="18"/>
  <c r="AH20" i="18" s="1"/>
  <c r="I20" i="18"/>
  <c r="H20" i="18"/>
  <c r="G20" i="18"/>
  <c r="AE20" i="18" s="1"/>
  <c r="F20" i="18"/>
  <c r="E20" i="18"/>
  <c r="D20" i="18"/>
  <c r="C20" i="18"/>
  <c r="B20" i="18"/>
  <c r="Y19" i="18"/>
  <c r="X19" i="18"/>
  <c r="W19" i="18"/>
  <c r="V19" i="18"/>
  <c r="AC19" i="18" s="1"/>
  <c r="U19" i="18"/>
  <c r="T19" i="18"/>
  <c r="S19" i="18"/>
  <c r="R19" i="18"/>
  <c r="Q19" i="18"/>
  <c r="P19" i="18"/>
  <c r="AA19" i="18" s="1"/>
  <c r="O19" i="18"/>
  <c r="BG19" i="18" s="1"/>
  <c r="N19" i="18"/>
  <c r="M19" i="18"/>
  <c r="L19" i="18"/>
  <c r="K19" i="18"/>
  <c r="J19" i="18"/>
  <c r="AH19" i="18" s="1"/>
  <c r="I19" i="18"/>
  <c r="H19" i="18"/>
  <c r="G19" i="18"/>
  <c r="AG19" i="18" s="1"/>
  <c r="F19" i="18"/>
  <c r="E19" i="18"/>
  <c r="D19" i="18"/>
  <c r="AF19" i="18" s="1"/>
  <c r="C19" i="18"/>
  <c r="B19" i="18"/>
  <c r="Y18" i="18"/>
  <c r="X18" i="18"/>
  <c r="AD18" i="18" s="1"/>
  <c r="W18" i="18"/>
  <c r="X42" i="18" s="1"/>
  <c r="V18" i="18"/>
  <c r="AC18" i="18" s="1"/>
  <c r="U18" i="18"/>
  <c r="T18" i="18"/>
  <c r="S18" i="18"/>
  <c r="Z18" i="18" s="1"/>
  <c r="R18" i="18"/>
  <c r="Q18" i="18"/>
  <c r="BI18" i="18" s="1"/>
  <c r="P18" i="18"/>
  <c r="O18" i="18"/>
  <c r="N18" i="18"/>
  <c r="M18" i="18"/>
  <c r="AI18" i="18" s="1"/>
  <c r="L18" i="18"/>
  <c r="K18" i="18"/>
  <c r="J18" i="18"/>
  <c r="AH18" i="18" s="1"/>
  <c r="I18" i="18"/>
  <c r="H18" i="18"/>
  <c r="G18" i="18"/>
  <c r="AG18" i="18" s="1"/>
  <c r="F18" i="18"/>
  <c r="E18" i="18"/>
  <c r="D18" i="18"/>
  <c r="AF18" i="18" s="1"/>
  <c r="C18" i="18"/>
  <c r="B18" i="18"/>
  <c r="Y17" i="18"/>
  <c r="X17" i="18"/>
  <c r="AD17" i="18" s="1"/>
  <c r="W17" i="18"/>
  <c r="V17" i="18"/>
  <c r="AC17" i="18" s="1"/>
  <c r="U17" i="18"/>
  <c r="T17" i="18"/>
  <c r="S17" i="18"/>
  <c r="Z17" i="18" s="1"/>
  <c r="R17" i="18"/>
  <c r="Q17" i="18"/>
  <c r="P17" i="18"/>
  <c r="AA17" i="18" s="1"/>
  <c r="O17" i="18"/>
  <c r="BG17" i="18" s="1"/>
  <c r="N17" i="18"/>
  <c r="M17" i="18"/>
  <c r="AI17" i="18" s="1"/>
  <c r="L17" i="18"/>
  <c r="K17" i="18"/>
  <c r="J17" i="18"/>
  <c r="AH17" i="18" s="1"/>
  <c r="I17" i="18"/>
  <c r="H17" i="18"/>
  <c r="G17" i="18"/>
  <c r="AG17" i="18" s="1"/>
  <c r="F17" i="18"/>
  <c r="E17" i="18"/>
  <c r="D17" i="18"/>
  <c r="AF17" i="18" s="1"/>
  <c r="C17" i="18"/>
  <c r="B17" i="18"/>
  <c r="Y16" i="18"/>
  <c r="X16" i="18"/>
  <c r="W16" i="18"/>
  <c r="V16" i="18"/>
  <c r="AC16" i="18" s="1"/>
  <c r="U16" i="18"/>
  <c r="T16" i="18"/>
  <c r="S16" i="18"/>
  <c r="AB16" i="18" s="1"/>
  <c r="R16" i="18"/>
  <c r="Q16" i="18"/>
  <c r="P16" i="18"/>
  <c r="O16" i="18"/>
  <c r="N16" i="18"/>
  <c r="M16" i="18"/>
  <c r="L16" i="18"/>
  <c r="K16" i="18"/>
  <c r="K24" i="18" s="1"/>
  <c r="J16" i="18"/>
  <c r="I16" i="18"/>
  <c r="H16" i="18"/>
  <c r="G16" i="18"/>
  <c r="AG16" i="18" s="1"/>
  <c r="F16" i="18"/>
  <c r="E16" i="18"/>
  <c r="D16" i="18"/>
  <c r="AF16" i="18" s="1"/>
  <c r="C16" i="18"/>
  <c r="C24" i="18" s="1"/>
  <c r="B16" i="18"/>
  <c r="Y13" i="18"/>
  <c r="BQ13" i="18" s="1"/>
  <c r="X13" i="18"/>
  <c r="BP13" i="18" s="1"/>
  <c r="W13" i="18"/>
  <c r="BO13" i="18" s="1"/>
  <c r="V13" i="18"/>
  <c r="BN13" i="18" s="1"/>
  <c r="U13" i="18"/>
  <c r="BM13" i="18" s="1"/>
  <c r="T13" i="18"/>
  <c r="S13" i="18"/>
  <c r="R13" i="18"/>
  <c r="BJ13" i="18" s="1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Y10" i="18"/>
  <c r="Y82" i="18" s="1"/>
  <c r="BQ82" i="18" s="1"/>
  <c r="X10" i="18"/>
  <c r="W10" i="18"/>
  <c r="V10" i="18"/>
  <c r="V82" i="18" s="1"/>
  <c r="BN82" i="18" s="1"/>
  <c r="U10" i="18"/>
  <c r="BM10" i="18" s="1"/>
  <c r="T10" i="18"/>
  <c r="BL10" i="18" s="1"/>
  <c r="S10" i="18"/>
  <c r="S82" i="18" s="1"/>
  <c r="R10" i="18"/>
  <c r="R82" i="18" s="1"/>
  <c r="Q10" i="18"/>
  <c r="Q82" i="18" s="1"/>
  <c r="P10" i="18"/>
  <c r="O10" i="18"/>
  <c r="O82" i="18" s="1"/>
  <c r="N10" i="18"/>
  <c r="N82" i="18" s="1"/>
  <c r="M10" i="18"/>
  <c r="M82" i="18" s="1"/>
  <c r="L10" i="18"/>
  <c r="L82" i="18" s="1"/>
  <c r="K10" i="18"/>
  <c r="K82" i="18" s="1"/>
  <c r="J10" i="18"/>
  <c r="J82" i="18" s="1"/>
  <c r="I10" i="18"/>
  <c r="H10" i="18"/>
  <c r="H82" i="18" s="1"/>
  <c r="G10" i="18"/>
  <c r="G82" i="18" s="1"/>
  <c r="F10" i="18"/>
  <c r="F82" i="18" s="1"/>
  <c r="E10" i="18"/>
  <c r="E82" i="18" s="1"/>
  <c r="D10" i="18"/>
  <c r="D82" i="18" s="1"/>
  <c r="C10" i="18"/>
  <c r="C82" i="18" s="1"/>
  <c r="B10" i="18"/>
  <c r="B82" i="18" s="1"/>
  <c r="Y9" i="18"/>
  <c r="Y81" i="18" s="1"/>
  <c r="BQ81" i="18" s="1"/>
  <c r="X9" i="18"/>
  <c r="X81" i="18" s="1"/>
  <c r="BP81" i="18" s="1"/>
  <c r="W9" i="18"/>
  <c r="W81" i="18" s="1"/>
  <c r="BO81" i="18" s="1"/>
  <c r="V9" i="18"/>
  <c r="V81" i="18" s="1"/>
  <c r="BN81" i="18" s="1"/>
  <c r="U9" i="18"/>
  <c r="U81" i="18" s="1"/>
  <c r="BM81" i="18" s="1"/>
  <c r="T9" i="18"/>
  <c r="S9" i="18"/>
  <c r="BK9" i="18" s="1"/>
  <c r="R9" i="18"/>
  <c r="R81" i="18" s="1"/>
  <c r="Q9" i="18"/>
  <c r="Q81" i="18" s="1"/>
  <c r="P9" i="18"/>
  <c r="P81" i="18" s="1"/>
  <c r="O9" i="18"/>
  <c r="O81" i="18" s="1"/>
  <c r="N9" i="18"/>
  <c r="N81" i="18" s="1"/>
  <c r="M9" i="18"/>
  <c r="M81" i="18" s="1"/>
  <c r="L9" i="18"/>
  <c r="L81" i="18" s="1"/>
  <c r="K9" i="18"/>
  <c r="K81" i="18" s="1"/>
  <c r="J9" i="18"/>
  <c r="J81" i="18" s="1"/>
  <c r="I9" i="18"/>
  <c r="H9" i="18"/>
  <c r="H81" i="18" s="1"/>
  <c r="G9" i="18"/>
  <c r="G81" i="18" s="1"/>
  <c r="F9" i="18"/>
  <c r="F81" i="18" s="1"/>
  <c r="E9" i="18"/>
  <c r="E81" i="18" s="1"/>
  <c r="D9" i="18"/>
  <c r="C9" i="18"/>
  <c r="C81" i="18" s="1"/>
  <c r="B9" i="18"/>
  <c r="B81" i="18" s="1"/>
  <c r="Y8" i="18"/>
  <c r="X8" i="18"/>
  <c r="W8" i="18"/>
  <c r="BO8" i="18" s="1"/>
  <c r="V8" i="18"/>
  <c r="BN8" i="18" s="1"/>
  <c r="U8" i="18"/>
  <c r="T8" i="18"/>
  <c r="BL8" i="18" s="1"/>
  <c r="S8" i="18"/>
  <c r="BK8" i="18" s="1"/>
  <c r="R8" i="18"/>
  <c r="Q8" i="18"/>
  <c r="P8" i="18"/>
  <c r="O8" i="18"/>
  <c r="BG8" i="18" s="1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Y7" i="18"/>
  <c r="BQ7" i="18" s="1"/>
  <c r="X7" i="18"/>
  <c r="W7" i="18"/>
  <c r="W79" i="18" s="1"/>
  <c r="BO79" i="18" s="1"/>
  <c r="V7" i="18"/>
  <c r="BN7" i="18" s="1"/>
  <c r="U7" i="18"/>
  <c r="BM7" i="18" s="1"/>
  <c r="T7" i="18"/>
  <c r="S7" i="18"/>
  <c r="S79" i="18" s="1"/>
  <c r="R7" i="18"/>
  <c r="R79" i="18" s="1"/>
  <c r="Q7" i="18"/>
  <c r="Q79" i="18" s="1"/>
  <c r="P7" i="18"/>
  <c r="P79" i="18" s="1"/>
  <c r="O7" i="18"/>
  <c r="O79" i="18" s="1"/>
  <c r="N7" i="18"/>
  <c r="N79" i="18" s="1"/>
  <c r="M7" i="18"/>
  <c r="M79" i="18" s="1"/>
  <c r="L7" i="18"/>
  <c r="L79" i="18" s="1"/>
  <c r="K7" i="18"/>
  <c r="K79" i="18" s="1"/>
  <c r="J7" i="18"/>
  <c r="J79" i="18" s="1"/>
  <c r="I7" i="18"/>
  <c r="I79" i="18" s="1"/>
  <c r="H7" i="18"/>
  <c r="H79" i="18" s="1"/>
  <c r="G7" i="18"/>
  <c r="G79" i="18" s="1"/>
  <c r="F7" i="18"/>
  <c r="F79" i="18" s="1"/>
  <c r="E7" i="18"/>
  <c r="E79" i="18" s="1"/>
  <c r="D7" i="18"/>
  <c r="C7" i="18"/>
  <c r="C79" i="18" s="1"/>
  <c r="B7" i="18"/>
  <c r="B79" i="18" s="1"/>
  <c r="Y6" i="18"/>
  <c r="Y78" i="18" s="1"/>
  <c r="BQ78" i="18" s="1"/>
  <c r="X6" i="18"/>
  <c r="BP6" i="18" s="1"/>
  <c r="W6" i="18"/>
  <c r="V6" i="18"/>
  <c r="V78" i="18" s="1"/>
  <c r="BN78" i="18" s="1"/>
  <c r="U6" i="18"/>
  <c r="U78" i="18" s="1"/>
  <c r="BM78" i="18" s="1"/>
  <c r="T6" i="18"/>
  <c r="T78" i="18" s="1"/>
  <c r="BL78" i="18" s="1"/>
  <c r="S6" i="18"/>
  <c r="S78" i="18" s="1"/>
  <c r="R6" i="18"/>
  <c r="R78" i="18" s="1"/>
  <c r="Q6" i="18"/>
  <c r="BI6" i="18" s="1"/>
  <c r="P6" i="18"/>
  <c r="O6" i="18"/>
  <c r="O78" i="18" s="1"/>
  <c r="N6" i="18"/>
  <c r="N78" i="18" s="1"/>
  <c r="M6" i="18"/>
  <c r="M78" i="18" s="1"/>
  <c r="L6" i="18"/>
  <c r="L78" i="18" s="1"/>
  <c r="K6" i="18"/>
  <c r="K78" i="18" s="1"/>
  <c r="J6" i="18"/>
  <c r="J78" i="18" s="1"/>
  <c r="I6" i="18"/>
  <c r="I78" i="18" s="1"/>
  <c r="H6" i="18"/>
  <c r="G6" i="18"/>
  <c r="G78" i="18" s="1"/>
  <c r="F6" i="18"/>
  <c r="F78" i="18" s="1"/>
  <c r="E6" i="18"/>
  <c r="E78" i="18" s="1"/>
  <c r="D6" i="18"/>
  <c r="D78" i="18" s="1"/>
  <c r="C6" i="18"/>
  <c r="C78" i="18" s="1"/>
  <c r="B6" i="18"/>
  <c r="B78" i="18" s="1"/>
  <c r="Y5" i="18"/>
  <c r="X5" i="18"/>
  <c r="BP5" i="18" s="1"/>
  <c r="W5" i="18"/>
  <c r="BO5" i="18" s="1"/>
  <c r="V5" i="18"/>
  <c r="U5" i="18"/>
  <c r="T5" i="18"/>
  <c r="BL5" i="18" s="1"/>
  <c r="S5" i="18"/>
  <c r="BK5" i="18" s="1"/>
  <c r="R5" i="18"/>
  <c r="Q5" i="18"/>
  <c r="P5" i="18"/>
  <c r="O5" i="18"/>
  <c r="BG5" i="18" s="1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Y4" i="18"/>
  <c r="Y12" i="18" s="1"/>
  <c r="X4" i="18"/>
  <c r="X12" i="18" s="1"/>
  <c r="W4" i="18"/>
  <c r="BO4" i="18" s="1"/>
  <c r="V4" i="18"/>
  <c r="BN4" i="18" s="1"/>
  <c r="U4" i="18"/>
  <c r="T4" i="18"/>
  <c r="S4" i="18"/>
  <c r="R4" i="18"/>
  <c r="Q4" i="18"/>
  <c r="Q12" i="18" s="1"/>
  <c r="P4" i="18"/>
  <c r="P12" i="18" s="1"/>
  <c r="O4" i="18"/>
  <c r="BG4" i="18" s="1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140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D139" i="18"/>
  <c r="C139" i="18"/>
  <c r="B139" i="18"/>
  <c r="V138" i="18"/>
  <c r="V141" i="18" s="1"/>
  <c r="U138" i="18"/>
  <c r="T138" i="18"/>
  <c r="S138" i="18"/>
  <c r="R138" i="18"/>
  <c r="R141" i="18" s="1"/>
  <c r="Q138" i="18"/>
  <c r="P138" i="18"/>
  <c r="O138" i="18"/>
  <c r="N138" i="18"/>
  <c r="N141" i="18" s="1"/>
  <c r="M138" i="18"/>
  <c r="L138" i="18"/>
  <c r="K138" i="18"/>
  <c r="J138" i="18"/>
  <c r="J141" i="18" s="1"/>
  <c r="I138" i="18"/>
  <c r="H138" i="18"/>
  <c r="G138" i="18"/>
  <c r="F138" i="18"/>
  <c r="F141" i="18" s="1"/>
  <c r="E138" i="18"/>
  <c r="D138" i="18"/>
  <c r="C138" i="18"/>
  <c r="B138" i="18"/>
  <c r="B141" i="18" s="1"/>
  <c r="BE127" i="18"/>
  <c r="AV124" i="18"/>
  <c r="P124" i="18"/>
  <c r="BP123" i="18"/>
  <c r="BP122" i="18"/>
  <c r="BH122" i="18"/>
  <c r="BH121" i="18"/>
  <c r="BM121" i="18"/>
  <c r="BP120" i="18"/>
  <c r="BP119" i="18"/>
  <c r="BC118" i="18"/>
  <c r="D124" i="18"/>
  <c r="BE117" i="18"/>
  <c r="BD114" i="18"/>
  <c r="BC114" i="18"/>
  <c r="AZ114" i="18"/>
  <c r="AY114" i="18"/>
  <c r="AX114" i="18"/>
  <c r="AW114" i="18"/>
  <c r="AV114" i="18"/>
  <c r="AU114" i="18"/>
  <c r="BB113" i="18"/>
  <c r="AA112" i="18"/>
  <c r="BH110" i="18"/>
  <c r="AA110" i="18"/>
  <c r="AF110" i="18"/>
  <c r="AF109" i="18"/>
  <c r="BH108" i="18"/>
  <c r="AI108" i="18"/>
  <c r="AF108" i="18"/>
  <c r="T114" i="18"/>
  <c r="AI107" i="18"/>
  <c r="AF107" i="18"/>
  <c r="BE106" i="18"/>
  <c r="AI106" i="18"/>
  <c r="AI117" i="18" s="1"/>
  <c r="AH106" i="18"/>
  <c r="AH117" i="18" s="1"/>
  <c r="AG106" i="18"/>
  <c r="AG117" i="18" s="1"/>
  <c r="AF106" i="18"/>
  <c r="AF117" i="18" s="1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106" i="18"/>
  <c r="BD102" i="18"/>
  <c r="BC102" i="18"/>
  <c r="BE94" i="18"/>
  <c r="AE94" i="18"/>
  <c r="AE106" i="18" s="1"/>
  <c r="AE117" i="18" s="1"/>
  <c r="Z94" i="18"/>
  <c r="BD90" i="18"/>
  <c r="BC90" i="18"/>
  <c r="BH89" i="18"/>
  <c r="BD89" i="18"/>
  <c r="BC89" i="18"/>
  <c r="BD88" i="18"/>
  <c r="BC88" i="18"/>
  <c r="L90" i="18"/>
  <c r="L125" i="18" s="1"/>
  <c r="BE87" i="18"/>
  <c r="BE75" i="18"/>
  <c r="AT69" i="18"/>
  <c r="X69" i="18"/>
  <c r="BP69" i="18" s="1"/>
  <c r="X65" i="18"/>
  <c r="BP65" i="18" s="1"/>
  <c r="H65" i="18"/>
  <c r="BE63" i="18"/>
  <c r="BL57" i="18"/>
  <c r="M66" i="18"/>
  <c r="BE51" i="18"/>
  <c r="AZ48" i="18"/>
  <c r="AY48" i="18"/>
  <c r="AX48" i="18"/>
  <c r="AW48" i="18"/>
  <c r="AV48" i="18"/>
  <c r="AZ46" i="18"/>
  <c r="AY46" i="18"/>
  <c r="AX46" i="18"/>
  <c r="AW46" i="18"/>
  <c r="AV46" i="18"/>
  <c r="AZ45" i="18"/>
  <c r="AY45" i="18"/>
  <c r="AX45" i="18"/>
  <c r="AW45" i="18"/>
  <c r="AV45" i="18"/>
  <c r="AZ44" i="18"/>
  <c r="AY44" i="18"/>
  <c r="AX44" i="18"/>
  <c r="AW44" i="18"/>
  <c r="AV44" i="18"/>
  <c r="AZ43" i="18"/>
  <c r="AY43" i="18"/>
  <c r="AX43" i="18"/>
  <c r="AW43" i="18"/>
  <c r="AV43" i="18"/>
  <c r="AU43" i="18"/>
  <c r="AZ42" i="18"/>
  <c r="AY42" i="18"/>
  <c r="AX42" i="18"/>
  <c r="AW42" i="18"/>
  <c r="AV42" i="18"/>
  <c r="AZ41" i="18"/>
  <c r="AY41" i="18"/>
  <c r="AX41" i="18"/>
  <c r="AW41" i="18"/>
  <c r="AV41" i="18"/>
  <c r="AZ40" i="18"/>
  <c r="AY40" i="18"/>
  <c r="AX40" i="18"/>
  <c r="AW40" i="18"/>
  <c r="AV40" i="18"/>
  <c r="BE39" i="18"/>
  <c r="Y39" i="18"/>
  <c r="Y75" i="18" s="1"/>
  <c r="X39" i="18"/>
  <c r="X75" i="18" s="1"/>
  <c r="W39" i="18"/>
  <c r="W75" i="18" s="1"/>
  <c r="V39" i="18"/>
  <c r="V75" i="18" s="1"/>
  <c r="U39" i="18"/>
  <c r="U75" i="18" s="1"/>
  <c r="T39" i="18"/>
  <c r="T75" i="18" s="1"/>
  <c r="S39" i="18"/>
  <c r="S75" i="18" s="1"/>
  <c r="R39" i="18"/>
  <c r="R75" i="18" s="1"/>
  <c r="Q39" i="18"/>
  <c r="Q75" i="18" s="1"/>
  <c r="P39" i="18"/>
  <c r="P75" i="18" s="1"/>
  <c r="O39" i="18"/>
  <c r="O75" i="18" s="1"/>
  <c r="N39" i="18"/>
  <c r="N75" i="18" s="1"/>
  <c r="M39" i="18"/>
  <c r="M75" i="18" s="1"/>
  <c r="L39" i="18"/>
  <c r="L75" i="18" s="1"/>
  <c r="K39" i="18"/>
  <c r="K75" i="18" s="1"/>
  <c r="J39" i="18"/>
  <c r="J75" i="18" s="1"/>
  <c r="I39" i="18"/>
  <c r="I75" i="18" s="1"/>
  <c r="H39" i="18"/>
  <c r="H75" i="18" s="1"/>
  <c r="G39" i="18"/>
  <c r="G75" i="18" s="1"/>
  <c r="F39" i="18"/>
  <c r="F75" i="18" s="1"/>
  <c r="E39" i="18"/>
  <c r="E75" i="18" s="1"/>
  <c r="D39" i="18"/>
  <c r="D75" i="18" s="1"/>
  <c r="C39" i="18"/>
  <c r="C75" i="18" s="1"/>
  <c r="B39" i="18"/>
  <c r="B75" i="18" s="1"/>
  <c r="BD36" i="18"/>
  <c r="BC36" i="18"/>
  <c r="AQ47" i="18"/>
  <c r="BD34" i="18"/>
  <c r="BC34" i="18"/>
  <c r="L46" i="18"/>
  <c r="D46" i="18"/>
  <c r="BD33" i="18"/>
  <c r="BC33" i="18"/>
  <c r="BL32" i="18"/>
  <c r="BD32" i="18"/>
  <c r="BC32" i="18"/>
  <c r="BH31" i="18"/>
  <c r="BD31" i="18"/>
  <c r="BC31" i="18"/>
  <c r="AT43" i="18"/>
  <c r="AP43" i="18"/>
  <c r="BD30" i="18"/>
  <c r="BC30" i="18"/>
  <c r="BP30" i="18"/>
  <c r="D42" i="18"/>
  <c r="BQ29" i="18"/>
  <c r="BD29" i="18"/>
  <c r="BC29" i="18"/>
  <c r="BL28" i="18"/>
  <c r="BD28" i="18"/>
  <c r="BC28" i="18"/>
  <c r="BE27" i="18"/>
  <c r="Y27" i="18"/>
  <c r="X27" i="18"/>
  <c r="W27" i="18"/>
  <c r="W87" i="18" s="1"/>
  <c r="V27" i="18"/>
  <c r="U27" i="18"/>
  <c r="T27" i="18"/>
  <c r="S27" i="18"/>
  <c r="S87" i="18" s="1"/>
  <c r="R27" i="18"/>
  <c r="Q27" i="18"/>
  <c r="P27" i="18"/>
  <c r="O27" i="18"/>
  <c r="O87" i="18" s="1"/>
  <c r="N27" i="18"/>
  <c r="M27" i="18"/>
  <c r="L27" i="18"/>
  <c r="K27" i="18"/>
  <c r="K87" i="18" s="1"/>
  <c r="J27" i="18"/>
  <c r="I27" i="18"/>
  <c r="H27" i="18"/>
  <c r="G27" i="18"/>
  <c r="G87" i="18" s="1"/>
  <c r="F27" i="18"/>
  <c r="E27" i="18"/>
  <c r="D27" i="18"/>
  <c r="C27" i="18"/>
  <c r="C87" i="18" s="1"/>
  <c r="B27" i="18"/>
  <c r="BB23" i="18"/>
  <c r="BA23" i="18"/>
  <c r="AD22" i="18"/>
  <c r="BE21" i="18"/>
  <c r="BB21" i="18"/>
  <c r="AU45" i="18"/>
  <c r="AC20" i="18"/>
  <c r="AI20" i="18"/>
  <c r="AF20" i="18"/>
  <c r="AD19" i="18"/>
  <c r="BH18" i="18"/>
  <c r="AA18" i="18"/>
  <c r="BE17" i="18"/>
  <c r="BB17" i="18"/>
  <c r="AU41" i="18"/>
  <c r="Q41" i="18"/>
  <c r="BV15" i="18"/>
  <c r="BE15" i="18"/>
  <c r="AI15" i="18"/>
  <c r="AH15" i="18"/>
  <c r="AG15" i="18"/>
  <c r="AG27" i="18" s="1"/>
  <c r="AG51" i="18" s="1"/>
  <c r="AG75" i="18" s="1"/>
  <c r="AF15" i="18"/>
  <c r="Y15" i="18"/>
  <c r="Y51" i="18" s="1"/>
  <c r="X15" i="18"/>
  <c r="X51" i="18" s="1"/>
  <c r="W15" i="18"/>
  <c r="W51" i="18" s="1"/>
  <c r="V15" i="18"/>
  <c r="V51" i="18" s="1"/>
  <c r="U15" i="18"/>
  <c r="U51" i="18" s="1"/>
  <c r="T15" i="18"/>
  <c r="T51" i="18" s="1"/>
  <c r="S15" i="18"/>
  <c r="S51" i="18" s="1"/>
  <c r="R15" i="18"/>
  <c r="R51" i="18" s="1"/>
  <c r="Q15" i="18"/>
  <c r="Q51" i="18" s="1"/>
  <c r="P15" i="18"/>
  <c r="P51" i="18" s="1"/>
  <c r="O15" i="18"/>
  <c r="O51" i="18" s="1"/>
  <c r="N15" i="18"/>
  <c r="N51" i="18" s="1"/>
  <c r="M15" i="18"/>
  <c r="M51" i="18" s="1"/>
  <c r="L15" i="18"/>
  <c r="L51" i="18" s="1"/>
  <c r="K15" i="18"/>
  <c r="K51" i="18" s="1"/>
  <c r="J15" i="18"/>
  <c r="J51" i="18" s="1"/>
  <c r="I15" i="18"/>
  <c r="I51" i="18" s="1"/>
  <c r="H15" i="18"/>
  <c r="H51" i="18" s="1"/>
  <c r="G15" i="18"/>
  <c r="G51" i="18" s="1"/>
  <c r="F15" i="18"/>
  <c r="F51" i="18" s="1"/>
  <c r="E15" i="18"/>
  <c r="E51" i="18" s="1"/>
  <c r="D15" i="18"/>
  <c r="D51" i="18" s="1"/>
  <c r="C15" i="18"/>
  <c r="C51" i="18" s="1"/>
  <c r="B15" i="18"/>
  <c r="B51" i="18" s="1"/>
  <c r="BD14" i="18"/>
  <c r="BC14" i="18"/>
  <c r="BD13" i="18"/>
  <c r="BC13" i="18"/>
  <c r="BL13" i="18"/>
  <c r="BD12" i="18"/>
  <c r="BC12" i="18"/>
  <c r="BA11" i="18"/>
  <c r="AQ83" i="18"/>
  <c r="BP10" i="18"/>
  <c r="BH10" i="18"/>
  <c r="BD10" i="18"/>
  <c r="BC10" i="18"/>
  <c r="X82" i="18"/>
  <c r="BP82" i="18" s="1"/>
  <c r="P82" i="18"/>
  <c r="I82" i="18"/>
  <c r="BP9" i="18"/>
  <c r="BL9" i="18"/>
  <c r="BD9" i="18"/>
  <c r="BC9" i="18"/>
  <c r="AO81" i="18"/>
  <c r="T81" i="18"/>
  <c r="BL81" i="18" s="1"/>
  <c r="I81" i="18"/>
  <c r="D81" i="18"/>
  <c r="BD8" i="18"/>
  <c r="BC8" i="18"/>
  <c r="BD7" i="18"/>
  <c r="BC7" i="18"/>
  <c r="X79" i="18"/>
  <c r="BP79" i="18" s="1"/>
  <c r="V79" i="18"/>
  <c r="BN79" i="18" s="1"/>
  <c r="U79" i="18"/>
  <c r="BM79" i="18" s="1"/>
  <c r="T79" i="18"/>
  <c r="BL79" i="18" s="1"/>
  <c r="D79" i="18"/>
  <c r="BM6" i="18"/>
  <c r="BL6" i="18"/>
  <c r="BD6" i="18"/>
  <c r="BC6" i="18"/>
  <c r="P78" i="18"/>
  <c r="H78" i="18"/>
  <c r="BD5" i="18"/>
  <c r="BC5" i="18"/>
  <c r="BD4" i="18"/>
  <c r="BC4" i="18"/>
  <c r="BE3" i="18"/>
  <c r="AE3" i="18"/>
  <c r="AE15" i="18" s="1"/>
  <c r="Z3" i="18"/>
  <c r="Z15" i="18" s="1"/>
  <c r="Z27" i="18" s="1"/>
  <c r="Z39" i="18" s="1"/>
  <c r="B2" i="18"/>
  <c r="AA38" i="14"/>
  <c r="Z38" i="14"/>
  <c r="Y38" i="14"/>
  <c r="X38" i="14"/>
  <c r="W38" i="14"/>
  <c r="V38" i="14"/>
  <c r="X37" i="14"/>
  <c r="W37" i="14"/>
  <c r="V37" i="14"/>
  <c r="W36" i="14"/>
  <c r="V36" i="14"/>
  <c r="AA38" i="13"/>
  <c r="Z38" i="13"/>
  <c r="Y38" i="13"/>
  <c r="X38" i="13"/>
  <c r="W38" i="13"/>
  <c r="V38" i="13"/>
  <c r="X37" i="13"/>
  <c r="W37" i="13"/>
  <c r="V37" i="13"/>
  <c r="W36" i="13"/>
  <c r="V36" i="13"/>
  <c r="M41" i="18" l="1"/>
  <c r="M64" i="18"/>
  <c r="Y64" i="18"/>
  <c r="BQ64" i="18" s="1"/>
  <c r="Y66" i="18"/>
  <c r="BQ66" i="18" s="1"/>
  <c r="I68" i="18"/>
  <c r="G65" i="19"/>
  <c r="BQ28" i="18"/>
  <c r="U82" i="18"/>
  <c r="BM82" i="18" s="1"/>
  <c r="Y114" i="18"/>
  <c r="AD114" i="18" s="1"/>
  <c r="E41" i="18"/>
  <c r="E45" i="18"/>
  <c r="I64" i="18"/>
  <c r="Q64" i="18"/>
  <c r="I66" i="18"/>
  <c r="E68" i="18"/>
  <c r="Y68" i="18"/>
  <c r="BQ68" i="18" s="1"/>
  <c r="M70" i="18"/>
  <c r="K65" i="19"/>
  <c r="D66" i="19"/>
  <c r="Q78" i="18"/>
  <c r="BQ6" i="18"/>
  <c r="BQ10" i="18"/>
  <c r="U41" i="18"/>
  <c r="AK110" i="18"/>
  <c r="BI10" i="18"/>
  <c r="AI13" i="18"/>
  <c r="AD96" i="18"/>
  <c r="AD119" i="18"/>
  <c r="AI122" i="18"/>
  <c r="AD123" i="18"/>
  <c r="BI7" i="18"/>
  <c r="BH13" i="18"/>
  <c r="BI17" i="18"/>
  <c r="BH28" i="18"/>
  <c r="BM56" i="18"/>
  <c r="BM57" i="18"/>
  <c r="BM58" i="18"/>
  <c r="BP95" i="18"/>
  <c r="BH96" i="18"/>
  <c r="BL97" i="18"/>
  <c r="BH98" i="18"/>
  <c r="BH100" i="18"/>
  <c r="BP100" i="18"/>
  <c r="BL101" i="18"/>
  <c r="Y79" i="18"/>
  <c r="BQ79" i="18" s="1"/>
  <c r="BM28" i="18"/>
  <c r="BT118" i="18"/>
  <c r="D45" i="19"/>
  <c r="H45" i="19"/>
  <c r="L45" i="19"/>
  <c r="L58" i="19"/>
  <c r="D62" i="19"/>
  <c r="D71" i="19" s="1"/>
  <c r="H62" i="19"/>
  <c r="F66" i="19"/>
  <c r="H42" i="18"/>
  <c r="BI13" i="18"/>
  <c r="BH22" i="18"/>
  <c r="BI28" i="18"/>
  <c r="BI30" i="18"/>
  <c r="BI32" i="18"/>
  <c r="BI34" i="18"/>
  <c r="BM96" i="18"/>
  <c r="BI97" i="18"/>
  <c r="BM97" i="18"/>
  <c r="BQ97" i="18"/>
  <c r="BQ98" i="18"/>
  <c r="BM99" i="18"/>
  <c r="BI100" i="18"/>
  <c r="BM100" i="18"/>
  <c r="BM101" i="18"/>
  <c r="BQ101" i="18"/>
  <c r="BI109" i="18"/>
  <c r="BL119" i="18"/>
  <c r="E45" i="19"/>
  <c r="I45" i="19"/>
  <c r="M45" i="19"/>
  <c r="E58" i="19"/>
  <c r="I58" i="19"/>
  <c r="M58" i="19"/>
  <c r="B12" i="19"/>
  <c r="B21" i="19" s="1"/>
  <c r="R67" i="18"/>
  <c r="B70" i="18"/>
  <c r="BJ4" i="18"/>
  <c r="BH5" i="18"/>
  <c r="BF8" i="18"/>
  <c r="BF22" i="18"/>
  <c r="BI110" i="18"/>
  <c r="BF122" i="18"/>
  <c r="AB4" i="18"/>
  <c r="AE13" i="18"/>
  <c r="BG34" i="18"/>
  <c r="BO101" i="18"/>
  <c r="AG123" i="18"/>
  <c r="M65" i="19"/>
  <c r="J66" i="19"/>
  <c r="L42" i="18"/>
  <c r="BH120" i="18"/>
  <c r="BL120" i="18"/>
  <c r="BL121" i="18"/>
  <c r="BP121" i="18"/>
  <c r="BL122" i="18"/>
  <c r="BH123" i="18"/>
  <c r="BL123" i="18"/>
  <c r="T12" i="19"/>
  <c r="AB13" i="18"/>
  <c r="BK30" i="18"/>
  <c r="AP40" i="18"/>
  <c r="BE33" i="18"/>
  <c r="I65" i="19"/>
  <c r="BL58" i="18"/>
  <c r="BH6" i="18"/>
  <c r="BH20" i="18"/>
  <c r="BH119" i="18"/>
  <c r="X78" i="18"/>
  <c r="BP78" i="18" s="1"/>
  <c r="BA29" i="18"/>
  <c r="BA41" i="18" s="1"/>
  <c r="BR41" i="18" s="1"/>
  <c r="R90" i="18"/>
  <c r="R125" i="18" s="1"/>
  <c r="BE112" i="18"/>
  <c r="AN17" i="18"/>
  <c r="W78" i="18"/>
  <c r="BO78" i="18" s="1"/>
  <c r="AD6" i="18"/>
  <c r="AN6" i="18" s="1"/>
  <c r="O45" i="18"/>
  <c r="C66" i="18"/>
  <c r="BK88" i="18"/>
  <c r="S90" i="18"/>
  <c r="S125" i="18" s="1"/>
  <c r="T82" i="18"/>
  <c r="BL82" i="18" s="1"/>
  <c r="AA107" i="18"/>
  <c r="AK107" i="18" s="1"/>
  <c r="BB108" i="18"/>
  <c r="BB110" i="18"/>
  <c r="BS110" i="18" s="1"/>
  <c r="BC121" i="18"/>
  <c r="BT121" i="18" s="1"/>
  <c r="AK8" i="19"/>
  <c r="B45" i="19"/>
  <c r="F45" i="19"/>
  <c r="J45" i="19"/>
  <c r="B58" i="19"/>
  <c r="F58" i="19"/>
  <c r="J58" i="19"/>
  <c r="BK4" i="18"/>
  <c r="BK119" i="18"/>
  <c r="BG120" i="18"/>
  <c r="BK121" i="18"/>
  <c r="BG123" i="18"/>
  <c r="D65" i="19"/>
  <c r="L65" i="19"/>
  <c r="E66" i="19"/>
  <c r="I66" i="19"/>
  <c r="M66" i="19"/>
  <c r="AN107" i="18"/>
  <c r="BS111" i="18"/>
  <c r="H65" i="19"/>
  <c r="BB7" i="18"/>
  <c r="AU46" i="18"/>
  <c r="BF7" i="18"/>
  <c r="BJ7" i="18"/>
  <c r="BF17" i="18"/>
  <c r="BJ17" i="18"/>
  <c r="BJ19" i="18"/>
  <c r="BF21" i="18"/>
  <c r="BJ21" i="18"/>
  <c r="BN52" i="18"/>
  <c r="BF53" i="18"/>
  <c r="BJ53" i="18"/>
  <c r="BN53" i="18"/>
  <c r="BN54" i="18"/>
  <c r="BN56" i="18"/>
  <c r="BJ58" i="18"/>
  <c r="BN58" i="18"/>
  <c r="AQ67" i="18"/>
  <c r="AG39" i="18"/>
  <c r="AG63" i="18" s="1"/>
  <c r="AG87" i="18" s="1"/>
  <c r="C141" i="18"/>
  <c r="G141" i="18"/>
  <c r="K141" i="18"/>
  <c r="O141" i="18"/>
  <c r="S141" i="18"/>
  <c r="Y41" i="18"/>
  <c r="AH53" i="18"/>
  <c r="AB42" i="18"/>
  <c r="BB16" i="18"/>
  <c r="AN111" i="18"/>
  <c r="G58" i="19"/>
  <c r="K58" i="19"/>
  <c r="BF29" i="18"/>
  <c r="BJ29" i="18"/>
  <c r="AG31" i="18"/>
  <c r="AB32" i="18"/>
  <c r="BF33" i="18"/>
  <c r="AB34" i="18"/>
  <c r="AB55" i="18"/>
  <c r="AG89" i="18"/>
  <c r="AB95" i="18"/>
  <c r="AG96" i="18"/>
  <c r="AG98" i="18"/>
  <c r="AG99" i="18"/>
  <c r="AB99" i="18"/>
  <c r="AG100" i="18"/>
  <c r="AG101" i="18"/>
  <c r="BJ108" i="18"/>
  <c r="BJ110" i="18"/>
  <c r="BJ112" i="18"/>
  <c r="AB118" i="18"/>
  <c r="AG119" i="18"/>
  <c r="AG120" i="18"/>
  <c r="AB120" i="18"/>
  <c r="AB121" i="18"/>
  <c r="AG122" i="18"/>
  <c r="AB122" i="18"/>
  <c r="BB4" i="18"/>
  <c r="BD58" i="18"/>
  <c r="BD70" i="18" s="1"/>
  <c r="BB123" i="18"/>
  <c r="BS123" i="18" s="1"/>
  <c r="AD5" i="18"/>
  <c r="AB8" i="18"/>
  <c r="O43" i="18"/>
  <c r="BG43" i="18" s="1"/>
  <c r="BO9" i="18"/>
  <c r="BS16" i="18"/>
  <c r="AN22" i="18"/>
  <c r="G63" i="18"/>
  <c r="B65" i="19"/>
  <c r="F65" i="19"/>
  <c r="J65" i="19"/>
  <c r="C66" i="19"/>
  <c r="G66" i="19"/>
  <c r="K66" i="19"/>
  <c r="BG9" i="18"/>
  <c r="AN18" i="18"/>
  <c r="W63" i="18"/>
  <c r="E141" i="18"/>
  <c r="I141" i="18"/>
  <c r="M141" i="18"/>
  <c r="Q141" i="18"/>
  <c r="U141" i="18"/>
  <c r="AF8" i="18"/>
  <c r="AG8" i="18"/>
  <c r="AF13" i="18"/>
  <c r="AG13" i="18"/>
  <c r="AL13" i="18" s="1"/>
  <c r="AH13" i="18"/>
  <c r="AM22" i="18"/>
  <c r="R40" i="18"/>
  <c r="AF30" i="18"/>
  <c r="AH30" i="18"/>
  <c r="AC31" i="18"/>
  <c r="BT31" i="18" s="1"/>
  <c r="B45" i="18"/>
  <c r="J45" i="18"/>
  <c r="AA52" i="18"/>
  <c r="AE56" i="18"/>
  <c r="AF58" i="18"/>
  <c r="AH58" i="18"/>
  <c r="AA58" i="18"/>
  <c r="AF89" i="18"/>
  <c r="AH89" i="18"/>
  <c r="AA89" i="18"/>
  <c r="AF95" i="18"/>
  <c r="AE96" i="18"/>
  <c r="AH96" i="18"/>
  <c r="AC96" i="18"/>
  <c r="AI12" i="19"/>
  <c r="C45" i="19"/>
  <c r="G45" i="19"/>
  <c r="K45" i="19"/>
  <c r="C58" i="19"/>
  <c r="C65" i="19"/>
  <c r="D58" i="19"/>
  <c r="D67" i="19" s="1"/>
  <c r="H58" i="19"/>
  <c r="H67" i="19" s="1"/>
  <c r="H66" i="19"/>
  <c r="L62" i="19"/>
  <c r="AH97" i="18"/>
  <c r="AF98" i="18"/>
  <c r="AA98" i="18"/>
  <c r="AH99" i="18"/>
  <c r="AC99" i="18"/>
  <c r="AF100" i="18"/>
  <c r="AH100" i="18"/>
  <c r="AE101" i="18"/>
  <c r="AC101" i="18"/>
  <c r="AH118" i="18"/>
  <c r="AA118" i="18"/>
  <c r="AH119" i="18"/>
  <c r="AA119" i="18"/>
  <c r="AF120" i="18"/>
  <c r="AA120" i="18"/>
  <c r="AH121" i="18"/>
  <c r="AC121" i="18"/>
  <c r="AE122" i="18"/>
  <c r="AH122" i="18"/>
  <c r="AA122" i="18"/>
  <c r="AC122" i="18"/>
  <c r="AH123" i="18"/>
  <c r="BF4" i="18"/>
  <c r="AQ12" i="18"/>
  <c r="AQ135" i="18" s="1"/>
  <c r="BE6" i="18"/>
  <c r="BE7" i="18"/>
  <c r="BJ8" i="18"/>
  <c r="BH9" i="18"/>
  <c r="AO82" i="18"/>
  <c r="BF82" i="18" s="1"/>
  <c r="BG13" i="18"/>
  <c r="BB13" i="18"/>
  <c r="AQ24" i="18"/>
  <c r="BA24" i="18" s="1"/>
  <c r="BJ18" i="18"/>
  <c r="BF20" i="18"/>
  <c r="BJ20" i="18"/>
  <c r="BH21" i="18"/>
  <c r="BJ22" i="18"/>
  <c r="BI29" i="18"/>
  <c r="BG30" i="18"/>
  <c r="BB30" i="18"/>
  <c r="BB31" i="18"/>
  <c r="BS31" i="18" s="1"/>
  <c r="BI33" i="18"/>
  <c r="BK34" i="18"/>
  <c r="BL53" i="18"/>
  <c r="BP53" i="18"/>
  <c r="BH54" i="18"/>
  <c r="BL54" i="18"/>
  <c r="BP54" i="18"/>
  <c r="BC55" i="18"/>
  <c r="BC67" i="18" s="1"/>
  <c r="BL56" i="18"/>
  <c r="BP57" i="18"/>
  <c r="BB59" i="18"/>
  <c r="AT90" i="18"/>
  <c r="BK90" i="18" s="1"/>
  <c r="BB89" i="18"/>
  <c r="BS89" i="18" s="1"/>
  <c r="BG96" i="18"/>
  <c r="BO96" i="18"/>
  <c r="BG97" i="18"/>
  <c r="BG98" i="18"/>
  <c r="BK98" i="18"/>
  <c r="BD98" i="18"/>
  <c r="BG99" i="18"/>
  <c r="BK99" i="18"/>
  <c r="BG100" i="18"/>
  <c r="BK100" i="18"/>
  <c r="BK101" i="18"/>
  <c r="BD101" i="18"/>
  <c r="BE102" i="18"/>
  <c r="BG107" i="18"/>
  <c r="BI108" i="18"/>
  <c r="BG109" i="18"/>
  <c r="BG111" i="18"/>
  <c r="BK111" i="18"/>
  <c r="BI112" i="18"/>
  <c r="BA123" i="18"/>
  <c r="BR123" i="18" s="1"/>
  <c r="AD28" i="18"/>
  <c r="AI29" i="18"/>
  <c r="K42" i="18"/>
  <c r="C43" i="18"/>
  <c r="BG31" i="18"/>
  <c r="AD32" i="18"/>
  <c r="AN32" i="18" s="1"/>
  <c r="G45" i="18"/>
  <c r="AI52" i="18"/>
  <c r="AD53" i="18"/>
  <c r="W66" i="18"/>
  <c r="BO66" i="18" s="1"/>
  <c r="AD57" i="18"/>
  <c r="AN57" i="18" s="1"/>
  <c r="G70" i="18"/>
  <c r="BG89" i="18"/>
  <c r="BK89" i="18"/>
  <c r="AI96" i="18"/>
  <c r="AN96" i="18" s="1"/>
  <c r="AI97" i="18"/>
  <c r="AD97" i="18"/>
  <c r="AD98" i="18"/>
  <c r="AI99" i="18"/>
  <c r="AN99" i="18" s="1"/>
  <c r="AD99" i="18"/>
  <c r="AD100" i="18"/>
  <c r="AI101" i="18"/>
  <c r="BG108" i="18"/>
  <c r="BG110" i="18"/>
  <c r="BG112" i="18"/>
  <c r="AI121" i="18"/>
  <c r="AD122" i="18"/>
  <c r="AN122" i="18" s="1"/>
  <c r="AO41" i="18"/>
  <c r="BH32" i="18"/>
  <c r="BQ52" i="18"/>
  <c r="BM53" i="18"/>
  <c r="BQ53" i="18"/>
  <c r="BQ54" i="18"/>
  <c r="BM55" i="18"/>
  <c r="BQ55" i="18"/>
  <c r="BQ56" i="18"/>
  <c r="BB57" i="18"/>
  <c r="BS57" i="18" s="1"/>
  <c r="BQ57" i="18"/>
  <c r="BB58" i="18"/>
  <c r="BS58" i="18" s="1"/>
  <c r="BH95" i="18"/>
  <c r="BH97" i="18"/>
  <c r="BP97" i="18"/>
  <c r="BL98" i="18"/>
  <c r="BP98" i="18"/>
  <c r="BC99" i="18"/>
  <c r="BH101" i="18"/>
  <c r="BP101" i="18"/>
  <c r="BB102" i="18"/>
  <c r="BH107" i="18"/>
  <c r="L66" i="19"/>
  <c r="H12" i="19"/>
  <c r="AD12" i="19"/>
  <c r="AD20" i="19" s="1"/>
  <c r="C12" i="19"/>
  <c r="C20" i="19" s="1"/>
  <c r="C17" i="19"/>
  <c r="G12" i="19"/>
  <c r="G20" i="19" s="1"/>
  <c r="G17" i="19"/>
  <c r="K12" i="19"/>
  <c r="K20" i="19" s="1"/>
  <c r="K17" i="19"/>
  <c r="U12" i="19"/>
  <c r="U20" i="19" s="1"/>
  <c r="U17" i="19"/>
  <c r="Y12" i="19"/>
  <c r="Y20" i="19" s="1"/>
  <c r="Y17" i="19"/>
  <c r="AC12" i="19"/>
  <c r="AC20" i="19" s="1"/>
  <c r="AC17" i="19"/>
  <c r="AJ12" i="19"/>
  <c r="AK7" i="19"/>
  <c r="L12" i="19"/>
  <c r="F21" i="19"/>
  <c r="J21" i="19"/>
  <c r="T21" i="19"/>
  <c r="X21" i="19"/>
  <c r="AB21" i="19"/>
  <c r="V12" i="19"/>
  <c r="V21" i="19" s="1"/>
  <c r="E12" i="19"/>
  <c r="E21" i="19" s="1"/>
  <c r="I12" i="19"/>
  <c r="I21" i="19" s="1"/>
  <c r="M12" i="19"/>
  <c r="M22" i="19" s="1"/>
  <c r="W12" i="19"/>
  <c r="W21" i="19" s="1"/>
  <c r="AA12" i="19"/>
  <c r="AA20" i="19" s="1"/>
  <c r="AE12" i="19"/>
  <c r="AE21" i="19" s="1"/>
  <c r="C16" i="19"/>
  <c r="C21" i="19" s="1"/>
  <c r="G16" i="19"/>
  <c r="K16" i="19"/>
  <c r="U16" i="19"/>
  <c r="Y16" i="19"/>
  <c r="Y21" i="19" s="1"/>
  <c r="AC16" i="19"/>
  <c r="B15" i="19"/>
  <c r="B20" i="19" s="1"/>
  <c r="F15" i="19"/>
  <c r="F20" i="19" s="1"/>
  <c r="J15" i="19"/>
  <c r="J20" i="19" s="1"/>
  <c r="T15" i="19"/>
  <c r="X15" i="19"/>
  <c r="X20" i="19" s="1"/>
  <c r="AB15" i="19"/>
  <c r="AB20" i="19" s="1"/>
  <c r="D12" i="19"/>
  <c r="D20" i="19" s="1"/>
  <c r="Z12" i="19"/>
  <c r="Z20" i="19" s="1"/>
  <c r="AK4" i="19"/>
  <c r="B17" i="19"/>
  <c r="F17" i="19"/>
  <c r="F22" i="19" s="1"/>
  <c r="J17" i="19"/>
  <c r="J22" i="19" s="1"/>
  <c r="T17" i="19"/>
  <c r="X17" i="19"/>
  <c r="X22" i="19" s="1"/>
  <c r="AB17" i="19"/>
  <c r="AB22" i="19" s="1"/>
  <c r="N56" i="19"/>
  <c r="N61" i="19"/>
  <c r="E62" i="19"/>
  <c r="E67" i="19" s="1"/>
  <c r="I62" i="19"/>
  <c r="M62" i="19"/>
  <c r="H71" i="19"/>
  <c r="N57" i="19"/>
  <c r="B62" i="19"/>
  <c r="B71" i="19" s="1"/>
  <c r="F62" i="19"/>
  <c r="J62" i="19"/>
  <c r="I71" i="19"/>
  <c r="N60" i="19"/>
  <c r="H70" i="19"/>
  <c r="C62" i="19"/>
  <c r="G62" i="19"/>
  <c r="G70" i="19" s="1"/>
  <c r="K62" i="19"/>
  <c r="K70" i="19" s="1"/>
  <c r="BF79" i="18"/>
  <c r="AK18" i="18"/>
  <c r="BJ30" i="18"/>
  <c r="AB30" i="18"/>
  <c r="J43" i="18"/>
  <c r="F45" i="18"/>
  <c r="AG33" i="18"/>
  <c r="B67" i="18"/>
  <c r="V67" i="18"/>
  <c r="BN67" i="18" s="1"/>
  <c r="BN55" i="18"/>
  <c r="F69" i="18"/>
  <c r="AB96" i="18"/>
  <c r="BJ96" i="18"/>
  <c r="BJ100" i="18"/>
  <c r="AB100" i="18"/>
  <c r="BB11" i="18"/>
  <c r="AR83" i="18"/>
  <c r="BA19" i="18"/>
  <c r="BR19" i="18" s="1"/>
  <c r="BH19" i="18"/>
  <c r="BP56" i="18"/>
  <c r="BD56" i="18"/>
  <c r="BD80" i="18" s="1"/>
  <c r="AP90" i="18"/>
  <c r="BG88" i="18"/>
  <c r="BO99" i="18"/>
  <c r="BD99" i="18"/>
  <c r="BN118" i="18"/>
  <c r="BN119" i="18"/>
  <c r="BJ120" i="18"/>
  <c r="BF121" i="18"/>
  <c r="BJ121" i="18"/>
  <c r="BN121" i="18"/>
  <c r="BJ122" i="18"/>
  <c r="BN122" i="18"/>
  <c r="BC122" i="18"/>
  <c r="BT122" i="18" s="1"/>
  <c r="AO12" i="18"/>
  <c r="AO135" i="18" s="1"/>
  <c r="BA17" i="18"/>
  <c r="BR17" i="18" s="1"/>
  <c r="G66" i="18"/>
  <c r="C69" i="18"/>
  <c r="W70" i="18"/>
  <c r="BO70" i="18" s="1"/>
  <c r="AB107" i="18"/>
  <c r="Z107" i="18"/>
  <c r="AB109" i="18"/>
  <c r="AL109" i="18" s="1"/>
  <c r="AC109" i="18"/>
  <c r="AM109" i="18" s="1"/>
  <c r="AG110" i="18"/>
  <c r="AL110" i="18" s="1"/>
  <c r="AE110" i="18"/>
  <c r="AB111" i="18"/>
  <c r="Z111" i="18"/>
  <c r="AJ111" i="18" s="1"/>
  <c r="AC111" i="18"/>
  <c r="AM111" i="18" s="1"/>
  <c r="BJ33" i="18"/>
  <c r="BE35" i="18"/>
  <c r="BF13" i="18"/>
  <c r="AA13" i="18"/>
  <c r="AK13" i="18" s="1"/>
  <c r="Z40" i="18"/>
  <c r="Z43" i="18"/>
  <c r="J44" i="18"/>
  <c r="F67" i="18"/>
  <c r="AB89" i="18"/>
  <c r="BJ89" i="18"/>
  <c r="AA97" i="18"/>
  <c r="BF97" i="18"/>
  <c r="BN97" i="18"/>
  <c r="AC97" i="18"/>
  <c r="BJ101" i="18"/>
  <c r="AB101" i="18"/>
  <c r="BS13" i="18"/>
  <c r="AP44" i="18"/>
  <c r="AS47" i="18"/>
  <c r="BE101" i="18"/>
  <c r="BG101" i="18"/>
  <c r="BJ119" i="18"/>
  <c r="BN120" i="18"/>
  <c r="BB8" i="18"/>
  <c r="BS8" i="18" s="1"/>
  <c r="BE13" i="18"/>
  <c r="BE45" i="18"/>
  <c r="AA33" i="18"/>
  <c r="BJ34" i="18"/>
  <c r="BP58" i="18"/>
  <c r="AF101" i="18"/>
  <c r="BJ123" i="18"/>
  <c r="W82" i="18"/>
  <c r="BO82" i="18" s="1"/>
  <c r="AD10" i="18"/>
  <c r="AN10" i="18" s="1"/>
  <c r="AL16" i="18"/>
  <c r="AB19" i="18"/>
  <c r="AL19" i="18" s="1"/>
  <c r="Z19" i="18"/>
  <c r="AE21" i="18"/>
  <c r="AG21" i="18"/>
  <c r="K45" i="18"/>
  <c r="S66" i="18"/>
  <c r="AR12" i="18"/>
  <c r="AR135" i="18" s="1"/>
  <c r="AO78" i="18"/>
  <c r="BF78" i="18" s="1"/>
  <c r="BA7" i="18"/>
  <c r="BR7" i="18" s="1"/>
  <c r="BF81" i="18"/>
  <c r="BK13" i="18"/>
  <c r="S24" i="18"/>
  <c r="S143" i="18" s="1"/>
  <c r="AE19" i="18"/>
  <c r="AK20" i="18"/>
  <c r="F43" i="18"/>
  <c r="BD54" i="18"/>
  <c r="BD78" i="18" s="1"/>
  <c r="Z101" i="18"/>
  <c r="Z109" i="18"/>
  <c r="B40" i="18"/>
  <c r="J40" i="18"/>
  <c r="AH28" i="18"/>
  <c r="Z44" i="18"/>
  <c r="Z33" i="18"/>
  <c r="N45" i="18"/>
  <c r="V90" i="18"/>
  <c r="BN90" i="18" s="1"/>
  <c r="BN88" i="18"/>
  <c r="BF18" i="18"/>
  <c r="BK96" i="18"/>
  <c r="BB96" i="18"/>
  <c r="BS96" i="18" s="1"/>
  <c r="BF118" i="18"/>
  <c r="BF119" i="18"/>
  <c r="BE119" i="18"/>
  <c r="BN123" i="18"/>
  <c r="BE44" i="18"/>
  <c r="BV44" i="18" s="1"/>
  <c r="BA21" i="18"/>
  <c r="BR21" i="18" s="1"/>
  <c r="AA29" i="18"/>
  <c r="AH32" i="18"/>
  <c r="BB34" i="18"/>
  <c r="BB46" i="18" s="1"/>
  <c r="BG18" i="18"/>
  <c r="P42" i="18"/>
  <c r="AB20" i="18"/>
  <c r="Z20" i="18"/>
  <c r="AJ20" i="18" s="1"/>
  <c r="AB21" i="18"/>
  <c r="Z21" i="18"/>
  <c r="BV21" i="18" s="1"/>
  <c r="G42" i="18"/>
  <c r="K43" i="18"/>
  <c r="AI31" i="18"/>
  <c r="S81" i="18"/>
  <c r="Z16" i="18"/>
  <c r="BV16" i="18" s="1"/>
  <c r="AB18" i="18"/>
  <c r="AL18" i="18" s="1"/>
  <c r="BE43" i="18"/>
  <c r="BK19" i="18"/>
  <c r="AG20" i="18"/>
  <c r="BS21" i="18"/>
  <c r="AB88" i="18"/>
  <c r="BF88" i="18"/>
  <c r="BN101" i="18"/>
  <c r="BK107" i="18"/>
  <c r="AC110" i="18"/>
  <c r="AM110" i="18" s="1"/>
  <c r="BF108" i="18"/>
  <c r="AO114" i="18"/>
  <c r="BA109" i="18"/>
  <c r="BR109" i="18" s="1"/>
  <c r="BH109" i="18"/>
  <c r="BF110" i="18"/>
  <c r="BH111" i="18"/>
  <c r="BA111" i="18"/>
  <c r="BR111" i="18" s="1"/>
  <c r="BF112" i="18"/>
  <c r="BG119" i="18"/>
  <c r="BK120" i="18"/>
  <c r="BG122" i="18"/>
  <c r="BK122" i="18"/>
  <c r="BO122" i="18"/>
  <c r="BD122" i="18"/>
  <c r="BU122" i="18" s="1"/>
  <c r="BK123" i="18"/>
  <c r="BS17" i="18"/>
  <c r="BM52" i="18"/>
  <c r="BV17" i="18"/>
  <c r="AK19" i="18"/>
  <c r="AN20" i="18"/>
  <c r="AK21" i="18"/>
  <c r="BR29" i="18"/>
  <c r="BU121" i="18"/>
  <c r="AN109" i="18"/>
  <c r="AO128" i="18"/>
  <c r="AO131" i="18"/>
  <c r="AE39" i="18"/>
  <c r="AE63" i="18" s="1"/>
  <c r="AE87" i="18" s="1"/>
  <c r="AE27" i="18"/>
  <c r="AE51" i="18" s="1"/>
  <c r="AE75" i="18" s="1"/>
  <c r="X133" i="18"/>
  <c r="X129" i="18"/>
  <c r="X135" i="18"/>
  <c r="X130" i="18"/>
  <c r="X134" i="18"/>
  <c r="X140" i="18" s="1"/>
  <c r="X131" i="18"/>
  <c r="X128" i="18"/>
  <c r="X132" i="18"/>
  <c r="X14" i="18"/>
  <c r="BP14" i="18" s="1"/>
  <c r="BP12" i="18"/>
  <c r="AM18" i="18"/>
  <c r="P135" i="18"/>
  <c r="P84" i="18"/>
  <c r="P14" i="18"/>
  <c r="Q135" i="18"/>
  <c r="Q14" i="18"/>
  <c r="BI14" i="18" s="1"/>
  <c r="Y135" i="18"/>
  <c r="Y130" i="18"/>
  <c r="Y134" i="18"/>
  <c r="Y140" i="18" s="1"/>
  <c r="Y131" i="18"/>
  <c r="Y132" i="18"/>
  <c r="Y128" i="18"/>
  <c r="Y133" i="18"/>
  <c r="Y129" i="18"/>
  <c r="Y14" i="18"/>
  <c r="BQ14" i="18" s="1"/>
  <c r="BQ12" i="18"/>
  <c r="AN5" i="18"/>
  <c r="AM17" i="18"/>
  <c r="AK17" i="18"/>
  <c r="BQ36" i="18"/>
  <c r="BI12" i="18"/>
  <c r="C144" i="18"/>
  <c r="C143" i="18"/>
  <c r="C115" i="18"/>
  <c r="K144" i="18"/>
  <c r="K143" i="18"/>
  <c r="K115" i="18"/>
  <c r="AM19" i="18"/>
  <c r="AM20" i="18"/>
  <c r="H166" i="18"/>
  <c r="H156" i="18"/>
  <c r="H76" i="18"/>
  <c r="L166" i="18"/>
  <c r="L156" i="18"/>
  <c r="L76" i="18"/>
  <c r="T166" i="18"/>
  <c r="T156" i="18"/>
  <c r="T76" i="18"/>
  <c r="BL76" i="18" s="1"/>
  <c r="I165" i="18"/>
  <c r="I155" i="18"/>
  <c r="I77" i="18"/>
  <c r="H164" i="18"/>
  <c r="H154" i="18"/>
  <c r="H80" i="18"/>
  <c r="P164" i="18"/>
  <c r="P154" i="18"/>
  <c r="P80" i="18"/>
  <c r="X164" i="18"/>
  <c r="X154" i="18"/>
  <c r="X80" i="18"/>
  <c r="BP80" i="18" s="1"/>
  <c r="AT133" i="18"/>
  <c r="AT82" i="18"/>
  <c r="BK82" i="18" s="1"/>
  <c r="C12" i="18"/>
  <c r="O12" i="18"/>
  <c r="W12" i="18"/>
  <c r="AF39" i="18"/>
  <c r="AF63" i="18" s="1"/>
  <c r="AF87" i="18" s="1"/>
  <c r="AF27" i="18"/>
  <c r="AF51" i="18" s="1"/>
  <c r="AF75" i="18" s="1"/>
  <c r="H24" i="18"/>
  <c r="X24" i="18"/>
  <c r="AR24" i="18"/>
  <c r="BI21" i="18"/>
  <c r="Z22" i="18"/>
  <c r="AB22" i="18"/>
  <c r="AL22" i="18" s="1"/>
  <c r="E87" i="18"/>
  <c r="E63" i="18"/>
  <c r="M87" i="18"/>
  <c r="M63" i="18"/>
  <c r="U87" i="18"/>
  <c r="U63" i="18"/>
  <c r="AT151" i="18"/>
  <c r="BK28" i="18"/>
  <c r="AT36" i="18"/>
  <c r="AQ150" i="18"/>
  <c r="BH29" i="18"/>
  <c r="AQ41" i="18"/>
  <c r="W42" i="18"/>
  <c r="AT42" i="18"/>
  <c r="N43" i="18"/>
  <c r="Q45" i="18"/>
  <c r="E166" i="18"/>
  <c r="E156" i="18"/>
  <c r="E76" i="18"/>
  <c r="B155" i="18"/>
  <c r="B165" i="18"/>
  <c r="B77" i="18"/>
  <c r="J165" i="18"/>
  <c r="J155" i="18"/>
  <c r="J77" i="18"/>
  <c r="R165" i="18"/>
  <c r="R155" i="18"/>
  <c r="R77" i="18"/>
  <c r="V165" i="18"/>
  <c r="V155" i="18"/>
  <c r="V77" i="18"/>
  <c r="BN77" i="18" s="1"/>
  <c r="AT165" i="18"/>
  <c r="AT155" i="18"/>
  <c r="AT128" i="18"/>
  <c r="AT77" i="18"/>
  <c r="BA6" i="18"/>
  <c r="M164" i="18"/>
  <c r="M154" i="18"/>
  <c r="M80" i="18"/>
  <c r="Y164" i="18"/>
  <c r="Y154" i="18"/>
  <c r="Y80" i="18"/>
  <c r="BQ80" i="18" s="1"/>
  <c r="AS164" i="18"/>
  <c r="AS154" i="18"/>
  <c r="AS131" i="18"/>
  <c r="AS80" i="18"/>
  <c r="Z9" i="18"/>
  <c r="AH9" i="18"/>
  <c r="AP132" i="18"/>
  <c r="AP81" i="18"/>
  <c r="BG81" i="18" s="1"/>
  <c r="AE10" i="18"/>
  <c r="AQ82" i="18"/>
  <c r="BH82" i="18" s="1"/>
  <c r="AQ133" i="18"/>
  <c r="H12" i="18"/>
  <c r="E24" i="18"/>
  <c r="E48" i="18" s="1"/>
  <c r="I24" i="18"/>
  <c r="M24" i="18"/>
  <c r="Q24" i="18"/>
  <c r="Q145" i="18" s="1"/>
  <c r="U24" i="18"/>
  <c r="Y24" i="18"/>
  <c r="BE40" i="18"/>
  <c r="AC24" i="18"/>
  <c r="AO24" i="18"/>
  <c r="AO145" i="18" s="1"/>
  <c r="AS24" i="18"/>
  <c r="BI16" i="18"/>
  <c r="AB17" i="18"/>
  <c r="AL17" i="18" s="1"/>
  <c r="BH17" i="18"/>
  <c r="AE18" i="18"/>
  <c r="AJ18" i="18" s="1"/>
  <c r="BA18" i="18"/>
  <c r="BR18" i="18" s="1"/>
  <c r="BK18" i="18"/>
  <c r="BI19" i="18"/>
  <c r="BF19" i="18"/>
  <c r="BA22" i="18"/>
  <c r="BR22" i="18" s="1"/>
  <c r="O24" i="18"/>
  <c r="O145" i="18" s="1"/>
  <c r="BL30" i="18"/>
  <c r="AC30" i="18"/>
  <c r="AQ42" i="18"/>
  <c r="R45" i="18"/>
  <c r="V45" i="18"/>
  <c r="AO45" i="18"/>
  <c r="BM36" i="18"/>
  <c r="N40" i="18"/>
  <c r="AT40" i="18"/>
  <c r="AS41" i="18"/>
  <c r="AR42" i="18"/>
  <c r="N44" i="18"/>
  <c r="AT44" i="18"/>
  <c r="AR46" i="18"/>
  <c r="AP160" i="18"/>
  <c r="AP65" i="18"/>
  <c r="BG53" i="18"/>
  <c r="AT160" i="18"/>
  <c r="AT65" i="18"/>
  <c r="BK53" i="18"/>
  <c r="BB53" i="18"/>
  <c r="BD53" i="18"/>
  <c r="BD77" i="18" s="1"/>
  <c r="BO53" i="18"/>
  <c r="C159" i="18"/>
  <c r="C68" i="18"/>
  <c r="G159" i="18"/>
  <c r="G68" i="18"/>
  <c r="K159" i="18"/>
  <c r="K68" i="18"/>
  <c r="AI56" i="18"/>
  <c r="O159" i="18"/>
  <c r="AA56" i="18"/>
  <c r="O68" i="18"/>
  <c r="S159" i="18"/>
  <c r="S68" i="18"/>
  <c r="BK56" i="18"/>
  <c r="W159" i="18"/>
  <c r="AD56" i="18"/>
  <c r="W68" i="18"/>
  <c r="BO68" i="18" s="1"/>
  <c r="BO56" i="18"/>
  <c r="BG56" i="18"/>
  <c r="E165" i="18"/>
  <c r="E155" i="18"/>
  <c r="E77" i="18"/>
  <c r="Q165" i="18"/>
  <c r="Q155" i="18"/>
  <c r="Q77" i="18"/>
  <c r="Y165" i="18"/>
  <c r="Y155" i="18"/>
  <c r="Y77" i="18"/>
  <c r="BQ77" i="18" s="1"/>
  <c r="AG5" i="18"/>
  <c r="AO165" i="18"/>
  <c r="AO155" i="18"/>
  <c r="AO77" i="18"/>
  <c r="Z6" i="18"/>
  <c r="AH6" i="18"/>
  <c r="AT129" i="18"/>
  <c r="AT78" i="18"/>
  <c r="BK78" i="18" s="1"/>
  <c r="AE7" i="18"/>
  <c r="AI7" i="18"/>
  <c r="AQ130" i="18"/>
  <c r="AQ79" i="18"/>
  <c r="BH79" i="18" s="1"/>
  <c r="Z10" i="18"/>
  <c r="AH10" i="18"/>
  <c r="AP133" i="18"/>
  <c r="AP82" i="18"/>
  <c r="BG82" i="18" s="1"/>
  <c r="G12" i="18"/>
  <c r="S12" i="18"/>
  <c r="L24" i="18"/>
  <c r="T24" i="18"/>
  <c r="T145" i="18" s="1"/>
  <c r="AE17" i="18"/>
  <c r="AJ17" i="18" s="1"/>
  <c r="BK17" i="18"/>
  <c r="Z45" i="18"/>
  <c r="AI21" i="18"/>
  <c r="AN21" i="18" s="1"/>
  <c r="AE22" i="18"/>
  <c r="M45" i="18"/>
  <c r="Y45" i="18"/>
  <c r="P46" i="18"/>
  <c r="X46" i="18"/>
  <c r="BP34" i="18"/>
  <c r="BH34" i="18"/>
  <c r="AB46" i="18"/>
  <c r="I166" i="18"/>
  <c r="I156" i="18"/>
  <c r="I76" i="18"/>
  <c r="M166" i="18"/>
  <c r="M156" i="18"/>
  <c r="M76" i="18"/>
  <c r="U166" i="18"/>
  <c r="U156" i="18"/>
  <c r="U76" i="18"/>
  <c r="BM76" i="18" s="1"/>
  <c r="AC4" i="18"/>
  <c r="BT4" i="18" s="1"/>
  <c r="AS166" i="18"/>
  <c r="AS156" i="18"/>
  <c r="AS134" i="18"/>
  <c r="AS140" i="18" s="1"/>
  <c r="AS76" i="18"/>
  <c r="F165" i="18"/>
  <c r="F155" i="18"/>
  <c r="F77" i="18"/>
  <c r="N155" i="18"/>
  <c r="N165" i="18"/>
  <c r="N77" i="18"/>
  <c r="AA6" i="18"/>
  <c r="AB7" i="18"/>
  <c r="E164" i="18"/>
  <c r="E154" i="18"/>
  <c r="E80" i="18"/>
  <c r="AA10" i="18"/>
  <c r="AI10" i="18"/>
  <c r="BE10" i="18"/>
  <c r="AC13" i="18"/>
  <c r="AB45" i="18"/>
  <c r="AB41" i="18"/>
  <c r="AB44" i="18"/>
  <c r="AB40" i="18"/>
  <c r="AB43" i="18"/>
  <c r="F166" i="18"/>
  <c r="F156" i="18"/>
  <c r="F76" i="18"/>
  <c r="J166" i="18"/>
  <c r="J156" i="18"/>
  <c r="J76" i="18"/>
  <c r="R166" i="18"/>
  <c r="R156" i="18"/>
  <c r="R76" i="18"/>
  <c r="V166" i="18"/>
  <c r="V156" i="18"/>
  <c r="V76" i="18"/>
  <c r="BN76" i="18" s="1"/>
  <c r="BL4" i="18"/>
  <c r="G165" i="18"/>
  <c r="G155" i="18"/>
  <c r="G77" i="18"/>
  <c r="AE5" i="18"/>
  <c r="AQ165" i="18"/>
  <c r="AQ155" i="18"/>
  <c r="AQ128" i="18"/>
  <c r="AQ77" i="18"/>
  <c r="BE5" i="18"/>
  <c r="AB6" i="18"/>
  <c r="AF6" i="18"/>
  <c r="AR129" i="18"/>
  <c r="AR78" i="18"/>
  <c r="BF6" i="18"/>
  <c r="BJ6" i="18"/>
  <c r="BN6" i="18"/>
  <c r="AC7" i="18"/>
  <c r="BT7" i="18" s="1"/>
  <c r="AG7" i="18"/>
  <c r="AS130" i="18"/>
  <c r="AS79" i="18"/>
  <c r="BJ79" i="18" s="1"/>
  <c r="BG7" i="18"/>
  <c r="BK7" i="18"/>
  <c r="BO7" i="18"/>
  <c r="BS7" i="18"/>
  <c r="B164" i="18"/>
  <c r="B154" i="18"/>
  <c r="B80" i="18"/>
  <c r="F164" i="18"/>
  <c r="F154" i="18"/>
  <c r="F80" i="18"/>
  <c r="J164" i="18"/>
  <c r="J154" i="18"/>
  <c r="J80" i="18"/>
  <c r="N164" i="18"/>
  <c r="N154" i="18"/>
  <c r="N80" i="18"/>
  <c r="R164" i="18"/>
  <c r="R154" i="18"/>
  <c r="R80" i="18"/>
  <c r="V164" i="18"/>
  <c r="V154" i="18"/>
  <c r="V80" i="18"/>
  <c r="BN80" i="18" s="1"/>
  <c r="Z8" i="18"/>
  <c r="AD8" i="18"/>
  <c r="AH8" i="18"/>
  <c r="AP164" i="18"/>
  <c r="AP154" i="18"/>
  <c r="AP131" i="18"/>
  <c r="AP80" i="18"/>
  <c r="AT164" i="18"/>
  <c r="AT154" i="18"/>
  <c r="AT131" i="18"/>
  <c r="AT80" i="18"/>
  <c r="BH8" i="18"/>
  <c r="BP8" i="18"/>
  <c r="AA9" i="18"/>
  <c r="AE9" i="18"/>
  <c r="AI9" i="18"/>
  <c r="AQ132" i="18"/>
  <c r="AQ81" i="18"/>
  <c r="BH81" i="18" s="1"/>
  <c r="BA9" i="18"/>
  <c r="BE9" i="18"/>
  <c r="BI9" i="18"/>
  <c r="BM9" i="18"/>
  <c r="BQ9" i="18"/>
  <c r="AB10" i="18"/>
  <c r="AF10" i="18"/>
  <c r="AR133" i="18"/>
  <c r="AR82" i="18"/>
  <c r="BI82" i="18" s="1"/>
  <c r="BB10" i="18"/>
  <c r="BF10" i="18"/>
  <c r="BJ10" i="18"/>
  <c r="BN10" i="18"/>
  <c r="BE11" i="18"/>
  <c r="E12" i="18"/>
  <c r="I12" i="18"/>
  <c r="M12" i="18"/>
  <c r="U12" i="18"/>
  <c r="AS12" i="18"/>
  <c r="Z13" i="18"/>
  <c r="AD13" i="18"/>
  <c r="AN13" i="18" s="1"/>
  <c r="AH39" i="18"/>
  <c r="AH63" i="18" s="1"/>
  <c r="AH87" i="18" s="1"/>
  <c r="AH27" i="18"/>
  <c r="AH51" i="18" s="1"/>
  <c r="AH75" i="18" s="1"/>
  <c r="B24" i="18"/>
  <c r="B145" i="18" s="1"/>
  <c r="F24" i="18"/>
  <c r="J24" i="18"/>
  <c r="J145" i="18" s="1"/>
  <c r="N24" i="18"/>
  <c r="R24" i="18"/>
  <c r="R145" i="18" s="1"/>
  <c r="V24" i="18"/>
  <c r="AD16" i="18"/>
  <c r="AH16" i="18"/>
  <c r="AM16" i="18" s="1"/>
  <c r="AP24" i="18"/>
  <c r="AT24" i="18"/>
  <c r="AT145" i="18" s="1"/>
  <c r="AU40" i="18"/>
  <c r="BF16" i="18"/>
  <c r="BJ16" i="18"/>
  <c r="Z41" i="18"/>
  <c r="BE41" i="18"/>
  <c r="BB18" i="18"/>
  <c r="BS18" i="18" s="1"/>
  <c r="BB20" i="18"/>
  <c r="BS20" i="18" s="1"/>
  <c r="BK20" i="18"/>
  <c r="AU44" i="18"/>
  <c r="BS22" i="18"/>
  <c r="B41" i="18"/>
  <c r="F41" i="18"/>
  <c r="J41" i="18"/>
  <c r="N41" i="18"/>
  <c r="BF41" i="18" s="1"/>
  <c r="R41" i="18"/>
  <c r="V41" i="18"/>
  <c r="E42" i="18"/>
  <c r="I42" i="18"/>
  <c r="M42" i="18"/>
  <c r="Q42" i="18"/>
  <c r="D43" i="18"/>
  <c r="H43" i="18"/>
  <c r="L43" i="18"/>
  <c r="P43" i="18"/>
  <c r="T43" i="18"/>
  <c r="X43" i="18"/>
  <c r="B149" i="18"/>
  <c r="AF32" i="18"/>
  <c r="AE32" i="18"/>
  <c r="F149" i="18"/>
  <c r="J149" i="18"/>
  <c r="N149" i="18"/>
  <c r="AA32" i="18"/>
  <c r="R149" i="18"/>
  <c r="V149" i="18"/>
  <c r="BN32" i="18"/>
  <c r="Z32" i="18"/>
  <c r="BF32" i="18"/>
  <c r="BJ32" i="18"/>
  <c r="C45" i="18"/>
  <c r="AF33" i="18"/>
  <c r="S69" i="18"/>
  <c r="BK69" i="18" s="1"/>
  <c r="AB33" i="18"/>
  <c r="W45" i="18"/>
  <c r="AD33" i="18"/>
  <c r="BO33" i="18"/>
  <c r="AE33" i="18"/>
  <c r="BG33" i="18"/>
  <c r="BK33" i="18"/>
  <c r="S43" i="18"/>
  <c r="BK43" i="18" s="1"/>
  <c r="B44" i="18"/>
  <c r="R44" i="18"/>
  <c r="S45" i="18"/>
  <c r="AQ161" i="18"/>
  <c r="AQ60" i="18"/>
  <c r="AQ64" i="18"/>
  <c r="BH52" i="18"/>
  <c r="AU60" i="18"/>
  <c r="BL52" i="18"/>
  <c r="BC52" i="18"/>
  <c r="AY60" i="18"/>
  <c r="BP52" i="18"/>
  <c r="BD52" i="18"/>
  <c r="E66" i="18"/>
  <c r="AG54" i="18"/>
  <c r="AB54" i="18"/>
  <c r="Q66" i="18"/>
  <c r="BI54" i="18"/>
  <c r="U66" i="18"/>
  <c r="BM66" i="18" s="1"/>
  <c r="BM54" i="18"/>
  <c r="AC54" i="18"/>
  <c r="B69" i="18"/>
  <c r="AF57" i="18"/>
  <c r="AE57" i="18"/>
  <c r="J69" i="18"/>
  <c r="AH57" i="18"/>
  <c r="AA57" i="18"/>
  <c r="N69" i="18"/>
  <c r="BF57" i="18"/>
  <c r="R69" i="18"/>
  <c r="BJ57" i="18"/>
  <c r="V69" i="18"/>
  <c r="BN69" i="18" s="1"/>
  <c r="BN57" i="18"/>
  <c r="Z57" i="18"/>
  <c r="D156" i="18"/>
  <c r="D166" i="18"/>
  <c r="D76" i="18"/>
  <c r="P156" i="18"/>
  <c r="P166" i="18"/>
  <c r="P76" i="18"/>
  <c r="X166" i="18"/>
  <c r="X156" i="18"/>
  <c r="X76" i="18"/>
  <c r="BP76" i="18" s="1"/>
  <c r="AF4" i="18"/>
  <c r="AR166" i="18"/>
  <c r="AR156" i="18"/>
  <c r="AR134" i="18"/>
  <c r="AR140" i="18" s="1"/>
  <c r="AR76" i="18"/>
  <c r="M165" i="18"/>
  <c r="M155" i="18"/>
  <c r="M77" i="18"/>
  <c r="U165" i="18"/>
  <c r="U155" i="18"/>
  <c r="U77" i="18"/>
  <c r="BM77" i="18" s="1"/>
  <c r="AC5" i="18"/>
  <c r="AS155" i="18"/>
  <c r="AS128" i="18"/>
  <c r="AS165" i="18"/>
  <c r="AS77" i="18"/>
  <c r="AP129" i="18"/>
  <c r="AP78" i="18"/>
  <c r="BG78" i="18" s="1"/>
  <c r="AA7" i="18"/>
  <c r="D164" i="18"/>
  <c r="D154" i="18"/>
  <c r="D80" i="18"/>
  <c r="L154" i="18"/>
  <c r="L164" i="18"/>
  <c r="L80" i="18"/>
  <c r="T164" i="18"/>
  <c r="T154" i="18"/>
  <c r="T80" i="18"/>
  <c r="BL80" i="18" s="1"/>
  <c r="AR164" i="18"/>
  <c r="AR154" i="18"/>
  <c r="AR131" i="18"/>
  <c r="AR80" i="18"/>
  <c r="AC9" i="18"/>
  <c r="BT9" i="18" s="1"/>
  <c r="AG9" i="18"/>
  <c r="AS132" i="18"/>
  <c r="AS81" i="18"/>
  <c r="BJ81" i="18" s="1"/>
  <c r="K12" i="18"/>
  <c r="D24" i="18"/>
  <c r="P24" i="18"/>
  <c r="BH16" i="18"/>
  <c r="BK22" i="18"/>
  <c r="I87" i="18"/>
  <c r="I63" i="18"/>
  <c r="Q87" i="18"/>
  <c r="Q63" i="18"/>
  <c r="Y87" i="18"/>
  <c r="Y63" i="18"/>
  <c r="AP151" i="18"/>
  <c r="BG28" i="18"/>
  <c r="AP36" i="18"/>
  <c r="BE28" i="18"/>
  <c r="BA28" i="18"/>
  <c r="O42" i="18"/>
  <c r="AP42" i="18"/>
  <c r="V43" i="18"/>
  <c r="U45" i="18"/>
  <c r="H46" i="18"/>
  <c r="AH34" i="18"/>
  <c r="T46" i="18"/>
  <c r="BL34" i="18"/>
  <c r="AC34" i="18"/>
  <c r="AQ43" i="18"/>
  <c r="AS45" i="18"/>
  <c r="Q166" i="18"/>
  <c r="Q156" i="18"/>
  <c r="Q76" i="18"/>
  <c r="Y166" i="18"/>
  <c r="Y156" i="18"/>
  <c r="Y76" i="18"/>
  <c r="BQ76" i="18" s="1"/>
  <c r="AG4" i="18"/>
  <c r="AL4" i="18" s="1"/>
  <c r="AO166" i="18"/>
  <c r="AO156" i="18"/>
  <c r="AO76" i="18"/>
  <c r="BS4" i="18"/>
  <c r="Z5" i="18"/>
  <c r="AH5" i="18"/>
  <c r="AP165" i="18"/>
  <c r="AP155" i="18"/>
  <c r="AP128" i="18"/>
  <c r="AP77" i="18"/>
  <c r="AE6" i="18"/>
  <c r="AI6" i="18"/>
  <c r="AQ129" i="18"/>
  <c r="AQ78" i="18"/>
  <c r="BH78" i="18" s="1"/>
  <c r="AF7" i="18"/>
  <c r="AR130" i="18"/>
  <c r="AR79" i="18"/>
  <c r="BI79" i="18" s="1"/>
  <c r="I164" i="18"/>
  <c r="I154" i="18"/>
  <c r="I80" i="18"/>
  <c r="Q164" i="18"/>
  <c r="Q154" i="18"/>
  <c r="Q80" i="18"/>
  <c r="U164" i="18"/>
  <c r="U154" i="18"/>
  <c r="U80" i="18"/>
  <c r="BM80" i="18" s="1"/>
  <c r="AC8" i="18"/>
  <c r="BT8" i="18" s="1"/>
  <c r="AO164" i="18"/>
  <c r="AO154" i="18"/>
  <c r="AO80" i="18"/>
  <c r="AD9" i="18"/>
  <c r="BU9" i="18" s="1"/>
  <c r="AT132" i="18"/>
  <c r="AT81" i="18"/>
  <c r="BA10" i="18"/>
  <c r="D12" i="18"/>
  <c r="L12" i="18"/>
  <c r="T12" i="18"/>
  <c r="B166" i="18"/>
  <c r="B156" i="18"/>
  <c r="B76" i="18"/>
  <c r="N166" i="18"/>
  <c r="N156" i="18"/>
  <c r="N76" i="18"/>
  <c r="Z4" i="18"/>
  <c r="AD4" i="18"/>
  <c r="BU4" i="18" s="1"/>
  <c r="AH4" i="18"/>
  <c r="AP166" i="18"/>
  <c r="AP156" i="18"/>
  <c r="AP134" i="18"/>
  <c r="AP140" i="18" s="1"/>
  <c r="AP76" i="18"/>
  <c r="AT166" i="18"/>
  <c r="AT156" i="18"/>
  <c r="AT134" i="18"/>
  <c r="AT140" i="18" s="1"/>
  <c r="AT76" i="18"/>
  <c r="BH4" i="18"/>
  <c r="BP4" i="18"/>
  <c r="C165" i="18"/>
  <c r="C155" i="18"/>
  <c r="C77" i="18"/>
  <c r="K165" i="18"/>
  <c r="K155" i="18"/>
  <c r="K77" i="18"/>
  <c r="O165" i="18"/>
  <c r="O155" i="18"/>
  <c r="O77" i="18"/>
  <c r="S165" i="18"/>
  <c r="S155" i="18"/>
  <c r="S77" i="18"/>
  <c r="W165" i="18"/>
  <c r="W155" i="18"/>
  <c r="W77" i="18"/>
  <c r="BO77" i="18" s="1"/>
  <c r="AA5" i="18"/>
  <c r="AI5" i="18"/>
  <c r="BA5" i="18"/>
  <c r="BI5" i="18"/>
  <c r="BM5" i="18"/>
  <c r="BQ5" i="18"/>
  <c r="BU5" i="18"/>
  <c r="BB6" i="18"/>
  <c r="C166" i="18"/>
  <c r="C156" i="18"/>
  <c r="C76" i="18"/>
  <c r="G166" i="18"/>
  <c r="G156" i="18"/>
  <c r="G76" i="18"/>
  <c r="K166" i="18"/>
  <c r="K156" i="18"/>
  <c r="K76" i="18"/>
  <c r="O166" i="18"/>
  <c r="O156" i="18"/>
  <c r="O76" i="18"/>
  <c r="S166" i="18"/>
  <c r="S156" i="18"/>
  <c r="S76" i="18"/>
  <c r="W166" i="18"/>
  <c r="W156" i="18"/>
  <c r="W76" i="18"/>
  <c r="BO76" i="18" s="1"/>
  <c r="AA4" i="18"/>
  <c r="AE4" i="18"/>
  <c r="AI4" i="18"/>
  <c r="AQ166" i="18"/>
  <c r="AQ156" i="18"/>
  <c r="AQ134" i="18"/>
  <c r="AQ140" i="18" s="1"/>
  <c r="AQ76" i="18"/>
  <c r="BH76" i="18" s="1"/>
  <c r="BA4" i="18"/>
  <c r="BE4" i="18"/>
  <c r="BI4" i="18"/>
  <c r="BM4" i="18"/>
  <c r="BQ4" i="18"/>
  <c r="D165" i="18"/>
  <c r="D155" i="18"/>
  <c r="D77" i="18"/>
  <c r="H165" i="18"/>
  <c r="H155" i="18"/>
  <c r="H77" i="18"/>
  <c r="L165" i="18"/>
  <c r="L155" i="18"/>
  <c r="L77" i="18"/>
  <c r="P165" i="18"/>
  <c r="P155" i="18"/>
  <c r="P77" i="18"/>
  <c r="T165" i="18"/>
  <c r="T155" i="18"/>
  <c r="T77" i="18"/>
  <c r="BL77" i="18" s="1"/>
  <c r="X165" i="18"/>
  <c r="X155" i="18"/>
  <c r="X77" i="18"/>
  <c r="BP77" i="18" s="1"/>
  <c r="AB5" i="18"/>
  <c r="AF5" i="18"/>
  <c r="AR165" i="18"/>
  <c r="AR155" i="18"/>
  <c r="AR128" i="18"/>
  <c r="AR77" i="18"/>
  <c r="BB5" i="18"/>
  <c r="BF5" i="18"/>
  <c r="BJ5" i="18"/>
  <c r="BN5" i="18"/>
  <c r="AC6" i="18"/>
  <c r="AG6" i="18"/>
  <c r="AS129" i="18"/>
  <c r="AS78" i="18"/>
  <c r="BJ78" i="18" s="1"/>
  <c r="BG6" i="18"/>
  <c r="BK6" i="18"/>
  <c r="BO6" i="18"/>
  <c r="Z7" i="18"/>
  <c r="AD7" i="18"/>
  <c r="AH7" i="18"/>
  <c r="AP130" i="18"/>
  <c r="AP79" i="18"/>
  <c r="BG79" i="18" s="1"/>
  <c r="AT130" i="18"/>
  <c r="AT79" i="18"/>
  <c r="BK79" i="18" s="1"/>
  <c r="BH7" i="18"/>
  <c r="BL7" i="18"/>
  <c r="BP7" i="18"/>
  <c r="C164" i="18"/>
  <c r="C154" i="18"/>
  <c r="C80" i="18"/>
  <c r="G164" i="18"/>
  <c r="G154" i="18"/>
  <c r="G80" i="18"/>
  <c r="K164" i="18"/>
  <c r="K154" i="18"/>
  <c r="K80" i="18"/>
  <c r="O164" i="18"/>
  <c r="O154" i="18"/>
  <c r="O80" i="18"/>
  <c r="S164" i="18"/>
  <c r="S154" i="18"/>
  <c r="S80" i="18"/>
  <c r="W164" i="18"/>
  <c r="W154" i="18"/>
  <c r="W80" i="18"/>
  <c r="BO80" i="18" s="1"/>
  <c r="AA8" i="18"/>
  <c r="AE8" i="18"/>
  <c r="AI8" i="18"/>
  <c r="AQ154" i="18"/>
  <c r="AQ131" i="18"/>
  <c r="AQ164" i="18"/>
  <c r="AQ80" i="18"/>
  <c r="BA8" i="18"/>
  <c r="BE8" i="18"/>
  <c r="BI8" i="18"/>
  <c r="BM8" i="18"/>
  <c r="BQ8" i="18"/>
  <c r="AB9" i="18"/>
  <c r="AF9" i="18"/>
  <c r="AR132" i="18"/>
  <c r="AR81" i="18"/>
  <c r="BI81" i="18" s="1"/>
  <c r="BB9" i="18"/>
  <c r="BF9" i="18"/>
  <c r="BJ9" i="18"/>
  <c r="BN9" i="18"/>
  <c r="AC10" i="18"/>
  <c r="AG10" i="18"/>
  <c r="AS133" i="18"/>
  <c r="AS82" i="18"/>
  <c r="BJ82" i="18" s="1"/>
  <c r="BG10" i="18"/>
  <c r="BK10" i="18"/>
  <c r="BO10" i="18"/>
  <c r="B12" i="18"/>
  <c r="F12" i="18"/>
  <c r="J12" i="18"/>
  <c r="N12" i="18"/>
  <c r="R12" i="18"/>
  <c r="V12" i="18"/>
  <c r="AP12" i="18"/>
  <c r="AT12" i="18"/>
  <c r="BA13" i="18"/>
  <c r="BR13" i="18" s="1"/>
  <c r="AI39" i="18"/>
  <c r="AI63" i="18" s="1"/>
  <c r="AI87" i="18" s="1"/>
  <c r="AI27" i="18"/>
  <c r="AI51" i="18" s="1"/>
  <c r="AI75" i="18" s="1"/>
  <c r="C145" i="18"/>
  <c r="K145" i="18"/>
  <c r="AA16" i="18"/>
  <c r="AK16" i="18" s="1"/>
  <c r="AE16" i="18"/>
  <c r="AI16" i="18"/>
  <c r="AQ145" i="18"/>
  <c r="BA16" i="18"/>
  <c r="BR16" i="18" s="1"/>
  <c r="BG16" i="18"/>
  <c r="BK16" i="18"/>
  <c r="Z42" i="18"/>
  <c r="BE42" i="18"/>
  <c r="BE18" i="18"/>
  <c r="BV18" i="18" s="1"/>
  <c r="AI19" i="18"/>
  <c r="AN19" i="18" s="1"/>
  <c r="BE19" i="18"/>
  <c r="BB19" i="18"/>
  <c r="BS19" i="18" s="1"/>
  <c r="BE20" i="18"/>
  <c r="AM21" i="18"/>
  <c r="AK22" i="18"/>
  <c r="G24" i="18"/>
  <c r="W24" i="18"/>
  <c r="W145" i="18" s="1"/>
  <c r="B151" i="18"/>
  <c r="AF28" i="18"/>
  <c r="B36" i="18"/>
  <c r="AE28" i="18"/>
  <c r="F151" i="18"/>
  <c r="F36" i="18"/>
  <c r="J151" i="18"/>
  <c r="J36" i="18"/>
  <c r="N151" i="18"/>
  <c r="N36" i="18"/>
  <c r="BF36" i="18" s="1"/>
  <c r="AA28" i="18"/>
  <c r="R151" i="18"/>
  <c r="R36" i="18"/>
  <c r="V151" i="18"/>
  <c r="BN28" i="18"/>
  <c r="V36" i="18"/>
  <c r="Z28" i="18"/>
  <c r="BF28" i="18"/>
  <c r="BJ28" i="18"/>
  <c r="C150" i="18"/>
  <c r="C41" i="18"/>
  <c r="AF29" i="18"/>
  <c r="G150" i="18"/>
  <c r="G41" i="18"/>
  <c r="K150" i="18"/>
  <c r="K41" i="18"/>
  <c r="O150" i="18"/>
  <c r="O41" i="18"/>
  <c r="S150" i="18"/>
  <c r="S41" i="18"/>
  <c r="AB29" i="18"/>
  <c r="W150" i="18"/>
  <c r="AD29" i="18"/>
  <c r="W41" i="18"/>
  <c r="BO29" i="18"/>
  <c r="AE29" i="18"/>
  <c r="BG29" i="18"/>
  <c r="BK29" i="18"/>
  <c r="BE29" i="18"/>
  <c r="AE30" i="18"/>
  <c r="F42" i="18"/>
  <c r="J42" i="18"/>
  <c r="AA30" i="18"/>
  <c r="R42" i="18"/>
  <c r="V42" i="18"/>
  <c r="BE30" i="18"/>
  <c r="AS42" i="18"/>
  <c r="E43" i="18"/>
  <c r="I43" i="18"/>
  <c r="AH31" i="18"/>
  <c r="M43" i="18"/>
  <c r="AB31" i="18"/>
  <c r="Q43" i="18"/>
  <c r="U43" i="18"/>
  <c r="BM31" i="18"/>
  <c r="Y43" i="18"/>
  <c r="BQ31" i="18"/>
  <c r="AD31" i="18"/>
  <c r="AN31" i="18" s="1"/>
  <c r="BF31" i="18"/>
  <c r="AO43" i="18"/>
  <c r="BE31" i="18"/>
  <c r="BA31" i="18"/>
  <c r="BJ31" i="18"/>
  <c r="AS43" i="18"/>
  <c r="AP149" i="18"/>
  <c r="BG32" i="18"/>
  <c r="BE32" i="18"/>
  <c r="BA32" i="18"/>
  <c r="AT149" i="18"/>
  <c r="BK32" i="18"/>
  <c r="D45" i="18"/>
  <c r="H45" i="18"/>
  <c r="AI33" i="18"/>
  <c r="AQ45" i="18"/>
  <c r="BH33" i="18"/>
  <c r="BA33" i="18"/>
  <c r="AD34" i="18"/>
  <c r="AN34" i="18" s="1"/>
  <c r="AF34" i="18"/>
  <c r="M36" i="18"/>
  <c r="AS36" i="18"/>
  <c r="F40" i="18"/>
  <c r="V40" i="18"/>
  <c r="T42" i="18"/>
  <c r="G43" i="18"/>
  <c r="W43" i="18"/>
  <c r="F44" i="18"/>
  <c r="V44" i="18"/>
  <c r="AO66" i="18"/>
  <c r="BF54" i="18"/>
  <c r="BE54" i="18"/>
  <c r="AS66" i="18"/>
  <c r="BJ54" i="18"/>
  <c r="BA54" i="18"/>
  <c r="D67" i="18"/>
  <c r="AF55" i="18"/>
  <c r="D60" i="18"/>
  <c r="H67" i="18"/>
  <c r="AH55" i="18"/>
  <c r="H60" i="18"/>
  <c r="L67" i="18"/>
  <c r="L60" i="18"/>
  <c r="P67" i="18"/>
  <c r="BH67" i="18" s="1"/>
  <c r="BH55" i="18"/>
  <c r="T67" i="18"/>
  <c r="BL67" i="18" s="1"/>
  <c r="AC55" i="18"/>
  <c r="T60" i="18"/>
  <c r="X67" i="18"/>
  <c r="BP67" i="18" s="1"/>
  <c r="X60" i="18"/>
  <c r="X84" i="18" s="1"/>
  <c r="BP84" i="18" s="1"/>
  <c r="BP55" i="18"/>
  <c r="BL55" i="18"/>
  <c r="B63" i="18"/>
  <c r="B87" i="18"/>
  <c r="F87" i="18"/>
  <c r="F63" i="18"/>
  <c r="J87" i="18"/>
  <c r="J63" i="18"/>
  <c r="N87" i="18"/>
  <c r="N63" i="18"/>
  <c r="R87" i="18"/>
  <c r="R63" i="18"/>
  <c r="V87" i="18"/>
  <c r="V63" i="18"/>
  <c r="C151" i="18"/>
  <c r="G151" i="18"/>
  <c r="K151" i="18"/>
  <c r="O151" i="18"/>
  <c r="S151" i="18"/>
  <c r="W151" i="18"/>
  <c r="AI28" i="18"/>
  <c r="AQ151" i="18"/>
  <c r="D150" i="18"/>
  <c r="H150" i="18"/>
  <c r="L150" i="18"/>
  <c r="P150" i="18"/>
  <c r="T150" i="18"/>
  <c r="X150" i="18"/>
  <c r="AR150" i="18"/>
  <c r="BB29" i="18"/>
  <c r="AG30" i="18"/>
  <c r="Z31" i="18"/>
  <c r="C149" i="18"/>
  <c r="G149" i="18"/>
  <c r="K149" i="18"/>
  <c r="O149" i="18"/>
  <c r="S149" i="18"/>
  <c r="W149" i="18"/>
  <c r="AI32" i="18"/>
  <c r="AQ149" i="18"/>
  <c r="L45" i="18"/>
  <c r="P45" i="18"/>
  <c r="T45" i="18"/>
  <c r="X45" i="18"/>
  <c r="AR45" i="18"/>
  <c r="BB33" i="18"/>
  <c r="E46" i="18"/>
  <c r="I46" i="18"/>
  <c r="M46" i="18"/>
  <c r="Q46" i="18"/>
  <c r="U46" i="18"/>
  <c r="Y46" i="18"/>
  <c r="AG34" i="18"/>
  <c r="AO46" i="18"/>
  <c r="AS46" i="18"/>
  <c r="AP47" i="18"/>
  <c r="BE47" i="18"/>
  <c r="AT47" i="18"/>
  <c r="C40" i="18"/>
  <c r="G40" i="18"/>
  <c r="K40" i="18"/>
  <c r="O40" i="18"/>
  <c r="BG40" i="18" s="1"/>
  <c r="S40" i="18"/>
  <c r="W40" i="18"/>
  <c r="AQ40" i="18"/>
  <c r="AP41" i="18"/>
  <c r="AT41" i="18"/>
  <c r="U42" i="18"/>
  <c r="Y42" i="18"/>
  <c r="AO42" i="18"/>
  <c r="AR43" i="18"/>
  <c r="C44" i="18"/>
  <c r="G44" i="18"/>
  <c r="K44" i="18"/>
  <c r="O44" i="18"/>
  <c r="BG44" i="18" s="1"/>
  <c r="S44" i="18"/>
  <c r="W44" i="18"/>
  <c r="AQ44" i="18"/>
  <c r="E60" i="18"/>
  <c r="E72" i="18" s="1"/>
  <c r="I60" i="18"/>
  <c r="I72" i="18" s="1"/>
  <c r="M60" i="18"/>
  <c r="Q60" i="18"/>
  <c r="Q72" i="18" s="1"/>
  <c r="U60" i="18"/>
  <c r="U72" i="18" s="1"/>
  <c r="BM72" i="18" s="1"/>
  <c r="Y60" i="18"/>
  <c r="Y72" i="18" s="1"/>
  <c r="BQ72" i="18" s="1"/>
  <c r="B66" i="18"/>
  <c r="F66" i="18"/>
  <c r="J66" i="18"/>
  <c r="N66" i="18"/>
  <c r="R66" i="18"/>
  <c r="V66" i="18"/>
  <c r="BN66" i="18" s="1"/>
  <c r="AP66" i="18"/>
  <c r="AT66" i="18"/>
  <c r="E67" i="18"/>
  <c r="I67" i="18"/>
  <c r="M67" i="18"/>
  <c r="Q67" i="18"/>
  <c r="U67" i="18"/>
  <c r="BM67" i="18" s="1"/>
  <c r="Y67" i="18"/>
  <c r="BQ67" i="18" s="1"/>
  <c r="AR67" i="18"/>
  <c r="BB55" i="18"/>
  <c r="BB79" i="18" s="1"/>
  <c r="BS79" i="18" s="1"/>
  <c r="BI55" i="18"/>
  <c r="AQ159" i="18"/>
  <c r="AQ68" i="18"/>
  <c r="BH56" i="18"/>
  <c r="G69" i="18"/>
  <c r="K69" i="18"/>
  <c r="O69" i="18"/>
  <c r="W69" i="18"/>
  <c r="BO69" i="18" s="1"/>
  <c r="AP69" i="18"/>
  <c r="BG57" i="18"/>
  <c r="BD57" i="18"/>
  <c r="BD81" i="18" s="1"/>
  <c r="BO57" i="18"/>
  <c r="E70" i="18"/>
  <c r="I70" i="18"/>
  <c r="Q70" i="18"/>
  <c r="AB58" i="18"/>
  <c r="U70" i="18"/>
  <c r="BM70" i="18" s="1"/>
  <c r="Y70" i="18"/>
  <c r="BQ70" i="18" s="1"/>
  <c r="AO70" i="18"/>
  <c r="BF58" i="18"/>
  <c r="BA58" i="18"/>
  <c r="BQ58" i="18"/>
  <c r="AR71" i="18"/>
  <c r="AZ60" i="18"/>
  <c r="K63" i="18"/>
  <c r="AS64" i="18"/>
  <c r="L65" i="18"/>
  <c r="AR65" i="18"/>
  <c r="K66" i="18"/>
  <c r="AQ66" i="18"/>
  <c r="J67" i="18"/>
  <c r="AP67" i="18"/>
  <c r="H69" i="18"/>
  <c r="BI107" i="18"/>
  <c r="AR114" i="18"/>
  <c r="BI114" i="18" s="1"/>
  <c r="BA20" i="18"/>
  <c r="BR20" i="18" s="1"/>
  <c r="Z46" i="18"/>
  <c r="BE46" i="18"/>
  <c r="BE22" i="18"/>
  <c r="D151" i="18"/>
  <c r="H151" i="18"/>
  <c r="L151" i="18"/>
  <c r="P151" i="18"/>
  <c r="T151" i="18"/>
  <c r="X151" i="18"/>
  <c r="AB28" i="18"/>
  <c r="AR151" i="18"/>
  <c r="BB28" i="18"/>
  <c r="E150" i="18"/>
  <c r="I150" i="18"/>
  <c r="M150" i="18"/>
  <c r="Q150" i="18"/>
  <c r="U150" i="18"/>
  <c r="Y150" i="18"/>
  <c r="AC29" i="18"/>
  <c r="BT29" i="18" s="1"/>
  <c r="AG29" i="18"/>
  <c r="AO150" i="18"/>
  <c r="AS150" i="18"/>
  <c r="Z30" i="18"/>
  <c r="AD30" i="18"/>
  <c r="AN30" i="18" s="1"/>
  <c r="BH30" i="18"/>
  <c r="AA31" i="18"/>
  <c r="AE31" i="18"/>
  <c r="BI31" i="18"/>
  <c r="D149" i="18"/>
  <c r="H149" i="18"/>
  <c r="L149" i="18"/>
  <c r="P149" i="18"/>
  <c r="T149" i="18"/>
  <c r="X149" i="18"/>
  <c r="AR149" i="18"/>
  <c r="BB32" i="18"/>
  <c r="AC33" i="18"/>
  <c r="B46" i="18"/>
  <c r="F46" i="18"/>
  <c r="J46" i="18"/>
  <c r="N46" i="18"/>
  <c r="R46" i="18"/>
  <c r="V46" i="18"/>
  <c r="Z34" i="18"/>
  <c r="AP46" i="18"/>
  <c r="AT46" i="18"/>
  <c r="BA35" i="18"/>
  <c r="BA47" i="18" s="1"/>
  <c r="C36" i="18"/>
  <c r="G36" i="18"/>
  <c r="K36" i="18"/>
  <c r="O36" i="18"/>
  <c r="S36" i="18"/>
  <c r="W36" i="18"/>
  <c r="AQ36" i="18"/>
  <c r="D40" i="18"/>
  <c r="H40" i="18"/>
  <c r="L40" i="18"/>
  <c r="P40" i="18"/>
  <c r="T40" i="18"/>
  <c r="X40" i="18"/>
  <c r="AR40" i="18"/>
  <c r="B42" i="18"/>
  <c r="N42" i="18"/>
  <c r="D44" i="18"/>
  <c r="H44" i="18"/>
  <c r="L44" i="18"/>
  <c r="P44" i="18"/>
  <c r="T44" i="18"/>
  <c r="X44" i="18"/>
  <c r="AR44" i="18"/>
  <c r="B60" i="18"/>
  <c r="F60" i="18"/>
  <c r="J60" i="18"/>
  <c r="N60" i="18"/>
  <c r="R60" i="18"/>
  <c r="V60" i="18"/>
  <c r="AO60" i="18"/>
  <c r="AS60" i="18"/>
  <c r="E65" i="18"/>
  <c r="I65" i="18"/>
  <c r="M65" i="18"/>
  <c r="AB53" i="18"/>
  <c r="U65" i="18"/>
  <c r="BM65" i="18" s="1"/>
  <c r="Y65" i="18"/>
  <c r="BQ65" i="18" s="1"/>
  <c r="AI54" i="18"/>
  <c r="AD54" i="18"/>
  <c r="AE55" i="18"/>
  <c r="AE67" i="18" s="1"/>
  <c r="AA55" i="18"/>
  <c r="AO67" i="18"/>
  <c r="AS67" i="18"/>
  <c r="BJ67" i="18" s="1"/>
  <c r="BD55" i="18"/>
  <c r="BD79" i="18" s="1"/>
  <c r="AB56" i="18"/>
  <c r="U68" i="18"/>
  <c r="BM68" i="18" s="1"/>
  <c r="D69" i="18"/>
  <c r="L69" i="18"/>
  <c r="P69" i="18"/>
  <c r="T69" i="18"/>
  <c r="BL69" i="18" s="1"/>
  <c r="AQ69" i="18"/>
  <c r="F70" i="18"/>
  <c r="J70" i="18"/>
  <c r="V70" i="18"/>
  <c r="BN70" i="18" s="1"/>
  <c r="AC58" i="18"/>
  <c r="AP70" i="18"/>
  <c r="BE58" i="18"/>
  <c r="AS71" i="18"/>
  <c r="O63" i="18"/>
  <c r="P65" i="18"/>
  <c r="O66" i="18"/>
  <c r="N67" i="18"/>
  <c r="AT67" i="18"/>
  <c r="BK21" i="18"/>
  <c r="D87" i="18"/>
  <c r="D63" i="18"/>
  <c r="H87" i="18"/>
  <c r="H63" i="18"/>
  <c r="L87" i="18"/>
  <c r="L63" i="18"/>
  <c r="P87" i="18"/>
  <c r="P63" i="18"/>
  <c r="T87" i="18"/>
  <c r="T63" i="18"/>
  <c r="X87" i="18"/>
  <c r="X63" i="18"/>
  <c r="E151" i="18"/>
  <c r="I151" i="18"/>
  <c r="M151" i="18"/>
  <c r="Q151" i="18"/>
  <c r="U151" i="18"/>
  <c r="Y151" i="18"/>
  <c r="AC28" i="18"/>
  <c r="AG28" i="18"/>
  <c r="AO151" i="18"/>
  <c r="AS151" i="18"/>
  <c r="BO28" i="18"/>
  <c r="B150" i="18"/>
  <c r="F150" i="18"/>
  <c r="J150" i="18"/>
  <c r="N150" i="18"/>
  <c r="R150" i="18"/>
  <c r="V150" i="18"/>
  <c r="Z29" i="18"/>
  <c r="AH29" i="18"/>
  <c r="AP150" i="18"/>
  <c r="AT150" i="18"/>
  <c r="BL29" i="18"/>
  <c r="BP29" i="18"/>
  <c r="AI30" i="18"/>
  <c r="BA30" i="18"/>
  <c r="AF31" i="18"/>
  <c r="BN31" i="18"/>
  <c r="E149" i="18"/>
  <c r="I149" i="18"/>
  <c r="M149" i="18"/>
  <c r="Q149" i="18"/>
  <c r="U149" i="18"/>
  <c r="Y149" i="18"/>
  <c r="AC32" i="18"/>
  <c r="AG32" i="18"/>
  <c r="AO149" i="18"/>
  <c r="AS149" i="18"/>
  <c r="BO32" i="18"/>
  <c r="AH33" i="18"/>
  <c r="AP45" i="18"/>
  <c r="AT45" i="18"/>
  <c r="BL33" i="18"/>
  <c r="BP33" i="18"/>
  <c r="C46" i="18"/>
  <c r="G46" i="18"/>
  <c r="K46" i="18"/>
  <c r="O46" i="18"/>
  <c r="S46" i="18"/>
  <c r="W46" i="18"/>
  <c r="AA34" i="18"/>
  <c r="AE34" i="18"/>
  <c r="AI34" i="18"/>
  <c r="AQ46" i="18"/>
  <c r="BA34" i="18"/>
  <c r="BE34" i="18"/>
  <c r="BM34" i="18"/>
  <c r="BQ34" i="18"/>
  <c r="AR47" i="18"/>
  <c r="BB35" i="18"/>
  <c r="BB47" i="18" s="1"/>
  <c r="D36" i="18"/>
  <c r="H36" i="18"/>
  <c r="L36" i="18"/>
  <c r="P36" i="18"/>
  <c r="P72" i="18" s="1"/>
  <c r="T36" i="18"/>
  <c r="X36" i="18"/>
  <c r="AR36" i="18"/>
  <c r="E40" i="18"/>
  <c r="I40" i="18"/>
  <c r="M40" i="18"/>
  <c r="Q40" i="18"/>
  <c r="U40" i="18"/>
  <c r="Y40" i="18"/>
  <c r="AO40" i="18"/>
  <c r="AS40" i="18"/>
  <c r="D41" i="18"/>
  <c r="H41" i="18"/>
  <c r="L41" i="18"/>
  <c r="P41" i="18"/>
  <c r="T41" i="18"/>
  <c r="X41" i="18"/>
  <c r="AR41" i="18"/>
  <c r="BI41" i="18" s="1"/>
  <c r="C42" i="18"/>
  <c r="S42" i="18"/>
  <c r="B43" i="18"/>
  <c r="R43" i="18"/>
  <c r="E44" i="18"/>
  <c r="I44" i="18"/>
  <c r="M44" i="18"/>
  <c r="Q44" i="18"/>
  <c r="U44" i="18"/>
  <c r="Y44" i="18"/>
  <c r="AO44" i="18"/>
  <c r="AS44" i="18"/>
  <c r="BJ44" i="18" s="1"/>
  <c r="C161" i="18"/>
  <c r="C60" i="18"/>
  <c r="C64" i="18"/>
  <c r="G161" i="18"/>
  <c r="G60" i="18"/>
  <c r="G64" i="18"/>
  <c r="K161" i="18"/>
  <c r="K60" i="18"/>
  <c r="K64" i="18"/>
  <c r="O161" i="18"/>
  <c r="O60" i="18"/>
  <c r="O64" i="18"/>
  <c r="S161" i="18"/>
  <c r="S60" i="18"/>
  <c r="S64" i="18"/>
  <c r="AB52" i="18"/>
  <c r="W161" i="18"/>
  <c r="W60" i="18"/>
  <c r="AD52" i="18"/>
  <c r="W64" i="18"/>
  <c r="BO64" i="18" s="1"/>
  <c r="AE52" i="18"/>
  <c r="AP60" i="18"/>
  <c r="AT60" i="18"/>
  <c r="AX60" i="18"/>
  <c r="BG52" i="18"/>
  <c r="B160" i="18"/>
  <c r="B65" i="18"/>
  <c r="AF53" i="18"/>
  <c r="AE53" i="18"/>
  <c r="F160" i="18"/>
  <c r="F65" i="18"/>
  <c r="J160" i="18"/>
  <c r="J65" i="18"/>
  <c r="N160" i="18"/>
  <c r="N65" i="18"/>
  <c r="AA53" i="18"/>
  <c r="R160" i="18"/>
  <c r="R65" i="18"/>
  <c r="V160" i="18"/>
  <c r="V65" i="18"/>
  <c r="BN65" i="18" s="1"/>
  <c r="Z53" i="18"/>
  <c r="AO65" i="18"/>
  <c r="AS65" i="18"/>
  <c r="D66" i="18"/>
  <c r="H66" i="18"/>
  <c r="L66" i="18"/>
  <c r="P66" i="18"/>
  <c r="T66" i="18"/>
  <c r="BL66" i="18" s="1"/>
  <c r="X66" i="18"/>
  <c r="BP66" i="18" s="1"/>
  <c r="AR66" i="18"/>
  <c r="BI66" i="18" s="1"/>
  <c r="C67" i="18"/>
  <c r="G67" i="18"/>
  <c r="AI55" i="18"/>
  <c r="O67" i="18"/>
  <c r="S67" i="18"/>
  <c r="AD55" i="18"/>
  <c r="B68" i="18"/>
  <c r="F68" i="18"/>
  <c r="BC56" i="18"/>
  <c r="AB57" i="18"/>
  <c r="AR69" i="18"/>
  <c r="C70" i="18"/>
  <c r="K70" i="18"/>
  <c r="O70" i="18"/>
  <c r="S70" i="18"/>
  <c r="AD58" i="18"/>
  <c r="AD82" i="18" s="1"/>
  <c r="AG58" i="18"/>
  <c r="AQ70" i="18"/>
  <c r="BI58" i="18"/>
  <c r="BE59" i="18"/>
  <c r="AR60" i="18"/>
  <c r="C63" i="18"/>
  <c r="S63" i="18"/>
  <c r="E64" i="18"/>
  <c r="U64" i="18"/>
  <c r="BM64" i="18" s="1"/>
  <c r="D65" i="18"/>
  <c r="T65" i="18"/>
  <c r="BL65" i="18" s="1"/>
  <c r="T68" i="18"/>
  <c r="BL68" i="18" s="1"/>
  <c r="AO68" i="18"/>
  <c r="R70" i="18"/>
  <c r="BJ70" i="18" s="1"/>
  <c r="E125" i="18"/>
  <c r="AG90" i="18"/>
  <c r="D161" i="18"/>
  <c r="H161" i="18"/>
  <c r="L161" i="18"/>
  <c r="P161" i="18"/>
  <c r="T161" i="18"/>
  <c r="X161" i="18"/>
  <c r="AF52" i="18"/>
  <c r="AR161" i="18"/>
  <c r="C160" i="18"/>
  <c r="G160" i="18"/>
  <c r="K160" i="18"/>
  <c r="O160" i="18"/>
  <c r="S160" i="18"/>
  <c r="W160" i="18"/>
  <c r="AI53" i="18"/>
  <c r="AQ160" i="18"/>
  <c r="BC53" i="18"/>
  <c r="Z54" i="18"/>
  <c r="AH54" i="18"/>
  <c r="BB54" i="18"/>
  <c r="AG55" i="18"/>
  <c r="BA55" i="18"/>
  <c r="BE55" i="18"/>
  <c r="D159" i="18"/>
  <c r="H159" i="18"/>
  <c r="L159" i="18"/>
  <c r="P159" i="18"/>
  <c r="T159" i="18"/>
  <c r="X159" i="18"/>
  <c r="AF56" i="18"/>
  <c r="AF68" i="18" s="1"/>
  <c r="AR159" i="18"/>
  <c r="AI57" i="18"/>
  <c r="BC57" i="18"/>
  <c r="Z58" i="18"/>
  <c r="AW60" i="18"/>
  <c r="B64" i="18"/>
  <c r="F64" i="18"/>
  <c r="J64" i="18"/>
  <c r="N64" i="18"/>
  <c r="BF64" i="18" s="1"/>
  <c r="R64" i="18"/>
  <c r="V64" i="18"/>
  <c r="BN64" i="18" s="1"/>
  <c r="AP64" i="18"/>
  <c r="BG64" i="18" s="1"/>
  <c r="AT64" i="18"/>
  <c r="Q65" i="18"/>
  <c r="K67" i="18"/>
  <c r="W67" i="18"/>
  <c r="BO67" i="18" s="1"/>
  <c r="P68" i="18"/>
  <c r="N70" i="18"/>
  <c r="AT70" i="18"/>
  <c r="B125" i="18"/>
  <c r="AF90" i="18"/>
  <c r="AE90" i="18"/>
  <c r="AR103" i="18"/>
  <c r="BB95" i="18"/>
  <c r="BS95" i="18" s="1"/>
  <c r="BI95" i="18"/>
  <c r="AV103" i="18"/>
  <c r="BM95" i="18"/>
  <c r="AZ103" i="18"/>
  <c r="BQ95" i="18"/>
  <c r="BD95" i="18"/>
  <c r="BK97" i="18"/>
  <c r="BB97" i="18"/>
  <c r="BS97" i="18" s="1"/>
  <c r="BD97" i="18"/>
  <c r="BO97" i="18"/>
  <c r="E161" i="18"/>
  <c r="I161" i="18"/>
  <c r="M161" i="18"/>
  <c r="Q161" i="18"/>
  <c r="U161" i="18"/>
  <c r="Y161" i="18"/>
  <c r="AC52" i="18"/>
  <c r="AG52" i="18"/>
  <c r="AO161" i="18"/>
  <c r="AS161" i="18"/>
  <c r="BA52" i="18"/>
  <c r="BE52" i="18"/>
  <c r="BI52" i="18"/>
  <c r="D160" i="18"/>
  <c r="H160" i="18"/>
  <c r="L160" i="18"/>
  <c r="P160" i="18"/>
  <c r="T160" i="18"/>
  <c r="X160" i="18"/>
  <c r="AR160" i="18"/>
  <c r="BH53" i="18"/>
  <c r="AA54" i="18"/>
  <c r="AE54" i="18"/>
  <c r="BC54" i="18"/>
  <c r="BC78" i="18" s="1"/>
  <c r="BG54" i="18"/>
  <c r="BK54" i="18"/>
  <c r="BO54" i="18"/>
  <c r="Z55" i="18"/>
  <c r="BF55" i="18"/>
  <c r="BJ55" i="18"/>
  <c r="E159" i="18"/>
  <c r="I159" i="18"/>
  <c r="M159" i="18"/>
  <c r="Q159" i="18"/>
  <c r="U159" i="18"/>
  <c r="Y159" i="18"/>
  <c r="AC56" i="18"/>
  <c r="AG56" i="18"/>
  <c r="AO159" i="18"/>
  <c r="AS159" i="18"/>
  <c r="BA56" i="18"/>
  <c r="BE56" i="18"/>
  <c r="BI56" i="18"/>
  <c r="BH57" i="18"/>
  <c r="AE58" i="18"/>
  <c r="AI58" i="18"/>
  <c r="BC58" i="18"/>
  <c r="BG58" i="18"/>
  <c r="BO58" i="18"/>
  <c r="AP71" i="18"/>
  <c r="AT71" i="18"/>
  <c r="L68" i="18"/>
  <c r="Q68" i="18"/>
  <c r="AR68" i="18"/>
  <c r="BI88" i="18"/>
  <c r="AR90" i="18"/>
  <c r="BB88" i="18"/>
  <c r="BS88" i="18" s="1"/>
  <c r="BL96" i="18"/>
  <c r="BC96" i="18"/>
  <c r="BP96" i="18"/>
  <c r="BD96" i="18"/>
  <c r="BU96" i="18" s="1"/>
  <c r="AB98" i="18"/>
  <c r="BI98" i="18"/>
  <c r="BM98" i="18"/>
  <c r="AC98" i="18"/>
  <c r="AM98" i="18" s="1"/>
  <c r="B161" i="18"/>
  <c r="F161" i="18"/>
  <c r="J161" i="18"/>
  <c r="N161" i="18"/>
  <c r="R161" i="18"/>
  <c r="V161" i="18"/>
  <c r="Z52" i="18"/>
  <c r="AH52" i="18"/>
  <c r="AP161" i="18"/>
  <c r="AT161" i="18"/>
  <c r="BB52" i="18"/>
  <c r="BF52" i="18"/>
  <c r="BJ52" i="18"/>
  <c r="E160" i="18"/>
  <c r="I160" i="18"/>
  <c r="M160" i="18"/>
  <c r="Q160" i="18"/>
  <c r="U160" i="18"/>
  <c r="Y160" i="18"/>
  <c r="AC53" i="18"/>
  <c r="AG53" i="18"/>
  <c r="AO160" i="18"/>
  <c r="AS160" i="18"/>
  <c r="BA53" i="18"/>
  <c r="BE53" i="18"/>
  <c r="BI53" i="18"/>
  <c r="AF54" i="18"/>
  <c r="B159" i="18"/>
  <c r="F159" i="18"/>
  <c r="J159" i="18"/>
  <c r="J68" i="18"/>
  <c r="N159" i="18"/>
  <c r="N68" i="18"/>
  <c r="R159" i="18"/>
  <c r="R68" i="18"/>
  <c r="V159" i="18"/>
  <c r="V68" i="18"/>
  <c r="BN68" i="18" s="1"/>
  <c r="Z56" i="18"/>
  <c r="AH56" i="18"/>
  <c r="AP159" i="18"/>
  <c r="AP68" i="18"/>
  <c r="AT159" i="18"/>
  <c r="AT68" i="18"/>
  <c r="BB56" i="18"/>
  <c r="BF56" i="18"/>
  <c r="BJ56" i="18"/>
  <c r="E69" i="18"/>
  <c r="I69" i="18"/>
  <c r="M69" i="18"/>
  <c r="Q69" i="18"/>
  <c r="U69" i="18"/>
  <c r="BM69" i="18" s="1"/>
  <c r="Y69" i="18"/>
  <c r="BQ69" i="18" s="1"/>
  <c r="AC57" i="18"/>
  <c r="AG57" i="18"/>
  <c r="AO69" i="18"/>
  <c r="AS69" i="18"/>
  <c r="BA57" i="18"/>
  <c r="BE57" i="18"/>
  <c r="BI57" i="18"/>
  <c r="D70" i="18"/>
  <c r="H70" i="18"/>
  <c r="L70" i="18"/>
  <c r="P70" i="18"/>
  <c r="T70" i="18"/>
  <c r="BL70" i="18" s="1"/>
  <c r="X70" i="18"/>
  <c r="BP70" i="18" s="1"/>
  <c r="AR70" i="18"/>
  <c r="BH58" i="18"/>
  <c r="AQ71" i="18"/>
  <c r="BA59" i="18"/>
  <c r="D64" i="18"/>
  <c r="H64" i="18"/>
  <c r="L64" i="18"/>
  <c r="P64" i="18"/>
  <c r="T64" i="18"/>
  <c r="BL64" i="18" s="1"/>
  <c r="X64" i="18"/>
  <c r="BP64" i="18" s="1"/>
  <c r="AR64" i="18"/>
  <c r="BI64" i="18" s="1"/>
  <c r="C65" i="18"/>
  <c r="G65" i="18"/>
  <c r="K65" i="18"/>
  <c r="O65" i="18"/>
  <c r="S65" i="18"/>
  <c r="W65" i="18"/>
  <c r="BO65" i="18" s="1"/>
  <c r="AQ65" i="18"/>
  <c r="D68" i="18"/>
  <c r="H68" i="18"/>
  <c r="M68" i="18"/>
  <c r="X68" i="18"/>
  <c r="BP68" i="18" s="1"/>
  <c r="AS68" i="18"/>
  <c r="BF98" i="18"/>
  <c r="BE98" i="18"/>
  <c r="BJ98" i="18"/>
  <c r="BB98" i="18"/>
  <c r="BS98" i="18" s="1"/>
  <c r="BA98" i="18"/>
  <c r="BR98" i="18" s="1"/>
  <c r="AE88" i="18"/>
  <c r="AA88" i="18"/>
  <c r="BF90" i="18"/>
  <c r="BQ89" i="18"/>
  <c r="AD89" i="18"/>
  <c r="AN89" i="18" s="1"/>
  <c r="BF89" i="18"/>
  <c r="BE89" i="18"/>
  <c r="BA89" i="18"/>
  <c r="BR89" i="18" s="1"/>
  <c r="BU99" i="18"/>
  <c r="AC100" i="18"/>
  <c r="BL100" i="18"/>
  <c r="BA108" i="18"/>
  <c r="BR108" i="18" s="1"/>
  <c r="BM120" i="18"/>
  <c r="AC120" i="18"/>
  <c r="BU120" i="18"/>
  <c r="BQ120" i="18"/>
  <c r="AI88" i="18"/>
  <c r="AD88" i="18"/>
  <c r="BU88" i="18" s="1"/>
  <c r="AF88" i="18"/>
  <c r="AC89" i="18"/>
  <c r="BG90" i="18"/>
  <c r="C103" i="18"/>
  <c r="AI95" i="18"/>
  <c r="O103" i="18"/>
  <c r="S103" i="18"/>
  <c r="AD95" i="18"/>
  <c r="AF96" i="18"/>
  <c r="Z96" i="18"/>
  <c r="AA96" i="18"/>
  <c r="AG97" i="18"/>
  <c r="AB97" i="18"/>
  <c r="AI98" i="18"/>
  <c r="AA99" i="18"/>
  <c r="AE114" i="18"/>
  <c r="AG114" i="18"/>
  <c r="Z114" i="18"/>
  <c r="AB114" i="18"/>
  <c r="BA112" i="18"/>
  <c r="BR112" i="18" s="1"/>
  <c r="H90" i="18"/>
  <c r="AH88" i="18"/>
  <c r="T90" i="18"/>
  <c r="BL88" i="18"/>
  <c r="AC88" i="18"/>
  <c r="BT88" i="18" s="1"/>
  <c r="X90" i="18"/>
  <c r="BP90" i="18" s="1"/>
  <c r="BP88" i="18"/>
  <c r="BH88" i="18"/>
  <c r="AI89" i="18"/>
  <c r="D103" i="18"/>
  <c r="H103" i="18"/>
  <c r="AH95" i="18"/>
  <c r="L103" i="18"/>
  <c r="P103" i="18"/>
  <c r="T103" i="18"/>
  <c r="AC95" i="18"/>
  <c r="X103" i="18"/>
  <c r="AQ103" i="18"/>
  <c r="BH103" i="18" s="1"/>
  <c r="BC95" i="18"/>
  <c r="AY103" i="18"/>
  <c r="BL95" i="18"/>
  <c r="AF97" i="18"/>
  <c r="AE97" i="18"/>
  <c r="Z97" i="18"/>
  <c r="BE97" i="18"/>
  <c r="BI120" i="18"/>
  <c r="AG88" i="18"/>
  <c r="Z89" i="18"/>
  <c r="K90" i="18"/>
  <c r="W90" i="18"/>
  <c r="BO90" i="18" s="1"/>
  <c r="AQ90" i="18"/>
  <c r="BH90" i="18" s="1"/>
  <c r="E103" i="18"/>
  <c r="I103" i="18"/>
  <c r="M103" i="18"/>
  <c r="Q103" i="18"/>
  <c r="U103" i="18"/>
  <c r="Y103" i="18"/>
  <c r="AG95" i="18"/>
  <c r="AO103" i="18"/>
  <c r="AS103" i="18"/>
  <c r="AW103" i="18"/>
  <c r="BA95" i="18"/>
  <c r="BR95" i="18" s="1"/>
  <c r="BE95" i="18"/>
  <c r="BC97" i="18"/>
  <c r="Z98" i="18"/>
  <c r="BH99" i="18"/>
  <c r="BL99" i="18"/>
  <c r="BP99" i="18"/>
  <c r="BE99" i="18"/>
  <c r="K103" i="18"/>
  <c r="AN108" i="18"/>
  <c r="AN110" i="18"/>
  <c r="AK111" i="18"/>
  <c r="AN112" i="18"/>
  <c r="D114" i="18"/>
  <c r="AF114" i="18" s="1"/>
  <c r="AK114" i="18" s="1"/>
  <c r="AF118" i="18"/>
  <c r="Z88" i="18"/>
  <c r="AE89" i="18"/>
  <c r="BI89" i="18"/>
  <c r="B103" i="18"/>
  <c r="F103" i="18"/>
  <c r="J103" i="18"/>
  <c r="N103" i="18"/>
  <c r="R103" i="18"/>
  <c r="V103" i="18"/>
  <c r="Z95" i="18"/>
  <c r="AP103" i="18"/>
  <c r="AT103" i="18"/>
  <c r="AX103" i="18"/>
  <c r="BF95" i="18"/>
  <c r="BJ95" i="18"/>
  <c r="BN95" i="18"/>
  <c r="BA96" i="18"/>
  <c r="BR96" i="18" s="1"/>
  <c r="BE96" i="18"/>
  <c r="BI96" i="18"/>
  <c r="AE98" i="18"/>
  <c r="BC98" i="18"/>
  <c r="BO98" i="18"/>
  <c r="AF99" i="18"/>
  <c r="Z99" i="18"/>
  <c r="AE99" i="18"/>
  <c r="BB99" i="18"/>
  <c r="BS99" i="18" s="1"/>
  <c r="AE100" i="18"/>
  <c r="AA100" i="18"/>
  <c r="Z100" i="18"/>
  <c r="BE100" i="18"/>
  <c r="BB100" i="18"/>
  <c r="BS100" i="18" s="1"/>
  <c r="AH101" i="18"/>
  <c r="BB101" i="18"/>
  <c r="BS101" i="18" s="1"/>
  <c r="AU103" i="18"/>
  <c r="AK108" i="18"/>
  <c r="BE109" i="18"/>
  <c r="BB109" i="18"/>
  <c r="BS109" i="18" s="1"/>
  <c r="BK109" i="18"/>
  <c r="AK112" i="18"/>
  <c r="O124" i="18"/>
  <c r="BG118" i="18"/>
  <c r="W124" i="18"/>
  <c r="AD118" i="18"/>
  <c r="BO118" i="18"/>
  <c r="AE118" i="18"/>
  <c r="BK118" i="18"/>
  <c r="BF120" i="18"/>
  <c r="BE120" i="18"/>
  <c r="BA120" i="18"/>
  <c r="BR120" i="18" s="1"/>
  <c r="AF123" i="18"/>
  <c r="AE123" i="18"/>
  <c r="AA123" i="18"/>
  <c r="BF123" i="18"/>
  <c r="Z123" i="18"/>
  <c r="BD123" i="18"/>
  <c r="BU123" i="18" s="1"/>
  <c r="BO123" i="18"/>
  <c r="BA88" i="18"/>
  <c r="BR88" i="18" s="1"/>
  <c r="BE88" i="18"/>
  <c r="BM88" i="18"/>
  <c r="BQ88" i="18"/>
  <c r="AA95" i="18"/>
  <c r="AE95" i="18"/>
  <c r="BG95" i="18"/>
  <c r="BK95" i="18"/>
  <c r="BO95" i="18"/>
  <c r="BA97" i="18"/>
  <c r="BR97" i="18" s="1"/>
  <c r="BF99" i="18"/>
  <c r="BJ99" i="18"/>
  <c r="BN99" i="18"/>
  <c r="BA99" i="18"/>
  <c r="BR99" i="18" s="1"/>
  <c r="BI99" i="18"/>
  <c r="AI100" i="18"/>
  <c r="BD100" i="18"/>
  <c r="BO100" i="18"/>
  <c r="BF100" i="18"/>
  <c r="BA101" i="18"/>
  <c r="BR101" i="18" s="1"/>
  <c r="B114" i="18"/>
  <c r="F114" i="18"/>
  <c r="J114" i="18"/>
  <c r="AH114" i="18" s="1"/>
  <c r="N114" i="18"/>
  <c r="BF114" i="18" s="1"/>
  <c r="R114" i="18"/>
  <c r="BJ114" i="18" s="1"/>
  <c r="V114" i="18"/>
  <c r="AQ114" i="18"/>
  <c r="BH114" i="18" s="1"/>
  <c r="BB114" i="18"/>
  <c r="BS114" i="18" s="1"/>
  <c r="BS107" i="18"/>
  <c r="Z108" i="18"/>
  <c r="AC108" i="18"/>
  <c r="AM108" i="18" s="1"/>
  <c r="AB108" i="18"/>
  <c r="AL108" i="18" s="1"/>
  <c r="AE108" i="18"/>
  <c r="BS108" i="18"/>
  <c r="BK108" i="18"/>
  <c r="Z112" i="18"/>
  <c r="AC112" i="18"/>
  <c r="AM112" i="18" s="1"/>
  <c r="AB112" i="18"/>
  <c r="AL112" i="18" s="1"/>
  <c r="AE112" i="18"/>
  <c r="BS112" i="18"/>
  <c r="BK112" i="18"/>
  <c r="AI118" i="18"/>
  <c r="AQ124" i="18"/>
  <c r="BH124" i="18" s="1"/>
  <c r="BH118" i="18"/>
  <c r="AU124" i="18"/>
  <c r="BL118" i="18"/>
  <c r="AY124" i="18"/>
  <c r="BP124" i="18" s="1"/>
  <c r="BP118" i="18"/>
  <c r="AF121" i="18"/>
  <c r="AE121" i="18"/>
  <c r="AA121" i="18"/>
  <c r="BG121" i="18"/>
  <c r="AD121" i="18"/>
  <c r="BO121" i="18"/>
  <c r="AD101" i="18"/>
  <c r="AC107" i="18"/>
  <c r="AG107" i="18"/>
  <c r="BE107" i="18"/>
  <c r="AA109" i="18"/>
  <c r="AK109" i="18" s="1"/>
  <c r="AE109" i="18"/>
  <c r="Z110" i="18"/>
  <c r="AG111" i="18"/>
  <c r="BE111" i="18"/>
  <c r="M114" i="18"/>
  <c r="AI114" i="18" s="1"/>
  <c r="AN114" i="18" s="1"/>
  <c r="BI118" i="18"/>
  <c r="BM118" i="18"/>
  <c r="BQ118" i="18"/>
  <c r="AB119" i="18"/>
  <c r="BA119" i="18"/>
  <c r="BR119" i="18" s="1"/>
  <c r="BI119" i="18"/>
  <c r="AE120" i="18"/>
  <c r="AF122" i="18"/>
  <c r="Z122" i="18"/>
  <c r="BE122" i="18"/>
  <c r="BB122" i="18"/>
  <c r="BS122" i="18" s="1"/>
  <c r="AI123" i="18"/>
  <c r="AN123" i="18" s="1"/>
  <c r="AC123" i="18"/>
  <c r="BE123" i="18"/>
  <c r="AZ124" i="18"/>
  <c r="D141" i="18"/>
  <c r="H141" i="18"/>
  <c r="L141" i="18"/>
  <c r="P141" i="18"/>
  <c r="T141" i="18"/>
  <c r="AA101" i="18"/>
  <c r="BC101" i="18"/>
  <c r="BA102" i="18"/>
  <c r="AH107" i="18"/>
  <c r="BF107" i="18"/>
  <c r="BJ107" i="18"/>
  <c r="BA110" i="18"/>
  <c r="BR110" i="18" s="1"/>
  <c r="BK110" i="18"/>
  <c r="AP114" i="18"/>
  <c r="BG114" i="18" s="1"/>
  <c r="AT114" i="18"/>
  <c r="BK114" i="18" s="1"/>
  <c r="E124" i="18"/>
  <c r="I124" i="18"/>
  <c r="M124" i="18"/>
  <c r="AI124" i="18" s="1"/>
  <c r="Q124" i="18"/>
  <c r="U124" i="18"/>
  <c r="BM124" i="18" s="1"/>
  <c r="Y124" i="18"/>
  <c r="AC118" i="18"/>
  <c r="AG118" i="18"/>
  <c r="BE118" i="18"/>
  <c r="AO124" i="18"/>
  <c r="AS124" i="18"/>
  <c r="AW124" i="18"/>
  <c r="BA118" i="18"/>
  <c r="AF119" i="18"/>
  <c r="AE119" i="18"/>
  <c r="Z119" i="18"/>
  <c r="BD119" i="18"/>
  <c r="BU119" i="18" s="1"/>
  <c r="BO119" i="18"/>
  <c r="BB119" i="18"/>
  <c r="BS119" i="18" s="1"/>
  <c r="AI120" i="18"/>
  <c r="AD120" i="18"/>
  <c r="BC120" i="18"/>
  <c r="BT120" i="18" s="1"/>
  <c r="AG121" i="18"/>
  <c r="BB121" i="18"/>
  <c r="BS121" i="18" s="1"/>
  <c r="BI121" i="18"/>
  <c r="H124" i="18"/>
  <c r="BA100" i="18"/>
  <c r="BR100" i="18" s="1"/>
  <c r="AE107" i="18"/>
  <c r="BA107" i="18"/>
  <c r="B124" i="18"/>
  <c r="F124" i="18"/>
  <c r="J124" i="18"/>
  <c r="N124" i="18"/>
  <c r="R124" i="18"/>
  <c r="V124" i="18"/>
  <c r="Z118" i="18"/>
  <c r="AP124" i="18"/>
  <c r="BG124" i="18" s="1"/>
  <c r="AT124" i="18"/>
  <c r="BK124" i="18" s="1"/>
  <c r="AX124" i="18"/>
  <c r="BD118" i="18"/>
  <c r="BU118" i="18" s="1"/>
  <c r="BB118" i="18"/>
  <c r="BS118" i="18" s="1"/>
  <c r="BJ118" i="18"/>
  <c r="AI119" i="18"/>
  <c r="AN119" i="18" s="1"/>
  <c r="AC119" i="18"/>
  <c r="AH120" i="18"/>
  <c r="BB120" i="18"/>
  <c r="BS120" i="18" s="1"/>
  <c r="Z121" i="18"/>
  <c r="AB123" i="18"/>
  <c r="AL123" i="18" s="1"/>
  <c r="BI123" i="18"/>
  <c r="AR124" i="18"/>
  <c r="BC119" i="18"/>
  <c r="BT119" i="18" s="1"/>
  <c r="Z120" i="18"/>
  <c r="BA121" i="18"/>
  <c r="BR121" i="18" s="1"/>
  <c r="BE121" i="18"/>
  <c r="BC123" i="18"/>
  <c r="BT123" i="18" s="1"/>
  <c r="BA122" i="18"/>
  <c r="BR122" i="18" s="1"/>
  <c r="L20" i="16"/>
  <c r="L19" i="16"/>
  <c r="L18" i="16"/>
  <c r="L17" i="16"/>
  <c r="L16" i="16"/>
  <c r="L15" i="16"/>
  <c r="V5" i="16"/>
  <c r="D70" i="19" l="1"/>
  <c r="BB43" i="18"/>
  <c r="BS43" i="18" s="1"/>
  <c r="BV111" i="18"/>
  <c r="AH68" i="18"/>
  <c r="AL32" i="18"/>
  <c r="AM31" i="18"/>
  <c r="BI78" i="18"/>
  <c r="B22" i="19"/>
  <c r="AK118" i="18"/>
  <c r="BK81" i="18"/>
  <c r="AM13" i="18"/>
  <c r="AB24" i="18"/>
  <c r="S144" i="18"/>
  <c r="AB80" i="18"/>
  <c r="AG69" i="18"/>
  <c r="AI65" i="18"/>
  <c r="AI45" i="18"/>
  <c r="BU32" i="18"/>
  <c r="AL8" i="18"/>
  <c r="AL120" i="18"/>
  <c r="AK97" i="18"/>
  <c r="BK45" i="18"/>
  <c r="AB67" i="18"/>
  <c r="AL33" i="18"/>
  <c r="F67" i="19"/>
  <c r="BV97" i="18"/>
  <c r="R72" i="18"/>
  <c r="AF81" i="18"/>
  <c r="AL101" i="18"/>
  <c r="M67" i="19"/>
  <c r="BJ69" i="18"/>
  <c r="AA64" i="18"/>
  <c r="BF45" i="18"/>
  <c r="Z24" i="18"/>
  <c r="AM100" i="18"/>
  <c r="S145" i="18"/>
  <c r="AJ13" i="18"/>
  <c r="S115" i="18"/>
  <c r="AL96" i="18"/>
  <c r="AG45" i="18"/>
  <c r="AL45" i="18" s="1"/>
  <c r="AH66" i="18"/>
  <c r="AK52" i="18"/>
  <c r="AA70" i="18"/>
  <c r="AL34" i="18"/>
  <c r="AL100" i="18"/>
  <c r="I67" i="19"/>
  <c r="BA79" i="18"/>
  <c r="BR79" i="18" s="1"/>
  <c r="AJ32" i="18"/>
  <c r="AM101" i="18"/>
  <c r="BT101" i="18"/>
  <c r="BJ90" i="18"/>
  <c r="BJ40" i="18"/>
  <c r="M72" i="18"/>
  <c r="BV19" i="18"/>
  <c r="AK32" i="18"/>
  <c r="T20" i="19"/>
  <c r="BK66" i="18"/>
  <c r="BU6" i="18"/>
  <c r="AN97" i="18"/>
  <c r="BV22" i="18"/>
  <c r="BV33" i="18"/>
  <c r="T22" i="19"/>
  <c r="AK98" i="18"/>
  <c r="AM96" i="18"/>
  <c r="AL122" i="18"/>
  <c r="AL99" i="18"/>
  <c r="AL21" i="18"/>
  <c r="AG68" i="18"/>
  <c r="BE79" i="18"/>
  <c r="AI42" i="18"/>
  <c r="AJ107" i="18"/>
  <c r="AH45" i="18"/>
  <c r="AM123" i="18"/>
  <c r="AJ122" i="18"/>
  <c r="AJ110" i="18"/>
  <c r="AN121" i="18"/>
  <c r="AN98" i="18"/>
  <c r="Z90" i="18"/>
  <c r="AJ90" i="18" s="1"/>
  <c r="AF66" i="18"/>
  <c r="K72" i="18"/>
  <c r="AD46" i="18"/>
  <c r="BU46" i="18" s="1"/>
  <c r="AI66" i="18"/>
  <c r="J72" i="18"/>
  <c r="BG41" i="18"/>
  <c r="AA45" i="18"/>
  <c r="BE78" i="18"/>
  <c r="AK30" i="18"/>
  <c r="BU56" i="18"/>
  <c r="AD69" i="18"/>
  <c r="AF82" i="18"/>
  <c r="AH82" i="18"/>
  <c r="AM97" i="18"/>
  <c r="BC79" i="18"/>
  <c r="BT99" i="18"/>
  <c r="BU98" i="18"/>
  <c r="AM121" i="18"/>
  <c r="AM99" i="18"/>
  <c r="AK89" i="18"/>
  <c r="N58" i="19"/>
  <c r="AK100" i="18"/>
  <c r="BV7" i="18"/>
  <c r="AH70" i="18"/>
  <c r="AK119" i="18"/>
  <c r="AL119" i="18"/>
  <c r="AJ109" i="18"/>
  <c r="AM89" i="18"/>
  <c r="BI70" i="18"/>
  <c r="BT96" i="18"/>
  <c r="BG45" i="18"/>
  <c r="BH40" i="18"/>
  <c r="BI45" i="18"/>
  <c r="AF70" i="18"/>
  <c r="BH80" i="18"/>
  <c r="BD68" i="18"/>
  <c r="AL89" i="18"/>
  <c r="BA90" i="18"/>
  <c r="BR90" i="18" s="1"/>
  <c r="J67" i="19"/>
  <c r="AE22" i="19"/>
  <c r="K21" i="19"/>
  <c r="BV96" i="18"/>
  <c r="BD66" i="18"/>
  <c r="BD82" i="18"/>
  <c r="BV45" i="18"/>
  <c r="AA124" i="18"/>
  <c r="BU100" i="18"/>
  <c r="AL98" i="18"/>
  <c r="AG67" i="18"/>
  <c r="AL67" i="18" s="1"/>
  <c r="BH41" i="18"/>
  <c r="AM122" i="18"/>
  <c r="AK58" i="18"/>
  <c r="J71" i="19"/>
  <c r="AL118" i="18"/>
  <c r="AL111" i="18"/>
  <c r="AH65" i="18"/>
  <c r="AL31" i="18"/>
  <c r="BV20" i="18"/>
  <c r="AJ16" i="18"/>
  <c r="AH77" i="18"/>
  <c r="BB70" i="18"/>
  <c r="BS70" i="18" s="1"/>
  <c r="BV40" i="18"/>
  <c r="AB90" i="18"/>
  <c r="AL90" i="18" s="1"/>
  <c r="I22" i="19"/>
  <c r="AL121" i="18"/>
  <c r="AK101" i="18"/>
  <c r="BV109" i="18"/>
  <c r="BJ45" i="18"/>
  <c r="BS34" i="18"/>
  <c r="AD22" i="19"/>
  <c r="H22" i="19"/>
  <c r="H21" i="19"/>
  <c r="H20" i="19"/>
  <c r="AD77" i="18"/>
  <c r="AN53" i="18"/>
  <c r="AN28" i="18"/>
  <c r="BU28" i="18"/>
  <c r="BB42" i="18"/>
  <c r="BS42" i="18" s="1"/>
  <c r="BS30" i="18"/>
  <c r="AQ144" i="18"/>
  <c r="AQ143" i="18"/>
  <c r="AQ84" i="18"/>
  <c r="BH84" i="18" s="1"/>
  <c r="BH12" i="18"/>
  <c r="AQ14" i="18"/>
  <c r="BH14" i="18" s="1"/>
  <c r="L67" i="19"/>
  <c r="L71" i="19"/>
  <c r="L70" i="19"/>
  <c r="L20" i="19"/>
  <c r="L22" i="19"/>
  <c r="AM30" i="18"/>
  <c r="BT30" i="18"/>
  <c r="I48" i="18"/>
  <c r="I145" i="18"/>
  <c r="L21" i="19"/>
  <c r="AJ120" i="18"/>
  <c r="AM119" i="18"/>
  <c r="AN100" i="18"/>
  <c r="BT97" i="18"/>
  <c r="AJ96" i="18"/>
  <c r="BH65" i="18"/>
  <c r="AI70" i="18"/>
  <c r="BU97" i="18"/>
  <c r="BF65" i="18"/>
  <c r="W72" i="18"/>
  <c r="BO72" i="18" s="1"/>
  <c r="AC41" i="18"/>
  <c r="BT41" i="18" s="1"/>
  <c r="F72" i="18"/>
  <c r="AH40" i="18"/>
  <c r="AD65" i="18"/>
  <c r="AI80" i="18"/>
  <c r="AK33" i="18"/>
  <c r="AE68" i="18"/>
  <c r="BB12" i="18"/>
  <c r="BS12" i="18" s="1"/>
  <c r="BM60" i="18"/>
  <c r="AK12" i="19"/>
  <c r="AL107" i="18"/>
  <c r="AJ108" i="18"/>
  <c r="AB103" i="18"/>
  <c r="BK64" i="18"/>
  <c r="AI67" i="18"/>
  <c r="BH66" i="18"/>
  <c r="BK41" i="18"/>
  <c r="AG82" i="18"/>
  <c r="AE80" i="18"/>
  <c r="BG76" i="18"/>
  <c r="AE45" i="18"/>
  <c r="AJ45" i="18" s="1"/>
  <c r="AJ101" i="18"/>
  <c r="Y22" i="19"/>
  <c r="K22" i="19"/>
  <c r="C22" i="19"/>
  <c r="M20" i="19"/>
  <c r="AE20" i="19"/>
  <c r="AK120" i="18"/>
  <c r="AK122" i="18"/>
  <c r="AJ112" i="18"/>
  <c r="AF65" i="18"/>
  <c r="BB69" i="18"/>
  <c r="BS69" i="18" s="1"/>
  <c r="T72" i="18"/>
  <c r="BL72" i="18" s="1"/>
  <c r="AH67" i="18"/>
  <c r="AG78" i="18"/>
  <c r="AK29" i="18"/>
  <c r="BV42" i="18"/>
  <c r="BV122" i="18"/>
  <c r="AJ33" i="18"/>
  <c r="BV123" i="18"/>
  <c r="AP138" i="18"/>
  <c r="AE79" i="18"/>
  <c r="BV43" i="18"/>
  <c r="E71" i="19"/>
  <c r="W22" i="19"/>
  <c r="F70" i="19"/>
  <c r="F71" i="19"/>
  <c r="M71" i="19"/>
  <c r="V20" i="19"/>
  <c r="M21" i="19"/>
  <c r="C71" i="19"/>
  <c r="C67" i="19"/>
  <c r="B70" i="19"/>
  <c r="M70" i="19"/>
  <c r="AC21" i="19"/>
  <c r="G21" i="19"/>
  <c r="E20" i="19"/>
  <c r="AD21" i="19"/>
  <c r="W20" i="19"/>
  <c r="AJ6" i="19"/>
  <c r="I70" i="19"/>
  <c r="AA22" i="19"/>
  <c r="Z22" i="19"/>
  <c r="D22" i="19"/>
  <c r="C70" i="19"/>
  <c r="AA21" i="19"/>
  <c r="Z21" i="19"/>
  <c r="D21" i="19"/>
  <c r="I20" i="19"/>
  <c r="G67" i="19"/>
  <c r="G71" i="19"/>
  <c r="N62" i="19"/>
  <c r="N71" i="19" s="1"/>
  <c r="B67" i="19"/>
  <c r="K71" i="19"/>
  <c r="K67" i="19"/>
  <c r="N65" i="19"/>
  <c r="J70" i="19"/>
  <c r="E70" i="19"/>
  <c r="N66" i="19"/>
  <c r="AI6" i="19"/>
  <c r="U21" i="19"/>
  <c r="E22" i="19"/>
  <c r="V22" i="19"/>
  <c r="AC22" i="19"/>
  <c r="U22" i="19"/>
  <c r="G22" i="19"/>
  <c r="BG46" i="18"/>
  <c r="AG77" i="18"/>
  <c r="AJ21" i="18"/>
  <c r="BV121" i="18"/>
  <c r="AH124" i="18"/>
  <c r="BV100" i="18"/>
  <c r="BV112" i="18"/>
  <c r="BV101" i="18"/>
  <c r="BJ68" i="18"/>
  <c r="BV110" i="18"/>
  <c r="AE70" i="18"/>
  <c r="AE65" i="18"/>
  <c r="G72" i="18"/>
  <c r="AK34" i="18"/>
  <c r="AJ29" i="18"/>
  <c r="V72" i="18"/>
  <c r="BN72" i="18" s="1"/>
  <c r="AC44" i="18"/>
  <c r="BT44" i="18" s="1"/>
  <c r="AJ34" i="18"/>
  <c r="BI67" i="18"/>
  <c r="AD44" i="18"/>
  <c r="BU44" i="18" s="1"/>
  <c r="AI36" i="18"/>
  <c r="BJ42" i="18"/>
  <c r="BV29" i="18"/>
  <c r="AB12" i="18"/>
  <c r="AB14" i="18" s="1"/>
  <c r="BK76" i="18"/>
  <c r="AP139" i="18"/>
  <c r="BU58" i="18"/>
  <c r="BH43" i="18"/>
  <c r="BA36" i="18"/>
  <c r="BA48" i="18" s="1"/>
  <c r="BR48" i="18" s="1"/>
  <c r="Q48" i="18"/>
  <c r="BI76" i="18"/>
  <c r="AI43" i="18"/>
  <c r="BU10" i="18"/>
  <c r="BK65" i="18"/>
  <c r="AO48" i="18"/>
  <c r="AA43" i="18"/>
  <c r="Y48" i="18"/>
  <c r="S146" i="18"/>
  <c r="BH24" i="18"/>
  <c r="BU13" i="18"/>
  <c r="AO130" i="18"/>
  <c r="AO132" i="18"/>
  <c r="AJ19" i="18"/>
  <c r="AM33" i="18"/>
  <c r="AL88" i="18"/>
  <c r="AJ114" i="18"/>
  <c r="BK68" i="18"/>
  <c r="BH70" i="18"/>
  <c r="BF40" i="18"/>
  <c r="BH46" i="18"/>
  <c r="BH69" i="18"/>
  <c r="AJ30" i="18"/>
  <c r="BJ64" i="18"/>
  <c r="AD43" i="18"/>
  <c r="BU43" i="18" s="1"/>
  <c r="BV30" i="18"/>
  <c r="AM34" i="18"/>
  <c r="P145" i="18"/>
  <c r="BJ77" i="18"/>
  <c r="AH69" i="18"/>
  <c r="BH64" i="18"/>
  <c r="AG41" i="18"/>
  <c r="AL41" i="18" s="1"/>
  <c r="AT138" i="18"/>
  <c r="BH77" i="18"/>
  <c r="AE77" i="18"/>
  <c r="BJ76" i="18"/>
  <c r="BH42" i="18"/>
  <c r="Y145" i="18"/>
  <c r="X145" i="18"/>
  <c r="AO14" i="18"/>
  <c r="AO129" i="18"/>
  <c r="AO134" i="18"/>
  <c r="AO140" i="18" s="1"/>
  <c r="BE140" i="18" s="1"/>
  <c r="BN124" i="18"/>
  <c r="AF103" i="18"/>
  <c r="AH36" i="18"/>
  <c r="AA46" i="18"/>
  <c r="AN16" i="18"/>
  <c r="BT89" i="18"/>
  <c r="AK96" i="18"/>
  <c r="BF69" i="18"/>
  <c r="AK121" i="18"/>
  <c r="BV88" i="18"/>
  <c r="AJ123" i="18"/>
  <c r="AJ99" i="18"/>
  <c r="BK103" i="18"/>
  <c r="BV99" i="18"/>
  <c r="AG103" i="18"/>
  <c r="BP103" i="18"/>
  <c r="AH103" i="18"/>
  <c r="AM120" i="18"/>
  <c r="BU89" i="18"/>
  <c r="AE66" i="18"/>
  <c r="O72" i="18"/>
  <c r="BF44" i="18"/>
  <c r="AF40" i="18"/>
  <c r="AL30" i="18"/>
  <c r="AI60" i="18"/>
  <c r="BV31" i="18"/>
  <c r="S37" i="18"/>
  <c r="BA12" i="18"/>
  <c r="AD45" i="18"/>
  <c r="AF45" i="18"/>
  <c r="AH42" i="18"/>
  <c r="AS138" i="18"/>
  <c r="Q84" i="18"/>
  <c r="BE12" i="18"/>
  <c r="AO133" i="18"/>
  <c r="AL20" i="18"/>
  <c r="BL103" i="18"/>
  <c r="BC103" i="18"/>
  <c r="BB68" i="18"/>
  <c r="BS68" i="18" s="1"/>
  <c r="BS56" i="18"/>
  <c r="AC65" i="18"/>
  <c r="AM53" i="18"/>
  <c r="AH60" i="18"/>
  <c r="AH64" i="18"/>
  <c r="BR52" i="18"/>
  <c r="BA64" i="18"/>
  <c r="BR64" i="18" s="1"/>
  <c r="AD67" i="18"/>
  <c r="AN55" i="18"/>
  <c r="AB64" i="18"/>
  <c r="AL52" i="18"/>
  <c r="AB60" i="18"/>
  <c r="BA42" i="18"/>
  <c r="BR42" i="18" s="1"/>
  <c r="BR30" i="18"/>
  <c r="BE70" i="18"/>
  <c r="BV58" i="18"/>
  <c r="AA67" i="18"/>
  <c r="AK55" i="18"/>
  <c r="C49" i="18"/>
  <c r="C48" i="18"/>
  <c r="BS32" i="18"/>
  <c r="BB44" i="18"/>
  <c r="BS44" i="18" s="1"/>
  <c r="AL29" i="18"/>
  <c r="R135" i="18"/>
  <c r="R84" i="18"/>
  <c r="R14" i="18"/>
  <c r="D135" i="18"/>
  <c r="D84" i="18"/>
  <c r="D14" i="18"/>
  <c r="Z77" i="18"/>
  <c r="AJ5" i="18"/>
  <c r="AA79" i="18"/>
  <c r="AK7" i="18"/>
  <c r="AC77" i="18"/>
  <c r="AM5" i="18"/>
  <c r="BT52" i="18"/>
  <c r="BC64" i="18"/>
  <c r="BU34" i="18"/>
  <c r="M135" i="18"/>
  <c r="M84" i="18"/>
  <c r="M14" i="18"/>
  <c r="AB82" i="18"/>
  <c r="AL10" i="18"/>
  <c r="AD80" i="18"/>
  <c r="AN8" i="18"/>
  <c r="AA82" i="18"/>
  <c r="AK10" i="18"/>
  <c r="AA78" i="18"/>
  <c r="AK6" i="18"/>
  <c r="AC76" i="18"/>
  <c r="AM4" i="18"/>
  <c r="AC12" i="18"/>
  <c r="L144" i="18"/>
  <c r="L143" i="18"/>
  <c r="L115" i="18"/>
  <c r="BB80" i="18"/>
  <c r="BS80" i="18" s="1"/>
  <c r="Z78" i="18"/>
  <c r="AJ6" i="18"/>
  <c r="BI42" i="18"/>
  <c r="AS144" i="18"/>
  <c r="AS143" i="18"/>
  <c r="BJ24" i="18"/>
  <c r="U144" i="18"/>
  <c r="U143" i="18"/>
  <c r="M144" i="18"/>
  <c r="M143" i="18"/>
  <c r="M115" i="18"/>
  <c r="Z48" i="18"/>
  <c r="AA49" i="18"/>
  <c r="Z49" i="18"/>
  <c r="AI24" i="18"/>
  <c r="E144" i="18"/>
  <c r="E143" i="18"/>
  <c r="E115" i="18"/>
  <c r="BK77" i="18"/>
  <c r="BC76" i="18"/>
  <c r="BV6" i="18"/>
  <c r="Z124" i="18"/>
  <c r="BA114" i="18"/>
  <c r="BR114" i="18" s="1"/>
  <c r="BR107" i="18"/>
  <c r="BJ124" i="18"/>
  <c r="AC124" i="18"/>
  <c r="AM118" i="18"/>
  <c r="BC124" i="18"/>
  <c r="BT124" i="18" s="1"/>
  <c r="BL124" i="18"/>
  <c r="BV120" i="18"/>
  <c r="AJ100" i="18"/>
  <c r="BT98" i="18"/>
  <c r="BD103" i="18"/>
  <c r="BO103" i="18"/>
  <c r="AJ88" i="18"/>
  <c r="AJ98" i="18"/>
  <c r="BN103" i="18"/>
  <c r="K125" i="18"/>
  <c r="AI90" i="18"/>
  <c r="AJ97" i="18"/>
  <c r="BT95" i="18"/>
  <c r="AL97" i="18"/>
  <c r="AI103" i="18"/>
  <c r="AL95" i="18"/>
  <c r="BV89" i="18"/>
  <c r="BE90" i="18"/>
  <c r="AA90" i="18"/>
  <c r="AK90" i="18" s="1"/>
  <c r="AK88" i="18"/>
  <c r="BV98" i="18"/>
  <c r="BB64" i="18"/>
  <c r="BS64" i="18" s="1"/>
  <c r="BS52" i="18"/>
  <c r="Z64" i="18"/>
  <c r="AJ52" i="18"/>
  <c r="BI68" i="18"/>
  <c r="BE68" i="18"/>
  <c r="BV56" i="18"/>
  <c r="AK54" i="18"/>
  <c r="AA66" i="18"/>
  <c r="BU95" i="18"/>
  <c r="BM103" i="18"/>
  <c r="BK70" i="18"/>
  <c r="BC69" i="18"/>
  <c r="BT57" i="18"/>
  <c r="BT53" i="18"/>
  <c r="BC65" i="18"/>
  <c r="BF68" i="18"/>
  <c r="BB60" i="18"/>
  <c r="AR72" i="18"/>
  <c r="BI72" i="18" s="1"/>
  <c r="BI60" i="18"/>
  <c r="AG70" i="18"/>
  <c r="BC68" i="18"/>
  <c r="BT56" i="18"/>
  <c r="BJ65" i="18"/>
  <c r="AT72" i="18"/>
  <c r="BK60" i="18"/>
  <c r="AD60" i="18"/>
  <c r="AD64" i="18"/>
  <c r="AN52" i="18"/>
  <c r="AF43" i="18"/>
  <c r="AE43" i="18"/>
  <c r="AJ43" i="18" s="1"/>
  <c r="AH41" i="18"/>
  <c r="T49" i="18"/>
  <c r="T48" i="18"/>
  <c r="V37" i="18"/>
  <c r="BL36" i="18"/>
  <c r="D49" i="18"/>
  <c r="D48" i="18"/>
  <c r="AG36" i="18"/>
  <c r="BG70" i="18"/>
  <c r="BF67" i="18"/>
  <c r="B72" i="18"/>
  <c r="AA42" i="18"/>
  <c r="AC40" i="18"/>
  <c r="O49" i="18"/>
  <c r="O48" i="18"/>
  <c r="AM29" i="18"/>
  <c r="BT100" i="18"/>
  <c r="BA70" i="18"/>
  <c r="BR70" i="18" s="1"/>
  <c r="BR58" i="18"/>
  <c r="BG69" i="18"/>
  <c r="BG66" i="18"/>
  <c r="AD40" i="18"/>
  <c r="AJ31" i="18"/>
  <c r="AC67" i="18"/>
  <c r="AM55" i="18"/>
  <c r="L72" i="18"/>
  <c r="BR54" i="18"/>
  <c r="BA66" i="18"/>
  <c r="BR66" i="18" s="1"/>
  <c r="AC42" i="18"/>
  <c r="AS48" i="18"/>
  <c r="BJ36" i="18"/>
  <c r="BA45" i="18"/>
  <c r="BR45" i="18" s="1"/>
  <c r="BR33" i="18"/>
  <c r="BA44" i="18"/>
  <c r="BR44" i="18" s="1"/>
  <c r="BR32" i="18"/>
  <c r="BJ43" i="18"/>
  <c r="BF43" i="18"/>
  <c r="AG43" i="18"/>
  <c r="AD41" i="18"/>
  <c r="AI41" i="18"/>
  <c r="N48" i="18"/>
  <c r="N49" i="18"/>
  <c r="Z36" i="18"/>
  <c r="F48" i="18"/>
  <c r="F49" i="18"/>
  <c r="AF36" i="18"/>
  <c r="AT135" i="18"/>
  <c r="AT84" i="18"/>
  <c r="BK12" i="18"/>
  <c r="N135" i="18"/>
  <c r="N84" i="18"/>
  <c r="N14" i="18"/>
  <c r="AC82" i="18"/>
  <c r="AM82" i="18" s="1"/>
  <c r="BT10" i="18"/>
  <c r="AM10" i="18"/>
  <c r="BB81" i="18"/>
  <c r="BS81" i="18" s="1"/>
  <c r="BS9" i="18"/>
  <c r="AB81" i="18"/>
  <c r="AL9" i="18"/>
  <c r="AC78" i="18"/>
  <c r="AM6" i="18"/>
  <c r="BT6" i="18"/>
  <c r="BB77" i="18"/>
  <c r="BS77" i="18" s="1"/>
  <c r="BS5" i="18"/>
  <c r="AE76" i="18"/>
  <c r="AE12" i="18"/>
  <c r="BB78" i="18"/>
  <c r="BS78" i="18" s="1"/>
  <c r="BS6" i="18"/>
  <c r="AD76" i="18"/>
  <c r="AD12" i="18"/>
  <c r="AN4" i="18"/>
  <c r="BA82" i="18"/>
  <c r="BR82" i="18" s="1"/>
  <c r="BR10" i="18"/>
  <c r="BF80" i="18"/>
  <c r="AF79" i="18"/>
  <c r="AI78" i="18"/>
  <c r="AG76" i="18"/>
  <c r="AG12" i="18"/>
  <c r="AC46" i="18"/>
  <c r="BA40" i="18"/>
  <c r="BR40" i="18" s="1"/>
  <c r="BR28" i="18"/>
  <c r="D144" i="18"/>
  <c r="D143" i="18"/>
  <c r="D115" i="18"/>
  <c r="AG49" i="18"/>
  <c r="AF24" i="18"/>
  <c r="AR138" i="18"/>
  <c r="AG66" i="18"/>
  <c r="BU52" i="18"/>
  <c r="BD64" i="18"/>
  <c r="BH60" i="18"/>
  <c r="AQ72" i="18"/>
  <c r="BH72" i="18" s="1"/>
  <c r="AF44" i="18"/>
  <c r="AE44" i="18"/>
  <c r="AJ44" i="18" s="1"/>
  <c r="AH43" i="18"/>
  <c r="AP144" i="18"/>
  <c r="AP143" i="18"/>
  <c r="BG24" i="18"/>
  <c r="V144" i="18"/>
  <c r="V143" i="18"/>
  <c r="AD49" i="18"/>
  <c r="N144" i="18"/>
  <c r="N143" i="18"/>
  <c r="N115" i="18"/>
  <c r="F144" i="18"/>
  <c r="F143" i="18"/>
  <c r="F115" i="18"/>
  <c r="I135" i="18"/>
  <c r="I84" i="18"/>
  <c r="I14" i="18"/>
  <c r="BE132" i="18"/>
  <c r="BE81" i="18"/>
  <c r="BV9" i="18"/>
  <c r="AI81" i="18"/>
  <c r="Z80" i="18"/>
  <c r="AJ8" i="18"/>
  <c r="AF78" i="18"/>
  <c r="AQ139" i="18"/>
  <c r="BD76" i="18"/>
  <c r="L145" i="18"/>
  <c r="BF77" i="18"/>
  <c r="AK56" i="18"/>
  <c r="AA68" i="18"/>
  <c r="AK68" i="18" s="1"/>
  <c r="BU53" i="18"/>
  <c r="BD65" i="18"/>
  <c r="BI46" i="18"/>
  <c r="BJ41" i="18"/>
  <c r="E49" i="18"/>
  <c r="AS145" i="18"/>
  <c r="U145" i="18"/>
  <c r="M145" i="18"/>
  <c r="E145" i="18"/>
  <c r="AE82" i="18"/>
  <c r="AH81" i="18"/>
  <c r="AT139" i="18"/>
  <c r="BS46" i="18"/>
  <c r="BK42" i="18"/>
  <c r="AR144" i="18"/>
  <c r="AR143" i="18"/>
  <c r="BI24" i="18"/>
  <c r="H144" i="18"/>
  <c r="H143" i="18"/>
  <c r="H115" i="18"/>
  <c r="W132" i="18"/>
  <c r="W128" i="18"/>
  <c r="W133" i="18"/>
  <c r="W129" i="18"/>
  <c r="W135" i="18"/>
  <c r="W130" i="18"/>
  <c r="W134" i="18"/>
  <c r="W140" i="18" s="1"/>
  <c r="Z140" i="18" s="1"/>
  <c r="W131" i="18"/>
  <c r="W84" i="18"/>
  <c r="BO84" i="18" s="1"/>
  <c r="W14" i="18"/>
  <c r="BO14" i="18" s="1"/>
  <c r="BO12" i="18"/>
  <c r="AR84" i="18"/>
  <c r="I49" i="18"/>
  <c r="Y139" i="18"/>
  <c r="X139" i="18"/>
  <c r="BV13" i="18"/>
  <c r="AE124" i="18"/>
  <c r="AF124" i="18"/>
  <c r="AJ119" i="18"/>
  <c r="BV119" i="18"/>
  <c r="AA103" i="18"/>
  <c r="AK95" i="18"/>
  <c r="AC103" i="18"/>
  <c r="AM95" i="18"/>
  <c r="AC90" i="18"/>
  <c r="AM88" i="18"/>
  <c r="H125" i="18"/>
  <c r="AH90" i="18"/>
  <c r="BC70" i="18"/>
  <c r="BT58" i="18"/>
  <c r="BB103" i="18"/>
  <c r="BS103" i="18" s="1"/>
  <c r="BI103" i="18"/>
  <c r="BR55" i="18"/>
  <c r="BA67" i="18"/>
  <c r="BR67" i="18" s="1"/>
  <c r="AB69" i="18"/>
  <c r="AL69" i="18" s="1"/>
  <c r="AL57" i="18"/>
  <c r="AA65" i="18"/>
  <c r="AK53" i="18"/>
  <c r="X49" i="18"/>
  <c r="X48" i="18"/>
  <c r="BP36" i="18"/>
  <c r="BS28" i="18"/>
  <c r="BB40" i="18"/>
  <c r="BS40" i="18" s="1"/>
  <c r="BV54" i="18"/>
  <c r="BE66" i="18"/>
  <c r="B48" i="18"/>
  <c r="B49" i="18"/>
  <c r="G144" i="18"/>
  <c r="G143" i="18"/>
  <c r="G115" i="18"/>
  <c r="AH49" i="18"/>
  <c r="AG24" i="18"/>
  <c r="AE24" i="18"/>
  <c r="AG40" i="18"/>
  <c r="AL40" i="18" s="1"/>
  <c r="P49" i="18"/>
  <c r="P48" i="18"/>
  <c r="BV34" i="18"/>
  <c r="AM28" i="18"/>
  <c r="AC36" i="18"/>
  <c r="BT28" i="18"/>
  <c r="BK67" i="18"/>
  <c r="AM58" i="18"/>
  <c r="AC70" i="18"/>
  <c r="AL56" i="18"/>
  <c r="AB68" i="18"/>
  <c r="AL55" i="18"/>
  <c r="AD66" i="18"/>
  <c r="AN54" i="18"/>
  <c r="AL53" i="18"/>
  <c r="AB65" i="18"/>
  <c r="AS72" i="18"/>
  <c r="BJ72" i="18" s="1"/>
  <c r="BJ60" i="18"/>
  <c r="N72" i="18"/>
  <c r="Z60" i="18"/>
  <c r="BI44" i="18"/>
  <c r="AE42" i="18"/>
  <c r="AJ42" i="18" s="1"/>
  <c r="AF42" i="18"/>
  <c r="AQ48" i="18"/>
  <c r="BH36" i="18"/>
  <c r="K49" i="18"/>
  <c r="K48" i="18"/>
  <c r="M37" i="18"/>
  <c r="BK46" i="18"/>
  <c r="AE46" i="18"/>
  <c r="AJ46" i="18" s="1"/>
  <c r="AF46" i="18"/>
  <c r="AK31" i="18"/>
  <c r="AB36" i="18"/>
  <c r="AL28" i="18"/>
  <c r="BV46" i="18"/>
  <c r="BG67" i="18"/>
  <c r="BI65" i="18"/>
  <c r="BQ60" i="18"/>
  <c r="AB70" i="18"/>
  <c r="AL70" i="18" s="1"/>
  <c r="AL58" i="18"/>
  <c r="BS55" i="18"/>
  <c r="BB67" i="18"/>
  <c r="BS67" i="18" s="1"/>
  <c r="BU54" i="18"/>
  <c r="BI43" i="18"/>
  <c r="BJ46" i="18"/>
  <c r="AG46" i="18"/>
  <c r="AL46" i="18" s="1"/>
  <c r="AC45" i="18"/>
  <c r="X72" i="18"/>
  <c r="BP72" i="18" s="1"/>
  <c r="D72" i="18"/>
  <c r="BF66" i="18"/>
  <c r="M49" i="18"/>
  <c r="M48" i="18"/>
  <c r="BV32" i="18"/>
  <c r="BU30" i="18"/>
  <c r="AN29" i="18"/>
  <c r="BU29" i="18"/>
  <c r="AJ28" i="18"/>
  <c r="R48" i="18"/>
  <c r="R49" i="18"/>
  <c r="G145" i="18"/>
  <c r="AP135" i="18"/>
  <c r="AP84" i="18"/>
  <c r="BG12" i="18"/>
  <c r="AP14" i="18"/>
  <c r="J135" i="18"/>
  <c r="J84" i="18"/>
  <c r="J14" i="18"/>
  <c r="BU8" i="18"/>
  <c r="BE131" i="18"/>
  <c r="BE80" i="18"/>
  <c r="BV8" i="18"/>
  <c r="AQ138" i="18"/>
  <c r="AA80" i="18"/>
  <c r="AK8" i="18"/>
  <c r="AH79" i="18"/>
  <c r="BI77" i="18"/>
  <c r="AF77" i="18"/>
  <c r="BE134" i="18"/>
  <c r="BE76" i="18"/>
  <c r="BV4" i="18"/>
  <c r="AA76" i="18"/>
  <c r="AK4" i="18"/>
  <c r="AA12" i="18"/>
  <c r="BA77" i="18"/>
  <c r="BR77" i="18" s="1"/>
  <c r="BR5" i="18"/>
  <c r="Z76" i="18"/>
  <c r="Z12" i="18"/>
  <c r="AJ4" i="18"/>
  <c r="T135" i="18"/>
  <c r="T84" i="18"/>
  <c r="BL84" i="18" s="1"/>
  <c r="T14" i="18"/>
  <c r="BL14" i="18" s="1"/>
  <c r="BL12" i="18"/>
  <c r="AE78" i="18"/>
  <c r="BF76" i="18"/>
  <c r="BV28" i="18"/>
  <c r="D145" i="18"/>
  <c r="AG81" i="18"/>
  <c r="AS139" i="18"/>
  <c r="AE69" i="18"/>
  <c r="BC60" i="18"/>
  <c r="BL60" i="18"/>
  <c r="AC43" i="18"/>
  <c r="AF41" i="18"/>
  <c r="AE41" i="18"/>
  <c r="AJ41" i="18" s="1"/>
  <c r="BV41" i="18"/>
  <c r="AP145" i="18"/>
  <c r="V145" i="18"/>
  <c r="N145" i="18"/>
  <c r="F145" i="18"/>
  <c r="AS135" i="18"/>
  <c r="AS84" i="18"/>
  <c r="BJ12" i="18"/>
  <c r="E135" i="18"/>
  <c r="E84" i="18"/>
  <c r="E14" i="18"/>
  <c r="BA81" i="18"/>
  <c r="BR81" i="18" s="1"/>
  <c r="BR9" i="18"/>
  <c r="AE81" i="18"/>
  <c r="AG79" i="18"/>
  <c r="AB78" i="18"/>
  <c r="AL6" i="18"/>
  <c r="AL43" i="18"/>
  <c r="AB48" i="18"/>
  <c r="BE133" i="18"/>
  <c r="BE82" i="18"/>
  <c r="BV10" i="18"/>
  <c r="T144" i="18"/>
  <c r="T143" i="18"/>
  <c r="S135" i="18"/>
  <c r="S84" i="18"/>
  <c r="S14" i="18"/>
  <c r="BK14" i="18" s="1"/>
  <c r="BB76" i="18"/>
  <c r="BS76" i="18" s="1"/>
  <c r="BT55" i="18"/>
  <c r="BS53" i="18"/>
  <c r="BB65" i="18"/>
  <c r="BS65" i="18" s="1"/>
  <c r="BK44" i="18"/>
  <c r="BK40" i="18"/>
  <c r="U48" i="18"/>
  <c r="BT34" i="18"/>
  <c r="O144" i="18"/>
  <c r="O143" i="18"/>
  <c r="O115" i="18"/>
  <c r="AO144" i="18"/>
  <c r="AO143" i="18"/>
  <c r="BF24" i="18"/>
  <c r="Y144" i="18"/>
  <c r="Y143" i="18"/>
  <c r="BE49" i="18"/>
  <c r="BE48" i="18"/>
  <c r="Q144" i="18"/>
  <c r="Q143" i="18"/>
  <c r="Q115" i="18"/>
  <c r="I144" i="18"/>
  <c r="I143" i="18"/>
  <c r="I115" i="18"/>
  <c r="H135" i="18"/>
  <c r="H84" i="18"/>
  <c r="H14" i="18"/>
  <c r="Z81" i="18"/>
  <c r="AJ9" i="18"/>
  <c r="BA78" i="18"/>
  <c r="BR78" i="18" s="1"/>
  <c r="BR6" i="18"/>
  <c r="AD42" i="18"/>
  <c r="AD36" i="18"/>
  <c r="AR145" i="18"/>
  <c r="H145" i="18"/>
  <c r="O135" i="18"/>
  <c r="O84" i="18"/>
  <c r="O14" i="18"/>
  <c r="BC77" i="18"/>
  <c r="AB76" i="18"/>
  <c r="K146" i="18"/>
  <c r="AC49" i="18"/>
  <c r="AM49" i="18" s="1"/>
  <c r="BT13" i="18"/>
  <c r="BE129" i="18"/>
  <c r="Y84" i="18"/>
  <c r="BQ84" i="18" s="1"/>
  <c r="AE40" i="18"/>
  <c r="AJ40" i="18" s="1"/>
  <c r="X138" i="18"/>
  <c r="AG80" i="18"/>
  <c r="BF12" i="18"/>
  <c r="BB124" i="18"/>
  <c r="BS124" i="18" s="1"/>
  <c r="BI124" i="18"/>
  <c r="BV107" i="18"/>
  <c r="BE114" i="18"/>
  <c r="BV114" i="18" s="1"/>
  <c r="Z103" i="18"/>
  <c r="AJ95" i="18"/>
  <c r="BA65" i="18"/>
  <c r="BR65" i="18" s="1"/>
  <c r="BR53" i="18"/>
  <c r="AC60" i="18"/>
  <c r="AC64" i="18"/>
  <c r="AM52" i="18"/>
  <c r="AJ58" i="18"/>
  <c r="Z70" i="18"/>
  <c r="Z66" i="18"/>
  <c r="AJ54" i="18"/>
  <c r="BO60" i="18"/>
  <c r="BD60" i="18"/>
  <c r="H49" i="18"/>
  <c r="H48" i="18"/>
  <c r="S49" i="18"/>
  <c r="S48" i="18"/>
  <c r="AI40" i="18"/>
  <c r="AK28" i="18"/>
  <c r="AA36" i="18"/>
  <c r="AK36" i="18" s="1"/>
  <c r="B135" i="18"/>
  <c r="B84" i="18"/>
  <c r="B14" i="18"/>
  <c r="BC82" i="18"/>
  <c r="Z79" i="18"/>
  <c r="AJ7" i="18"/>
  <c r="AI76" i="18"/>
  <c r="AI12" i="18"/>
  <c r="AA77" i="18"/>
  <c r="AK77" i="18" s="1"/>
  <c r="AK5" i="18"/>
  <c r="AH76" i="18"/>
  <c r="AH12" i="18"/>
  <c r="AD81" i="18"/>
  <c r="AN81" i="18" s="1"/>
  <c r="AN9" i="18"/>
  <c r="AM8" i="18"/>
  <c r="AC80" i="18"/>
  <c r="BI80" i="18"/>
  <c r="AJ57" i="18"/>
  <c r="Z69" i="18"/>
  <c r="AB66" i="18"/>
  <c r="AL54" i="18"/>
  <c r="AJ118" i="18"/>
  <c r="BF124" i="18"/>
  <c r="BE124" i="18"/>
  <c r="AM107" i="18"/>
  <c r="AC114" i="18"/>
  <c r="AM114" i="18" s="1"/>
  <c r="AK123" i="18"/>
  <c r="AD124" i="18"/>
  <c r="AN124" i="18" s="1"/>
  <c r="AN118" i="18"/>
  <c r="BV108" i="18"/>
  <c r="BJ103" i="18"/>
  <c r="AJ89" i="18"/>
  <c r="AB124" i="18"/>
  <c r="T125" i="18"/>
  <c r="BL90" i="18"/>
  <c r="AL114" i="18"/>
  <c r="AD103" i="18"/>
  <c r="AN95" i="18"/>
  <c r="BE69" i="18"/>
  <c r="BV57" i="18"/>
  <c r="Z68" i="18"/>
  <c r="AJ56" i="18"/>
  <c r="BR56" i="18"/>
  <c r="BA68" i="18"/>
  <c r="BR68" i="18" s="1"/>
  <c r="AC68" i="18"/>
  <c r="AM68" i="18" s="1"/>
  <c r="AM56" i="18"/>
  <c r="AI69" i="18"/>
  <c r="BS54" i="18"/>
  <c r="BB66" i="18"/>
  <c r="BS66" i="18" s="1"/>
  <c r="AN58" i="18"/>
  <c r="AD70" i="18"/>
  <c r="AP72" i="18"/>
  <c r="BG60" i="18"/>
  <c r="S72" i="18"/>
  <c r="C72" i="18"/>
  <c r="AJ121" i="18"/>
  <c r="BO124" i="18"/>
  <c r="BD124" i="18"/>
  <c r="BU124" i="18" s="1"/>
  <c r="AN120" i="18"/>
  <c r="BA124" i="18"/>
  <c r="BR124" i="18" s="1"/>
  <c r="BR118" i="18"/>
  <c r="BV118" i="18"/>
  <c r="AG124" i="18"/>
  <c r="BQ124" i="18"/>
  <c r="AN101" i="18"/>
  <c r="BU101" i="18"/>
  <c r="AE103" i="18"/>
  <c r="BG103" i="18"/>
  <c r="BV95" i="18"/>
  <c r="BF103" i="18"/>
  <c r="BE103" i="18"/>
  <c r="BA103" i="18"/>
  <c r="BR103" i="18" s="1"/>
  <c r="AK99" i="18"/>
  <c r="AD90" i="18"/>
  <c r="AN88" i="18"/>
  <c r="BA69" i="18"/>
  <c r="BR69" i="18" s="1"/>
  <c r="BR57" i="18"/>
  <c r="AC69" i="18"/>
  <c r="AM57" i="18"/>
  <c r="BG68" i="18"/>
  <c r="BE65" i="18"/>
  <c r="BV53" i="18"/>
  <c r="AG65" i="18"/>
  <c r="BB90" i="18"/>
  <c r="BS90" i="18" s="1"/>
  <c r="BI90" i="18"/>
  <c r="Z67" i="18"/>
  <c r="AJ67" i="18" s="1"/>
  <c r="AJ55" i="18"/>
  <c r="BT54" i="18"/>
  <c r="BC66" i="18"/>
  <c r="BV52" i="18"/>
  <c r="BE64" i="18"/>
  <c r="AG60" i="18"/>
  <c r="AG72" i="18" s="1"/>
  <c r="AG64" i="18"/>
  <c r="BQ103" i="18"/>
  <c r="BN60" i="18"/>
  <c r="BV55" i="18"/>
  <c r="BE67" i="18"/>
  <c r="AF64" i="18"/>
  <c r="AF60" i="18"/>
  <c r="AF72" i="18" s="1"/>
  <c r="BI69" i="18"/>
  <c r="Z65" i="18"/>
  <c r="AJ53" i="18"/>
  <c r="AE60" i="18"/>
  <c r="AE64" i="18"/>
  <c r="AG44" i="18"/>
  <c r="AL44" i="18" s="1"/>
  <c r="AR48" i="18"/>
  <c r="BB36" i="18"/>
  <c r="BI36" i="18"/>
  <c r="L49" i="18"/>
  <c r="L48" i="18"/>
  <c r="BA46" i="18"/>
  <c r="BR46" i="18" s="1"/>
  <c r="BR34" i="18"/>
  <c r="AI46" i="18"/>
  <c r="AN46" i="18" s="1"/>
  <c r="AM32" i="18"/>
  <c r="BT32" i="18"/>
  <c r="BU55" i="18"/>
  <c r="BD67" i="18"/>
  <c r="AO72" i="18"/>
  <c r="BF60" i="18"/>
  <c r="BE60" i="18"/>
  <c r="BA60" i="18"/>
  <c r="AH44" i="18"/>
  <c r="BI40" i="18"/>
  <c r="W49" i="18"/>
  <c r="Y37" i="18"/>
  <c r="BO36" i="18"/>
  <c r="W48" i="18"/>
  <c r="G49" i="18"/>
  <c r="G48" i="18"/>
  <c r="BF70" i="18"/>
  <c r="BD69" i="18"/>
  <c r="BU57" i="18"/>
  <c r="BH68" i="18"/>
  <c r="BH44" i="18"/>
  <c r="AI44" i="18"/>
  <c r="BF42" i="18"/>
  <c r="BF46" i="18"/>
  <c r="BB45" i="18"/>
  <c r="BS45" i="18" s="1"/>
  <c r="BS33" i="18"/>
  <c r="BS29" i="18"/>
  <c r="BB41" i="18"/>
  <c r="BS41" i="18" s="1"/>
  <c r="H72" i="18"/>
  <c r="AF67" i="18"/>
  <c r="BJ66" i="18"/>
  <c r="AI64" i="18"/>
  <c r="BH45" i="18"/>
  <c r="BR31" i="18"/>
  <c r="BA43" i="18"/>
  <c r="BR43" i="18" s="1"/>
  <c r="V48" i="18"/>
  <c r="BN36" i="18"/>
  <c r="V49" i="18"/>
  <c r="J48" i="18"/>
  <c r="J49" i="18"/>
  <c r="AE36" i="18"/>
  <c r="W144" i="18"/>
  <c r="W143" i="18"/>
  <c r="V135" i="18"/>
  <c r="V84" i="18"/>
  <c r="BN84" i="18" s="1"/>
  <c r="BN12" i="18"/>
  <c r="V14" i="18"/>
  <c r="BN14" i="18" s="1"/>
  <c r="F135" i="18"/>
  <c r="F84" i="18"/>
  <c r="F14" i="18"/>
  <c r="BA80" i="18"/>
  <c r="BR80" i="18" s="1"/>
  <c r="BR8" i="18"/>
  <c r="AN7" i="18"/>
  <c r="AD79" i="18"/>
  <c r="BU7" i="18"/>
  <c r="AR139" i="18"/>
  <c r="AB77" i="18"/>
  <c r="AL5" i="18"/>
  <c r="BA76" i="18"/>
  <c r="BR76" i="18" s="1"/>
  <c r="BR4" i="18"/>
  <c r="AI77" i="18"/>
  <c r="L135" i="18"/>
  <c r="L84" i="18"/>
  <c r="L14" i="18"/>
  <c r="BG77" i="18"/>
  <c r="AH46" i="18"/>
  <c r="BG42" i="18"/>
  <c r="AP48" i="18"/>
  <c r="BG36" i="18"/>
  <c r="P144" i="18"/>
  <c r="P143" i="18"/>
  <c r="P115" i="18"/>
  <c r="AB49" i="18"/>
  <c r="AA24" i="18"/>
  <c r="AK24" i="18" s="1"/>
  <c r="K135" i="18"/>
  <c r="K84" i="18"/>
  <c r="K14" i="18"/>
  <c r="AC81" i="18"/>
  <c r="AM9" i="18"/>
  <c r="BE130" i="18"/>
  <c r="AD78" i="18"/>
  <c r="AF76" i="18"/>
  <c r="AF12" i="18"/>
  <c r="AK57" i="18"/>
  <c r="AA69" i="18"/>
  <c r="AF69" i="18"/>
  <c r="AC66" i="18"/>
  <c r="AM54" i="18"/>
  <c r="BP60" i="18"/>
  <c r="G37" i="18"/>
  <c r="AN33" i="18"/>
  <c r="BU33" i="18"/>
  <c r="BU31" i="18"/>
  <c r="AG42" i="18"/>
  <c r="AL42" i="18" s="1"/>
  <c r="AA41" i="18"/>
  <c r="AT144" i="18"/>
  <c r="AT143" i="18"/>
  <c r="AU48" i="18"/>
  <c r="BE24" i="18"/>
  <c r="BV24" i="18" s="1"/>
  <c r="BB24" i="18"/>
  <c r="BS24" i="18" s="1"/>
  <c r="BK24" i="18"/>
  <c r="R144" i="18"/>
  <c r="R143" i="18"/>
  <c r="R115" i="18"/>
  <c r="J144" i="18"/>
  <c r="J143" i="18"/>
  <c r="J115" i="18"/>
  <c r="AI49" i="18"/>
  <c r="AH24" i="18"/>
  <c r="AM24" i="18" s="1"/>
  <c r="B144" i="18"/>
  <c r="B143" i="18"/>
  <c r="B115" i="18"/>
  <c r="AF49" i="18"/>
  <c r="AE49" i="18"/>
  <c r="U135" i="18"/>
  <c r="U84" i="18"/>
  <c r="BM84" i="18" s="1"/>
  <c r="BM12" i="18"/>
  <c r="U14" i="18"/>
  <c r="BM14" i="18" s="1"/>
  <c r="BB82" i="18"/>
  <c r="BS82" i="18" s="1"/>
  <c r="BS10" i="18"/>
  <c r="AA81" i="18"/>
  <c r="AK81" i="18" s="1"/>
  <c r="AK9" i="18"/>
  <c r="BK80" i="18"/>
  <c r="BG80" i="18"/>
  <c r="AH80" i="18"/>
  <c r="AC79" i="18"/>
  <c r="AM7" i="18"/>
  <c r="BE128" i="18"/>
  <c r="BE77" i="18"/>
  <c r="BV5" i="18"/>
  <c r="AI82" i="18"/>
  <c r="AN82" i="18" s="1"/>
  <c r="BC80" i="18"/>
  <c r="AB79" i="18"/>
  <c r="AL7" i="18"/>
  <c r="BT33" i="18"/>
  <c r="G135" i="18"/>
  <c r="G84" i="18"/>
  <c r="G14" i="18"/>
  <c r="Z82" i="18"/>
  <c r="AJ10" i="18"/>
  <c r="AI79" i="18"/>
  <c r="AH78" i="18"/>
  <c r="AD68" i="18"/>
  <c r="AN56" i="18"/>
  <c r="AI68" i="18"/>
  <c r="BG65" i="18"/>
  <c r="AA44" i="18"/>
  <c r="AA40" i="18"/>
  <c r="U49" i="18"/>
  <c r="BJ80" i="18"/>
  <c r="BT5" i="18"/>
  <c r="AA60" i="18"/>
  <c r="Q49" i="18"/>
  <c r="AT48" i="18"/>
  <c r="BK36" i="18"/>
  <c r="AJ22" i="18"/>
  <c r="X144" i="18"/>
  <c r="X143" i="18"/>
  <c r="AD24" i="18"/>
  <c r="C135" i="18"/>
  <c r="C84" i="18"/>
  <c r="C14" i="18"/>
  <c r="BC81" i="18"/>
  <c r="C146" i="18"/>
  <c r="AF80" i="18"/>
  <c r="Y49" i="18"/>
  <c r="BR24" i="18"/>
  <c r="Y138" i="18"/>
  <c r="Y141" i="18" s="1"/>
  <c r="BE36" i="18"/>
  <c r="AO84" i="18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C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C97" i="14"/>
  <c r="AD97" i="14" s="1"/>
  <c r="AE97" i="14" s="1"/>
  <c r="AF97" i="14" s="1"/>
  <c r="AG97" i="14" s="1"/>
  <c r="AH97" i="14" s="1"/>
  <c r="AI97" i="14" s="1"/>
  <c r="AJ97" i="14" s="1"/>
  <c r="AK97" i="14" s="1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C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C95" i="14"/>
  <c r="AD95" i="14" s="1"/>
  <c r="AE95" i="14" s="1"/>
  <c r="AF95" i="14" s="1"/>
  <c r="AG95" i="14" s="1"/>
  <c r="AH95" i="14" s="1"/>
  <c r="AI95" i="14" s="1"/>
  <c r="AJ95" i="14" s="1"/>
  <c r="AK95" i="14" s="1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C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B93" i="14"/>
  <c r="AC93" i="14" s="1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C92" i="14"/>
  <c r="AD92" i="14" s="1"/>
  <c r="AE92" i="14" s="1"/>
  <c r="AF92" i="14" s="1"/>
  <c r="AG92" i="14" s="1"/>
  <c r="AH92" i="14" s="1"/>
  <c r="AI92" i="14" s="1"/>
  <c r="AJ92" i="14" s="1"/>
  <c r="AK92" i="14" s="1"/>
  <c r="AA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W87" i="14"/>
  <c r="BI87" i="14" s="1"/>
  <c r="BU87" i="14" s="1"/>
  <c r="CG87" i="14" s="1"/>
  <c r="CS87" i="14" s="1"/>
  <c r="AV87" i="14"/>
  <c r="BH87" i="14" s="1"/>
  <c r="BT87" i="14" s="1"/>
  <c r="CF87" i="14" s="1"/>
  <c r="CR87" i="14" s="1"/>
  <c r="AT87" i="14"/>
  <c r="BF87" i="14" s="1"/>
  <c r="BR87" i="14" s="1"/>
  <c r="CD87" i="14" s="1"/>
  <c r="CP87" i="14" s="1"/>
  <c r="AS87" i="14"/>
  <c r="BE87" i="14" s="1"/>
  <c r="BQ87" i="14" s="1"/>
  <c r="CC87" i="14" s="1"/>
  <c r="CO87" i="14" s="1"/>
  <c r="AQ87" i="14"/>
  <c r="BC87" i="14" s="1"/>
  <c r="BO87" i="14" s="1"/>
  <c r="CA87" i="14" s="1"/>
  <c r="CM87" i="14" s="1"/>
  <c r="AP87" i="14"/>
  <c r="BB87" i="14" s="1"/>
  <c r="BN87" i="14" s="1"/>
  <c r="BZ87" i="14" s="1"/>
  <c r="CL87" i="14" s="1"/>
  <c r="AN87" i="14"/>
  <c r="AZ87" i="14" s="1"/>
  <c r="BL87" i="14" s="1"/>
  <c r="BX87" i="14" s="1"/>
  <c r="CJ87" i="14" s="1"/>
  <c r="AM87" i="14"/>
  <c r="AY87" i="14" s="1"/>
  <c r="BK87" i="14" s="1"/>
  <c r="BW87" i="14" s="1"/>
  <c r="CI87" i="14" s="1"/>
  <c r="AL87" i="14"/>
  <c r="AX87" i="14" s="1"/>
  <c r="BJ87" i="14" s="1"/>
  <c r="BV87" i="14" s="1"/>
  <c r="CH87" i="14" s="1"/>
  <c r="AI87" i="14"/>
  <c r="AU87" i="14" s="1"/>
  <c r="BG87" i="14" s="1"/>
  <c r="BS87" i="14" s="1"/>
  <c r="CE87" i="14" s="1"/>
  <c r="CQ87" i="14" s="1"/>
  <c r="AF87" i="14"/>
  <c r="AR87" i="14" s="1"/>
  <c r="BD87" i="14" s="1"/>
  <c r="BP87" i="14" s="1"/>
  <c r="CB87" i="14" s="1"/>
  <c r="CN87" i="14" s="1"/>
  <c r="AC87" i="14"/>
  <c r="AO87" i="14" s="1"/>
  <c r="BA87" i="14" s="1"/>
  <c r="BM87" i="14" s="1"/>
  <c r="BY87" i="14" s="1"/>
  <c r="CK87" i="14" s="1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W86" i="14"/>
  <c r="BI86" i="14" s="1"/>
  <c r="BU86" i="14" s="1"/>
  <c r="CG86" i="14" s="1"/>
  <c r="AV86" i="14"/>
  <c r="BH86" i="14" s="1"/>
  <c r="BT86" i="14" s="1"/>
  <c r="CF86" i="14" s="1"/>
  <c r="CR86" i="14" s="1"/>
  <c r="AT86" i="14"/>
  <c r="BF86" i="14" s="1"/>
  <c r="BR86" i="14" s="1"/>
  <c r="CD86" i="14" s="1"/>
  <c r="CP86" i="14" s="1"/>
  <c r="AS86" i="14"/>
  <c r="BE86" i="14" s="1"/>
  <c r="BQ86" i="14" s="1"/>
  <c r="CC86" i="14" s="1"/>
  <c r="AQ86" i="14"/>
  <c r="BC86" i="14" s="1"/>
  <c r="BO86" i="14" s="1"/>
  <c r="CA86" i="14" s="1"/>
  <c r="AP86" i="14"/>
  <c r="BB86" i="14" s="1"/>
  <c r="BN86" i="14" s="1"/>
  <c r="BZ86" i="14" s="1"/>
  <c r="CL86" i="14" s="1"/>
  <c r="AN86" i="14"/>
  <c r="AZ86" i="14" s="1"/>
  <c r="BL86" i="14" s="1"/>
  <c r="BX86" i="14" s="1"/>
  <c r="CJ86" i="14" s="1"/>
  <c r="AM86" i="14"/>
  <c r="AY86" i="14" s="1"/>
  <c r="BK86" i="14" s="1"/>
  <c r="BW86" i="14" s="1"/>
  <c r="CI86" i="14" s="1"/>
  <c r="AL86" i="14"/>
  <c r="AX86" i="14" s="1"/>
  <c r="BJ86" i="14" s="1"/>
  <c r="BV86" i="14" s="1"/>
  <c r="CH86" i="14" s="1"/>
  <c r="AI86" i="14"/>
  <c r="AU86" i="14" s="1"/>
  <c r="BG86" i="14" s="1"/>
  <c r="BS86" i="14" s="1"/>
  <c r="CE86" i="14" s="1"/>
  <c r="AF86" i="14"/>
  <c r="AR86" i="14" s="1"/>
  <c r="BD86" i="14" s="1"/>
  <c r="BP86" i="14" s="1"/>
  <c r="CB86" i="14" s="1"/>
  <c r="CN86" i="14" s="1"/>
  <c r="AC86" i="14"/>
  <c r="AO86" i="14" s="1"/>
  <c r="BA86" i="14" s="1"/>
  <c r="BM86" i="14" s="1"/>
  <c r="BY86" i="14" s="1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W85" i="14"/>
  <c r="BI85" i="14" s="1"/>
  <c r="BU85" i="14" s="1"/>
  <c r="CG85" i="14" s="1"/>
  <c r="CS85" i="14" s="1"/>
  <c r="AV85" i="14"/>
  <c r="BH85" i="14" s="1"/>
  <c r="BT85" i="14" s="1"/>
  <c r="CF85" i="14" s="1"/>
  <c r="CR85" i="14" s="1"/>
  <c r="AT85" i="14"/>
  <c r="BF85" i="14" s="1"/>
  <c r="BR85" i="14" s="1"/>
  <c r="CD85" i="14" s="1"/>
  <c r="CP85" i="14" s="1"/>
  <c r="AS85" i="14"/>
  <c r="BE85" i="14" s="1"/>
  <c r="BQ85" i="14" s="1"/>
  <c r="CC85" i="14" s="1"/>
  <c r="CO85" i="14" s="1"/>
  <c r="AQ85" i="14"/>
  <c r="BC85" i="14" s="1"/>
  <c r="BO85" i="14" s="1"/>
  <c r="CA85" i="14" s="1"/>
  <c r="CM85" i="14" s="1"/>
  <c r="AP85" i="14"/>
  <c r="BB85" i="14" s="1"/>
  <c r="BN85" i="14" s="1"/>
  <c r="BZ85" i="14" s="1"/>
  <c r="CL85" i="14" s="1"/>
  <c r="AN85" i="14"/>
  <c r="AZ85" i="14" s="1"/>
  <c r="BL85" i="14" s="1"/>
  <c r="BX85" i="14" s="1"/>
  <c r="CJ85" i="14" s="1"/>
  <c r="AM85" i="14"/>
  <c r="AY85" i="14" s="1"/>
  <c r="BK85" i="14" s="1"/>
  <c r="BW85" i="14" s="1"/>
  <c r="CI85" i="14" s="1"/>
  <c r="AL85" i="14"/>
  <c r="AX85" i="14" s="1"/>
  <c r="BJ85" i="14" s="1"/>
  <c r="BV85" i="14" s="1"/>
  <c r="CH85" i="14" s="1"/>
  <c r="AI85" i="14"/>
  <c r="AU85" i="14" s="1"/>
  <c r="BG85" i="14" s="1"/>
  <c r="BS85" i="14" s="1"/>
  <c r="CE85" i="14" s="1"/>
  <c r="CQ85" i="14" s="1"/>
  <c r="AF85" i="14"/>
  <c r="AR85" i="14" s="1"/>
  <c r="BD85" i="14" s="1"/>
  <c r="BP85" i="14" s="1"/>
  <c r="CB85" i="14" s="1"/>
  <c r="CN85" i="14" s="1"/>
  <c r="AC85" i="14"/>
  <c r="AO85" i="14" s="1"/>
  <c r="BA85" i="14" s="1"/>
  <c r="BM85" i="14" s="1"/>
  <c r="BY85" i="14" s="1"/>
  <c r="CK85" i="14" s="1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W84" i="14"/>
  <c r="BI84" i="14" s="1"/>
  <c r="BU84" i="14" s="1"/>
  <c r="CG84" i="14" s="1"/>
  <c r="CS84" i="14" s="1"/>
  <c r="AV84" i="14"/>
  <c r="BH84" i="14" s="1"/>
  <c r="BT84" i="14" s="1"/>
  <c r="CF84" i="14" s="1"/>
  <c r="CR84" i="14" s="1"/>
  <c r="AT84" i="14"/>
  <c r="BF84" i="14" s="1"/>
  <c r="BR84" i="14" s="1"/>
  <c r="CD84" i="14" s="1"/>
  <c r="CP84" i="14" s="1"/>
  <c r="AS84" i="14"/>
  <c r="BE84" i="14" s="1"/>
  <c r="BQ84" i="14" s="1"/>
  <c r="CC84" i="14" s="1"/>
  <c r="CO84" i="14" s="1"/>
  <c r="AQ84" i="14"/>
  <c r="BC84" i="14" s="1"/>
  <c r="BO84" i="14" s="1"/>
  <c r="CA84" i="14" s="1"/>
  <c r="CM84" i="14" s="1"/>
  <c r="AP84" i="14"/>
  <c r="BB84" i="14" s="1"/>
  <c r="BN84" i="14" s="1"/>
  <c r="BZ84" i="14" s="1"/>
  <c r="CL84" i="14" s="1"/>
  <c r="AN84" i="14"/>
  <c r="AZ84" i="14" s="1"/>
  <c r="BL84" i="14" s="1"/>
  <c r="BX84" i="14" s="1"/>
  <c r="CJ84" i="14" s="1"/>
  <c r="AM84" i="14"/>
  <c r="AY84" i="14" s="1"/>
  <c r="BK84" i="14" s="1"/>
  <c r="BW84" i="14" s="1"/>
  <c r="CI84" i="14" s="1"/>
  <c r="AL84" i="14"/>
  <c r="AX84" i="14" s="1"/>
  <c r="BJ84" i="14" s="1"/>
  <c r="BV84" i="14" s="1"/>
  <c r="CH84" i="14" s="1"/>
  <c r="AI84" i="14"/>
  <c r="AU84" i="14" s="1"/>
  <c r="BG84" i="14" s="1"/>
  <c r="BS84" i="14" s="1"/>
  <c r="CE84" i="14" s="1"/>
  <c r="CQ84" i="14" s="1"/>
  <c r="AF84" i="14"/>
  <c r="AR84" i="14" s="1"/>
  <c r="BD84" i="14" s="1"/>
  <c r="BP84" i="14" s="1"/>
  <c r="CB84" i="14" s="1"/>
  <c r="CN84" i="14" s="1"/>
  <c r="AC84" i="14"/>
  <c r="AO84" i="14" s="1"/>
  <c r="BA84" i="14" s="1"/>
  <c r="BM84" i="14" s="1"/>
  <c r="BY84" i="14" s="1"/>
  <c r="CK84" i="14" s="1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W83" i="14"/>
  <c r="BI83" i="14" s="1"/>
  <c r="BU83" i="14" s="1"/>
  <c r="CG83" i="14" s="1"/>
  <c r="CS83" i="14" s="1"/>
  <c r="AV83" i="14"/>
  <c r="BH83" i="14" s="1"/>
  <c r="BT83" i="14" s="1"/>
  <c r="CF83" i="14" s="1"/>
  <c r="CR83" i="14" s="1"/>
  <c r="AT83" i="14"/>
  <c r="BF83" i="14" s="1"/>
  <c r="BR83" i="14" s="1"/>
  <c r="CD83" i="14" s="1"/>
  <c r="CP83" i="14" s="1"/>
  <c r="AS83" i="14"/>
  <c r="BE83" i="14" s="1"/>
  <c r="BQ83" i="14" s="1"/>
  <c r="CC83" i="14" s="1"/>
  <c r="CO83" i="14" s="1"/>
  <c r="AQ83" i="14"/>
  <c r="BC83" i="14" s="1"/>
  <c r="BO83" i="14" s="1"/>
  <c r="CA83" i="14" s="1"/>
  <c r="CM83" i="14" s="1"/>
  <c r="AP83" i="14"/>
  <c r="BB83" i="14" s="1"/>
  <c r="BN83" i="14" s="1"/>
  <c r="BZ83" i="14" s="1"/>
  <c r="CL83" i="14" s="1"/>
  <c r="AN83" i="14"/>
  <c r="AZ83" i="14" s="1"/>
  <c r="BL83" i="14" s="1"/>
  <c r="BX83" i="14" s="1"/>
  <c r="CJ83" i="14" s="1"/>
  <c r="AM83" i="14"/>
  <c r="AY83" i="14" s="1"/>
  <c r="BK83" i="14" s="1"/>
  <c r="BW83" i="14" s="1"/>
  <c r="CI83" i="14" s="1"/>
  <c r="AL83" i="14"/>
  <c r="AX83" i="14" s="1"/>
  <c r="BJ83" i="14" s="1"/>
  <c r="BV83" i="14" s="1"/>
  <c r="CH83" i="14" s="1"/>
  <c r="AI83" i="14"/>
  <c r="AU83" i="14" s="1"/>
  <c r="BG83" i="14" s="1"/>
  <c r="BS83" i="14" s="1"/>
  <c r="CE83" i="14" s="1"/>
  <c r="CQ83" i="14" s="1"/>
  <c r="AF83" i="14"/>
  <c r="AR83" i="14" s="1"/>
  <c r="BD83" i="14" s="1"/>
  <c r="BP83" i="14" s="1"/>
  <c r="CB83" i="14" s="1"/>
  <c r="CN83" i="14" s="1"/>
  <c r="AC83" i="14"/>
  <c r="AO83" i="14" s="1"/>
  <c r="BA83" i="14" s="1"/>
  <c r="BM83" i="14" s="1"/>
  <c r="BY83" i="14" s="1"/>
  <c r="CK83" i="14" s="1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W82" i="14"/>
  <c r="BI82" i="14" s="1"/>
  <c r="BU82" i="14" s="1"/>
  <c r="CG82" i="14" s="1"/>
  <c r="CS82" i="14" s="1"/>
  <c r="AV82" i="14"/>
  <c r="BH82" i="14" s="1"/>
  <c r="BT82" i="14" s="1"/>
  <c r="CF82" i="14" s="1"/>
  <c r="CR82" i="14" s="1"/>
  <c r="AT82" i="14"/>
  <c r="BF82" i="14" s="1"/>
  <c r="BR82" i="14" s="1"/>
  <c r="CD82" i="14" s="1"/>
  <c r="CP82" i="14" s="1"/>
  <c r="AS82" i="14"/>
  <c r="BE82" i="14" s="1"/>
  <c r="BQ82" i="14" s="1"/>
  <c r="CC82" i="14" s="1"/>
  <c r="CO82" i="14" s="1"/>
  <c r="AQ82" i="14"/>
  <c r="BC82" i="14" s="1"/>
  <c r="BO82" i="14" s="1"/>
  <c r="CA82" i="14" s="1"/>
  <c r="CM82" i="14" s="1"/>
  <c r="AP82" i="14"/>
  <c r="BB82" i="14" s="1"/>
  <c r="BN82" i="14" s="1"/>
  <c r="BZ82" i="14" s="1"/>
  <c r="CL82" i="14" s="1"/>
  <c r="AN82" i="14"/>
  <c r="AZ82" i="14" s="1"/>
  <c r="BL82" i="14" s="1"/>
  <c r="BX82" i="14" s="1"/>
  <c r="CJ82" i="14" s="1"/>
  <c r="AM82" i="14"/>
  <c r="AY82" i="14" s="1"/>
  <c r="BK82" i="14" s="1"/>
  <c r="BW82" i="14" s="1"/>
  <c r="CI82" i="14" s="1"/>
  <c r="AL82" i="14"/>
  <c r="AX82" i="14" s="1"/>
  <c r="BJ82" i="14" s="1"/>
  <c r="BV82" i="14" s="1"/>
  <c r="CH82" i="14" s="1"/>
  <c r="AI82" i="14"/>
  <c r="AU82" i="14" s="1"/>
  <c r="BG82" i="14" s="1"/>
  <c r="BS82" i="14" s="1"/>
  <c r="CE82" i="14" s="1"/>
  <c r="CQ82" i="14" s="1"/>
  <c r="AF82" i="14"/>
  <c r="AR82" i="14" s="1"/>
  <c r="BD82" i="14" s="1"/>
  <c r="BP82" i="14" s="1"/>
  <c r="CB82" i="14" s="1"/>
  <c r="CN82" i="14" s="1"/>
  <c r="AC82" i="14"/>
  <c r="AO82" i="14" s="1"/>
  <c r="BA82" i="14" s="1"/>
  <c r="BM82" i="14" s="1"/>
  <c r="BY82" i="14" s="1"/>
  <c r="CK82" i="14" s="1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W81" i="14"/>
  <c r="BI81" i="14" s="1"/>
  <c r="BU81" i="14" s="1"/>
  <c r="CG81" i="14" s="1"/>
  <c r="CS81" i="14" s="1"/>
  <c r="AV81" i="14"/>
  <c r="BH81" i="14" s="1"/>
  <c r="BT81" i="14" s="1"/>
  <c r="CF81" i="14" s="1"/>
  <c r="CR81" i="14" s="1"/>
  <c r="AT81" i="14"/>
  <c r="BF81" i="14" s="1"/>
  <c r="BR81" i="14" s="1"/>
  <c r="CD81" i="14" s="1"/>
  <c r="CP81" i="14" s="1"/>
  <c r="AS81" i="14"/>
  <c r="BE81" i="14" s="1"/>
  <c r="BQ81" i="14" s="1"/>
  <c r="CC81" i="14" s="1"/>
  <c r="CO81" i="14" s="1"/>
  <c r="AQ81" i="14"/>
  <c r="BC81" i="14" s="1"/>
  <c r="BO81" i="14" s="1"/>
  <c r="CA81" i="14" s="1"/>
  <c r="CM81" i="14" s="1"/>
  <c r="AP81" i="14"/>
  <c r="BB81" i="14" s="1"/>
  <c r="BN81" i="14" s="1"/>
  <c r="BZ81" i="14" s="1"/>
  <c r="CL81" i="14" s="1"/>
  <c r="AN81" i="14"/>
  <c r="AZ81" i="14" s="1"/>
  <c r="BL81" i="14" s="1"/>
  <c r="BX81" i="14" s="1"/>
  <c r="CJ81" i="14" s="1"/>
  <c r="AM81" i="14"/>
  <c r="AY81" i="14" s="1"/>
  <c r="BK81" i="14" s="1"/>
  <c r="BW81" i="14" s="1"/>
  <c r="CI81" i="14" s="1"/>
  <c r="AL81" i="14"/>
  <c r="AX81" i="14" s="1"/>
  <c r="BJ81" i="14" s="1"/>
  <c r="BV81" i="14" s="1"/>
  <c r="CH81" i="14" s="1"/>
  <c r="AI81" i="14"/>
  <c r="AU81" i="14" s="1"/>
  <c r="BG81" i="14" s="1"/>
  <c r="BS81" i="14" s="1"/>
  <c r="CE81" i="14" s="1"/>
  <c r="CQ81" i="14" s="1"/>
  <c r="AF81" i="14"/>
  <c r="AR81" i="14" s="1"/>
  <c r="BD81" i="14" s="1"/>
  <c r="BP81" i="14" s="1"/>
  <c r="CB81" i="14" s="1"/>
  <c r="CN81" i="14" s="1"/>
  <c r="AC81" i="14"/>
  <c r="AO81" i="14" s="1"/>
  <c r="BA81" i="14" s="1"/>
  <c r="BM81" i="14" s="1"/>
  <c r="BY81" i="14" s="1"/>
  <c r="CK81" i="14" s="1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U77" i="14"/>
  <c r="T77" i="14"/>
  <c r="S77" i="14"/>
  <c r="R77" i="14"/>
  <c r="R77" i="12" s="1"/>
  <c r="Q19" i="16" s="1"/>
  <c r="Q77" i="14"/>
  <c r="P77" i="14"/>
  <c r="O77" i="14"/>
  <c r="N77" i="14"/>
  <c r="N77" i="12" s="1"/>
  <c r="Q15" i="16" s="1"/>
  <c r="M77" i="14"/>
  <c r="L77" i="14"/>
  <c r="K77" i="14"/>
  <c r="J77" i="14"/>
  <c r="I77" i="14"/>
  <c r="H77" i="14"/>
  <c r="G77" i="14"/>
  <c r="F77" i="14"/>
  <c r="F77" i="12" s="1"/>
  <c r="E77" i="14"/>
  <c r="D77" i="14"/>
  <c r="C77" i="14"/>
  <c r="B77" i="14"/>
  <c r="B77" i="12" s="1"/>
  <c r="AZ65" i="14"/>
  <c r="BL65" i="14" s="1"/>
  <c r="BX65" i="14" s="1"/>
  <c r="CJ65" i="14" s="1"/>
  <c r="AO65" i="14"/>
  <c r="BA65" i="14" s="1"/>
  <c r="BM65" i="14" s="1"/>
  <c r="BY65" i="14" s="1"/>
  <c r="CK65" i="14" s="1"/>
  <c r="AM65" i="14"/>
  <c r="AY65" i="14" s="1"/>
  <c r="BK65" i="14" s="1"/>
  <c r="BW65" i="14" s="1"/>
  <c r="CI65" i="14" s="1"/>
  <c r="AL65" i="14"/>
  <c r="AX65" i="14" s="1"/>
  <c r="BJ65" i="14" s="1"/>
  <c r="BV65" i="14" s="1"/>
  <c r="CH65" i="14" s="1"/>
  <c r="AC65" i="14"/>
  <c r="AD65" i="14" s="1"/>
  <c r="AE65" i="14" s="1"/>
  <c r="AF65" i="14" s="1"/>
  <c r="AG65" i="14" s="1"/>
  <c r="AH65" i="14" s="1"/>
  <c r="AI65" i="14" s="1"/>
  <c r="AJ65" i="14" s="1"/>
  <c r="AK65" i="14" s="1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Z64" i="14"/>
  <c r="BL64" i="14" s="1"/>
  <c r="BX64" i="14" s="1"/>
  <c r="CJ64" i="14" s="1"/>
  <c r="AO64" i="14"/>
  <c r="AM64" i="14"/>
  <c r="AY64" i="14" s="1"/>
  <c r="BK64" i="14" s="1"/>
  <c r="BW64" i="14" s="1"/>
  <c r="CI64" i="14" s="1"/>
  <c r="AL64" i="14"/>
  <c r="AX64" i="14" s="1"/>
  <c r="BJ64" i="14" s="1"/>
  <c r="BV64" i="14" s="1"/>
  <c r="CH64" i="14" s="1"/>
  <c r="AC64" i="14"/>
  <c r="AD64" i="14" s="1"/>
  <c r="AE64" i="14" s="1"/>
  <c r="AF64" i="14" s="1"/>
  <c r="AG64" i="14" s="1"/>
  <c r="AH64" i="14" s="1"/>
  <c r="AI64" i="14" s="1"/>
  <c r="AJ64" i="14" s="1"/>
  <c r="AK64" i="14" s="1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Z63" i="14"/>
  <c r="BL63" i="14" s="1"/>
  <c r="BX63" i="14" s="1"/>
  <c r="CJ63" i="14" s="1"/>
  <c r="AO63" i="14"/>
  <c r="BA63" i="14" s="1"/>
  <c r="BM63" i="14" s="1"/>
  <c r="BY63" i="14" s="1"/>
  <c r="CK63" i="14" s="1"/>
  <c r="AM63" i="14"/>
  <c r="AY63" i="14" s="1"/>
  <c r="BK63" i="14" s="1"/>
  <c r="BW63" i="14" s="1"/>
  <c r="CI63" i="14" s="1"/>
  <c r="AL63" i="14"/>
  <c r="AX63" i="14" s="1"/>
  <c r="BJ63" i="14" s="1"/>
  <c r="BV63" i="14" s="1"/>
  <c r="CH63" i="14" s="1"/>
  <c r="AC63" i="14"/>
  <c r="AD63" i="14" s="1"/>
  <c r="AE63" i="14" s="1"/>
  <c r="AF63" i="14" s="1"/>
  <c r="AG63" i="14" s="1"/>
  <c r="AH63" i="14" s="1"/>
  <c r="AI63" i="14" s="1"/>
  <c r="AJ63" i="14" s="1"/>
  <c r="AK63" i="14" s="1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Z62" i="14"/>
  <c r="BL62" i="14" s="1"/>
  <c r="BX62" i="14" s="1"/>
  <c r="CJ62" i="14" s="1"/>
  <c r="AO62" i="14"/>
  <c r="BA62" i="14" s="1"/>
  <c r="BM62" i="14" s="1"/>
  <c r="BY62" i="14" s="1"/>
  <c r="CK62" i="14" s="1"/>
  <c r="AM62" i="14"/>
  <c r="AY62" i="14" s="1"/>
  <c r="BK62" i="14" s="1"/>
  <c r="BW62" i="14" s="1"/>
  <c r="CI62" i="14" s="1"/>
  <c r="AL62" i="14"/>
  <c r="AX62" i="14" s="1"/>
  <c r="BJ62" i="14" s="1"/>
  <c r="BV62" i="14" s="1"/>
  <c r="CH62" i="14" s="1"/>
  <c r="AC62" i="14"/>
  <c r="AD62" i="14" s="1"/>
  <c r="AE62" i="14" s="1"/>
  <c r="AF62" i="14" s="1"/>
  <c r="AG62" i="14" s="1"/>
  <c r="AH62" i="14" s="1"/>
  <c r="AI62" i="14" s="1"/>
  <c r="AJ62" i="14" s="1"/>
  <c r="AK62" i="14" s="1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Z61" i="14"/>
  <c r="BL61" i="14" s="1"/>
  <c r="BX61" i="14" s="1"/>
  <c r="CJ61" i="14" s="1"/>
  <c r="AO61" i="14"/>
  <c r="BA61" i="14" s="1"/>
  <c r="BM61" i="14" s="1"/>
  <c r="BY61" i="14" s="1"/>
  <c r="CK61" i="14" s="1"/>
  <c r="AM61" i="14"/>
  <c r="AY61" i="14" s="1"/>
  <c r="BK61" i="14" s="1"/>
  <c r="BW61" i="14" s="1"/>
  <c r="CI61" i="14" s="1"/>
  <c r="AL61" i="14"/>
  <c r="AX61" i="14" s="1"/>
  <c r="BJ61" i="14" s="1"/>
  <c r="BV61" i="14" s="1"/>
  <c r="CH61" i="14" s="1"/>
  <c r="AC61" i="14"/>
  <c r="AD61" i="14" s="1"/>
  <c r="AE61" i="14" s="1"/>
  <c r="AF61" i="14" s="1"/>
  <c r="AG61" i="14" s="1"/>
  <c r="AH61" i="14" s="1"/>
  <c r="AI61" i="14" s="1"/>
  <c r="AJ61" i="14" s="1"/>
  <c r="AK61" i="14" s="1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Z60" i="14"/>
  <c r="BL60" i="14" s="1"/>
  <c r="BX60" i="14" s="1"/>
  <c r="CJ60" i="14" s="1"/>
  <c r="AO60" i="14"/>
  <c r="AM60" i="14"/>
  <c r="AY60" i="14" s="1"/>
  <c r="BK60" i="14" s="1"/>
  <c r="BW60" i="14" s="1"/>
  <c r="CI60" i="14" s="1"/>
  <c r="AL60" i="14"/>
  <c r="AX60" i="14" s="1"/>
  <c r="BJ60" i="14" s="1"/>
  <c r="BV60" i="14" s="1"/>
  <c r="CH60" i="14" s="1"/>
  <c r="AC60" i="14"/>
  <c r="AD60" i="14" s="1"/>
  <c r="AE60" i="14" s="1"/>
  <c r="AF60" i="14" s="1"/>
  <c r="AG60" i="14" s="1"/>
  <c r="AH60" i="14" s="1"/>
  <c r="AI60" i="14" s="1"/>
  <c r="AJ60" i="14" s="1"/>
  <c r="AK60" i="14" s="1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Z59" i="14"/>
  <c r="BL59" i="14" s="1"/>
  <c r="BX59" i="14" s="1"/>
  <c r="CJ59" i="14" s="1"/>
  <c r="AO59" i="14"/>
  <c r="BA59" i="14" s="1"/>
  <c r="BM59" i="14" s="1"/>
  <c r="BY59" i="14" s="1"/>
  <c r="CK59" i="14" s="1"/>
  <c r="AM59" i="14"/>
  <c r="AY59" i="14" s="1"/>
  <c r="BK59" i="14" s="1"/>
  <c r="BW59" i="14" s="1"/>
  <c r="CI59" i="14" s="1"/>
  <c r="AL59" i="14"/>
  <c r="AX59" i="14" s="1"/>
  <c r="AC59" i="14"/>
  <c r="AD59" i="14" s="1"/>
  <c r="AE59" i="14" s="1"/>
  <c r="AF59" i="14" s="1"/>
  <c r="AG59" i="14" s="1"/>
  <c r="AH59" i="14" s="1"/>
  <c r="AI59" i="14" s="1"/>
  <c r="AJ59" i="14" s="1"/>
  <c r="AK59" i="14" s="1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L48" i="14"/>
  <c r="Z48" i="14"/>
  <c r="U40" i="14"/>
  <c r="V42" i="14" s="1"/>
  <c r="T40" i="14"/>
  <c r="U42" i="14" s="1"/>
  <c r="S40" i="14"/>
  <c r="R40" i="14"/>
  <c r="Q40" i="14"/>
  <c r="R42" i="14" s="1"/>
  <c r="P40" i="14"/>
  <c r="Q42" i="14" s="1"/>
  <c r="O40" i="14"/>
  <c r="P42" i="14" s="1"/>
  <c r="N40" i="14"/>
  <c r="M40" i="14"/>
  <c r="N42" i="14" s="1"/>
  <c r="L40" i="14"/>
  <c r="K40" i="14"/>
  <c r="L42" i="14" s="1"/>
  <c r="J40" i="14"/>
  <c r="I40" i="14"/>
  <c r="J42" i="14" s="1"/>
  <c r="H40" i="14"/>
  <c r="I42" i="14" s="1"/>
  <c r="G40" i="14"/>
  <c r="H42" i="14" s="1"/>
  <c r="F40" i="14"/>
  <c r="E40" i="14"/>
  <c r="F42" i="14" s="1"/>
  <c r="D40" i="14"/>
  <c r="E42" i="14" s="1"/>
  <c r="C40" i="14"/>
  <c r="D42" i="14" s="1"/>
  <c r="B40" i="14"/>
  <c r="AG39" i="14"/>
  <c r="AG54" i="14" s="1"/>
  <c r="AG76" i="14" s="1"/>
  <c r="AF39" i="14"/>
  <c r="AF54" i="14" s="1"/>
  <c r="AF76" i="14" s="1"/>
  <c r="AE39" i="14"/>
  <c r="AE54" i="14" s="1"/>
  <c r="AE76" i="14" s="1"/>
  <c r="AD39" i="14"/>
  <c r="AC39" i="14"/>
  <c r="AC54" i="14" s="1"/>
  <c r="AC76" i="14" s="1"/>
  <c r="AB39" i="14"/>
  <c r="AB54" i="14" s="1"/>
  <c r="AB76" i="14" s="1"/>
  <c r="AB28" i="14" s="1"/>
  <c r="AB109" i="14" s="1"/>
  <c r="AA39" i="14"/>
  <c r="AA54" i="14" s="1"/>
  <c r="AA76" i="14" s="1"/>
  <c r="AA28" i="14" s="1"/>
  <c r="AA109" i="14" s="1"/>
  <c r="Z39" i="14"/>
  <c r="Y39" i="14"/>
  <c r="Y54" i="14" s="1"/>
  <c r="Y76" i="14" s="1"/>
  <c r="Y28" i="14" s="1"/>
  <c r="Y109" i="14" s="1"/>
  <c r="X39" i="14"/>
  <c r="X54" i="14" s="1"/>
  <c r="X76" i="14" s="1"/>
  <c r="W39" i="14"/>
  <c r="W54" i="14" s="1"/>
  <c r="W76" i="14" s="1"/>
  <c r="W28" i="14" s="1"/>
  <c r="V39" i="14"/>
  <c r="AA53" i="14"/>
  <c r="AA75" i="14" s="1"/>
  <c r="AA27" i="14" s="1"/>
  <c r="AA108" i="14" s="1"/>
  <c r="Z53" i="14"/>
  <c r="Z75" i="14" s="1"/>
  <c r="Z27" i="14" s="1"/>
  <c r="Y53" i="14"/>
  <c r="Y75" i="14" s="1"/>
  <c r="Y27" i="14" s="1"/>
  <c r="Y108" i="14" s="1"/>
  <c r="X53" i="14"/>
  <c r="X75" i="14" s="1"/>
  <c r="W53" i="14"/>
  <c r="W75" i="14" s="1"/>
  <c r="W75" i="12" s="1"/>
  <c r="V53" i="14"/>
  <c r="V75" i="14" s="1"/>
  <c r="V27" i="14" s="1"/>
  <c r="X52" i="14"/>
  <c r="X74" i="14" s="1"/>
  <c r="X26" i="14" s="1"/>
  <c r="X107" i="14" s="1"/>
  <c r="W52" i="14"/>
  <c r="W74" i="14" s="1"/>
  <c r="W26" i="14" s="1"/>
  <c r="W107" i="14" s="1"/>
  <c r="V52" i="14"/>
  <c r="V74" i="14" s="1"/>
  <c r="V26" i="14" s="1"/>
  <c r="W51" i="14"/>
  <c r="W73" i="14" s="1"/>
  <c r="W25" i="14" s="1"/>
  <c r="V51" i="14"/>
  <c r="V73" i="14" s="1"/>
  <c r="V25" i="14" s="1"/>
  <c r="V106" i="14" s="1"/>
  <c r="V35" i="14"/>
  <c r="CI33" i="14"/>
  <c r="CJ33" i="14" s="1"/>
  <c r="BW33" i="14"/>
  <c r="BK33" i="14"/>
  <c r="BL33" i="14" s="1"/>
  <c r="AY33" i="14"/>
  <c r="AZ33" i="14" s="1"/>
  <c r="AZ48" i="14" s="1"/>
  <c r="AM33" i="14"/>
  <c r="AA33" i="14"/>
  <c r="AB33" i="14" s="1"/>
  <c r="V33" i="14"/>
  <c r="V48" i="14" s="1"/>
  <c r="V70" i="14" s="1"/>
  <c r="V22" i="14" s="1"/>
  <c r="V103" i="14" s="1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C28" i="14"/>
  <c r="AC109" i="14" s="1"/>
  <c r="X28" i="14"/>
  <c r="X109" i="14" s="1"/>
  <c r="X27" i="14"/>
  <c r="X108" i="14" s="1"/>
  <c r="W27" i="14"/>
  <c r="W108" i="14" s="1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H58" i="14" s="1"/>
  <c r="AH91" i="14" s="1"/>
  <c r="AG21" i="14"/>
  <c r="AF21" i="14"/>
  <c r="AE21" i="14"/>
  <c r="AD21" i="14"/>
  <c r="AD58" i="14" s="1"/>
  <c r="AD91" i="14" s="1"/>
  <c r="AC21" i="14"/>
  <c r="AB21" i="14"/>
  <c r="AA21" i="14"/>
  <c r="Z21" i="14"/>
  <c r="Z58" i="14" s="1"/>
  <c r="Z91" i="14" s="1"/>
  <c r="Y21" i="14"/>
  <c r="X21" i="14"/>
  <c r="W21" i="14"/>
  <c r="V21" i="14"/>
  <c r="V58" i="14" s="1"/>
  <c r="V91" i="14" s="1"/>
  <c r="U21" i="14"/>
  <c r="T21" i="14"/>
  <c r="S21" i="14"/>
  <c r="R21" i="14"/>
  <c r="R58" i="14" s="1"/>
  <c r="R91" i="14" s="1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S13" i="14"/>
  <c r="S15" i="14" s="1"/>
  <c r="R13" i="14"/>
  <c r="Q13" i="14"/>
  <c r="Q15" i="14" s="1"/>
  <c r="Q15" i="12" s="1"/>
  <c r="E18" i="16" s="1"/>
  <c r="P13" i="14"/>
  <c r="P15" i="14" s="1"/>
  <c r="O13" i="14"/>
  <c r="O15" i="14" s="1"/>
  <c r="N13" i="14"/>
  <c r="T7" i="14"/>
  <c r="T7" i="12" s="1"/>
  <c r="T4" i="14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AK4" i="14" s="1"/>
  <c r="AL4" i="14" s="1"/>
  <c r="AM4" i="14" s="1"/>
  <c r="AN4" i="14" s="1"/>
  <c r="AO4" i="14" s="1"/>
  <c r="AP4" i="14" s="1"/>
  <c r="AQ4" i="14" s="1"/>
  <c r="AR4" i="14" s="1"/>
  <c r="AS4" i="14" s="1"/>
  <c r="AT4" i="14" s="1"/>
  <c r="AU4" i="14" s="1"/>
  <c r="AV4" i="14" s="1"/>
  <c r="AW4" i="14" s="1"/>
  <c r="AX4" i="14" s="1"/>
  <c r="AY4" i="14" s="1"/>
  <c r="AZ4" i="14" s="1"/>
  <c r="BA4" i="14" s="1"/>
  <c r="BB4" i="14" s="1"/>
  <c r="BC4" i="14" s="1"/>
  <c r="BD4" i="14" s="1"/>
  <c r="BE4" i="14" s="1"/>
  <c r="BF4" i="14" s="1"/>
  <c r="BG4" i="14" s="1"/>
  <c r="BH4" i="14" s="1"/>
  <c r="BI4" i="14" s="1"/>
  <c r="BJ4" i="14" s="1"/>
  <c r="BK4" i="14" s="1"/>
  <c r="BL4" i="14" s="1"/>
  <c r="BM4" i="14" s="1"/>
  <c r="BN4" i="14" s="1"/>
  <c r="BO4" i="14" s="1"/>
  <c r="BP4" i="14" s="1"/>
  <c r="BQ4" i="14" s="1"/>
  <c r="BR4" i="14" s="1"/>
  <c r="BS4" i="14" s="1"/>
  <c r="BT4" i="14" s="1"/>
  <c r="BU4" i="14" s="1"/>
  <c r="BV4" i="14" s="1"/>
  <c r="BW4" i="14" s="1"/>
  <c r="BX4" i="14" s="1"/>
  <c r="BY4" i="14" s="1"/>
  <c r="BZ4" i="14" s="1"/>
  <c r="CA4" i="14" s="1"/>
  <c r="CB4" i="14" s="1"/>
  <c r="CC4" i="14" s="1"/>
  <c r="CD4" i="14" s="1"/>
  <c r="CE4" i="14" s="1"/>
  <c r="CF4" i="14" s="1"/>
  <c r="CG4" i="14" s="1"/>
  <c r="CH4" i="14" s="1"/>
  <c r="CI4" i="14" s="1"/>
  <c r="CJ4" i="14" s="1"/>
  <c r="CK4" i="14" s="1"/>
  <c r="CL4" i="14" s="1"/>
  <c r="CM4" i="14" s="1"/>
  <c r="CN4" i="14" s="1"/>
  <c r="CO4" i="14" s="1"/>
  <c r="CP4" i="14" s="1"/>
  <c r="CQ4" i="14" s="1"/>
  <c r="CR4" i="14" s="1"/>
  <c r="CS4" i="14" s="1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W87" i="13"/>
  <c r="BI87" i="13" s="1"/>
  <c r="BU87" i="13" s="1"/>
  <c r="AV87" i="13"/>
  <c r="BH87" i="13" s="1"/>
  <c r="BT87" i="13" s="1"/>
  <c r="CF87" i="13" s="1"/>
  <c r="CR87" i="13" s="1"/>
  <c r="AT87" i="13"/>
  <c r="BF87" i="13" s="1"/>
  <c r="BR87" i="13" s="1"/>
  <c r="CD87" i="13" s="1"/>
  <c r="CP87" i="13" s="1"/>
  <c r="AS87" i="13"/>
  <c r="BE87" i="13" s="1"/>
  <c r="AP87" i="13"/>
  <c r="BB87" i="13" s="1"/>
  <c r="BN87" i="13" s="1"/>
  <c r="BZ87" i="13" s="1"/>
  <c r="CL87" i="13" s="1"/>
  <c r="AO87" i="13"/>
  <c r="BA87" i="13" s="1"/>
  <c r="BM87" i="13" s="1"/>
  <c r="AM87" i="13"/>
  <c r="AY87" i="13" s="1"/>
  <c r="AL87" i="13"/>
  <c r="AX87" i="13" s="1"/>
  <c r="BJ87" i="13" s="1"/>
  <c r="BV87" i="13" s="1"/>
  <c r="CH87" i="13" s="1"/>
  <c r="AI87" i="13"/>
  <c r="AU87" i="13" s="1"/>
  <c r="AE87" i="13"/>
  <c r="AF87" i="13" s="1"/>
  <c r="AR87" i="13" s="1"/>
  <c r="BD87" i="13" s="1"/>
  <c r="BP87" i="13" s="1"/>
  <c r="CB87" i="13" s="1"/>
  <c r="CN87" i="13" s="1"/>
  <c r="AB87" i="13"/>
  <c r="AN87" i="13" s="1"/>
  <c r="AZ87" i="13" s="1"/>
  <c r="BL87" i="13" s="1"/>
  <c r="BX87" i="13" s="1"/>
  <c r="CJ87" i="13" s="1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BI86" i="13"/>
  <c r="BU86" i="13" s="1"/>
  <c r="AW86" i="13"/>
  <c r="AV86" i="13"/>
  <c r="BH86" i="13" s="1"/>
  <c r="BT86" i="13" s="1"/>
  <c r="CF86" i="13" s="1"/>
  <c r="CR86" i="13" s="1"/>
  <c r="AT86" i="13"/>
  <c r="BF86" i="13" s="1"/>
  <c r="BR86" i="13" s="1"/>
  <c r="CD86" i="13" s="1"/>
  <c r="CP86" i="13" s="1"/>
  <c r="AS86" i="13"/>
  <c r="BE86" i="13" s="1"/>
  <c r="AP86" i="13"/>
  <c r="BB86" i="13" s="1"/>
  <c r="BN86" i="13" s="1"/>
  <c r="BZ86" i="13" s="1"/>
  <c r="CL86" i="13" s="1"/>
  <c r="AO86" i="13"/>
  <c r="BA86" i="13" s="1"/>
  <c r="AM86" i="13"/>
  <c r="AY86" i="13" s="1"/>
  <c r="BK86" i="13" s="1"/>
  <c r="AL86" i="13"/>
  <c r="AX86" i="13" s="1"/>
  <c r="BJ86" i="13" s="1"/>
  <c r="BV86" i="13" s="1"/>
  <c r="CH86" i="13" s="1"/>
  <c r="AI86" i="13"/>
  <c r="AU86" i="13" s="1"/>
  <c r="AE86" i="13"/>
  <c r="AF86" i="13" s="1"/>
  <c r="AR86" i="13" s="1"/>
  <c r="BD86" i="13" s="1"/>
  <c r="BP86" i="13" s="1"/>
  <c r="CB86" i="13" s="1"/>
  <c r="CN86" i="13" s="1"/>
  <c r="AB86" i="13"/>
  <c r="AN86" i="13" s="1"/>
  <c r="AZ86" i="13" s="1"/>
  <c r="BL86" i="13" s="1"/>
  <c r="BX86" i="13" s="1"/>
  <c r="CJ86" i="13" s="1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W85" i="13"/>
  <c r="BI85" i="13" s="1"/>
  <c r="AV85" i="13"/>
  <c r="BH85" i="13" s="1"/>
  <c r="BT85" i="13" s="1"/>
  <c r="CF85" i="13" s="1"/>
  <c r="CR85" i="13" s="1"/>
  <c r="AT85" i="13"/>
  <c r="BF85" i="13" s="1"/>
  <c r="BR85" i="13" s="1"/>
  <c r="CD85" i="13" s="1"/>
  <c r="CP85" i="13" s="1"/>
  <c r="AS85" i="13"/>
  <c r="BE85" i="13" s="1"/>
  <c r="AP85" i="13"/>
  <c r="BB85" i="13" s="1"/>
  <c r="BN85" i="13" s="1"/>
  <c r="BZ85" i="13" s="1"/>
  <c r="CL85" i="13" s="1"/>
  <c r="AO85" i="13"/>
  <c r="BA85" i="13" s="1"/>
  <c r="BM85" i="13" s="1"/>
  <c r="BY85" i="13" s="1"/>
  <c r="AM85" i="13"/>
  <c r="AY85" i="13" s="1"/>
  <c r="AL85" i="13"/>
  <c r="AX85" i="13" s="1"/>
  <c r="BJ85" i="13" s="1"/>
  <c r="BV85" i="13" s="1"/>
  <c r="CH85" i="13" s="1"/>
  <c r="AI85" i="13"/>
  <c r="AU85" i="13" s="1"/>
  <c r="AE85" i="13"/>
  <c r="AF85" i="13" s="1"/>
  <c r="AR85" i="13" s="1"/>
  <c r="BD85" i="13" s="1"/>
  <c r="BP85" i="13" s="1"/>
  <c r="CB85" i="13" s="1"/>
  <c r="CN85" i="13" s="1"/>
  <c r="AB85" i="13"/>
  <c r="AN85" i="13" s="1"/>
  <c r="AZ85" i="13" s="1"/>
  <c r="BL85" i="13" s="1"/>
  <c r="BX85" i="13" s="1"/>
  <c r="CJ85" i="13" s="1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W84" i="13"/>
  <c r="BI84" i="13" s="1"/>
  <c r="AV84" i="13"/>
  <c r="BH84" i="13" s="1"/>
  <c r="BT84" i="13" s="1"/>
  <c r="CF84" i="13" s="1"/>
  <c r="CR84" i="13" s="1"/>
  <c r="AT84" i="13"/>
  <c r="BF84" i="13" s="1"/>
  <c r="BR84" i="13" s="1"/>
  <c r="CD84" i="13" s="1"/>
  <c r="CP84" i="13" s="1"/>
  <c r="AS84" i="13"/>
  <c r="BE84" i="13" s="1"/>
  <c r="AP84" i="13"/>
  <c r="BB84" i="13" s="1"/>
  <c r="BN84" i="13" s="1"/>
  <c r="BZ84" i="13" s="1"/>
  <c r="CL84" i="13" s="1"/>
  <c r="AO84" i="13"/>
  <c r="BA84" i="13" s="1"/>
  <c r="AM84" i="13"/>
  <c r="AY84" i="13" s="1"/>
  <c r="BK84" i="13" s="1"/>
  <c r="BW84" i="13" s="1"/>
  <c r="AL84" i="13"/>
  <c r="AX84" i="13" s="1"/>
  <c r="BJ84" i="13" s="1"/>
  <c r="BV84" i="13" s="1"/>
  <c r="CH84" i="13" s="1"/>
  <c r="AI84" i="13"/>
  <c r="AU84" i="13" s="1"/>
  <c r="AE84" i="13"/>
  <c r="AF84" i="13" s="1"/>
  <c r="AR84" i="13" s="1"/>
  <c r="BD84" i="13" s="1"/>
  <c r="BP84" i="13" s="1"/>
  <c r="CB84" i="13" s="1"/>
  <c r="CN84" i="13" s="1"/>
  <c r="AB84" i="13"/>
  <c r="AN84" i="13" s="1"/>
  <c r="AZ84" i="13" s="1"/>
  <c r="BL84" i="13" s="1"/>
  <c r="BX84" i="13" s="1"/>
  <c r="CJ84" i="13" s="1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W83" i="13"/>
  <c r="BI83" i="13" s="1"/>
  <c r="AV83" i="13"/>
  <c r="BH83" i="13" s="1"/>
  <c r="BT83" i="13" s="1"/>
  <c r="CF83" i="13" s="1"/>
  <c r="CR83" i="13" s="1"/>
  <c r="AT83" i="13"/>
  <c r="BF83" i="13" s="1"/>
  <c r="BR83" i="13" s="1"/>
  <c r="CD83" i="13" s="1"/>
  <c r="CP83" i="13" s="1"/>
  <c r="AS83" i="13"/>
  <c r="BE83" i="13" s="1"/>
  <c r="AP83" i="13"/>
  <c r="BB83" i="13" s="1"/>
  <c r="BN83" i="13" s="1"/>
  <c r="BZ83" i="13" s="1"/>
  <c r="CL83" i="13" s="1"/>
  <c r="AO83" i="13"/>
  <c r="BA83" i="13" s="1"/>
  <c r="BM83" i="13" s="1"/>
  <c r="AM83" i="13"/>
  <c r="AY83" i="13" s="1"/>
  <c r="AL83" i="13"/>
  <c r="AX83" i="13" s="1"/>
  <c r="BJ83" i="13" s="1"/>
  <c r="BV83" i="13" s="1"/>
  <c r="CH83" i="13" s="1"/>
  <c r="AI83" i="13"/>
  <c r="AU83" i="13" s="1"/>
  <c r="AE83" i="13"/>
  <c r="AF83" i="13" s="1"/>
  <c r="AR83" i="13" s="1"/>
  <c r="BD83" i="13" s="1"/>
  <c r="BP83" i="13" s="1"/>
  <c r="CB83" i="13" s="1"/>
  <c r="CN83" i="13" s="1"/>
  <c r="AB83" i="13"/>
  <c r="AN83" i="13" s="1"/>
  <c r="AZ83" i="13" s="1"/>
  <c r="BL83" i="13" s="1"/>
  <c r="BX83" i="13" s="1"/>
  <c r="CJ83" i="13" s="1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W82" i="13"/>
  <c r="BI82" i="13" s="1"/>
  <c r="AV82" i="13"/>
  <c r="BH82" i="13" s="1"/>
  <c r="AT82" i="13"/>
  <c r="BF82" i="13" s="1"/>
  <c r="AS82" i="13"/>
  <c r="BE82" i="13" s="1"/>
  <c r="AP82" i="13"/>
  <c r="BB82" i="13" s="1"/>
  <c r="AO82" i="13"/>
  <c r="BA82" i="13" s="1"/>
  <c r="AM82" i="13"/>
  <c r="AY82" i="13" s="1"/>
  <c r="AL82" i="13"/>
  <c r="AX82" i="13" s="1"/>
  <c r="AI82" i="13"/>
  <c r="AU82" i="13" s="1"/>
  <c r="AE82" i="13"/>
  <c r="AB82" i="13"/>
  <c r="AN82" i="13" s="1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W81" i="13"/>
  <c r="BI81" i="13" s="1"/>
  <c r="AV81" i="13"/>
  <c r="BH81" i="13" s="1"/>
  <c r="AT81" i="13"/>
  <c r="BF81" i="13" s="1"/>
  <c r="AS81" i="13"/>
  <c r="BE81" i="13" s="1"/>
  <c r="AP81" i="13"/>
  <c r="BB81" i="13" s="1"/>
  <c r="AO81" i="13"/>
  <c r="BA81" i="13" s="1"/>
  <c r="AM81" i="13"/>
  <c r="AY81" i="13" s="1"/>
  <c r="AL81" i="13"/>
  <c r="AX81" i="13" s="1"/>
  <c r="AI81" i="13"/>
  <c r="AU81" i="13" s="1"/>
  <c r="AE81" i="13"/>
  <c r="AQ81" i="13" s="1"/>
  <c r="AB81" i="13"/>
  <c r="AN81" i="13" s="1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U77" i="13"/>
  <c r="T77" i="13"/>
  <c r="S77" i="13"/>
  <c r="S77" i="12" s="1"/>
  <c r="Q20" i="16" s="1"/>
  <c r="R77" i="13"/>
  <c r="Q77" i="13"/>
  <c r="P77" i="13"/>
  <c r="O77" i="13"/>
  <c r="O77" i="12" s="1"/>
  <c r="Q16" i="16" s="1"/>
  <c r="N77" i="13"/>
  <c r="M77" i="13"/>
  <c r="L77" i="13"/>
  <c r="K77" i="13"/>
  <c r="K77" i="12" s="1"/>
  <c r="J77" i="13"/>
  <c r="I77" i="13"/>
  <c r="H77" i="13"/>
  <c r="G77" i="13"/>
  <c r="G77" i="12" s="1"/>
  <c r="F77" i="13"/>
  <c r="E77" i="13"/>
  <c r="D77" i="13"/>
  <c r="C77" i="13"/>
  <c r="C77" i="12" s="1"/>
  <c r="B77" i="13"/>
  <c r="AY65" i="13"/>
  <c r="BK65" i="13" s="1"/>
  <c r="BW65" i="13" s="1"/>
  <c r="CI65" i="13" s="1"/>
  <c r="AX65" i="13"/>
  <c r="BJ65" i="13" s="1"/>
  <c r="BV65" i="13" s="1"/>
  <c r="CH65" i="13" s="1"/>
  <c r="AN65" i="13"/>
  <c r="AZ65" i="13" s="1"/>
  <c r="BL65" i="13" s="1"/>
  <c r="BX65" i="13" s="1"/>
  <c r="CJ65" i="13" s="1"/>
  <c r="AC65" i="13"/>
  <c r="AO65" i="13" s="1"/>
  <c r="BA65" i="13" s="1"/>
  <c r="BM65" i="13" s="1"/>
  <c r="BY65" i="13" s="1"/>
  <c r="CK65" i="13" s="1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Y64" i="13"/>
  <c r="BK64" i="13" s="1"/>
  <c r="BW64" i="13" s="1"/>
  <c r="CI64" i="13" s="1"/>
  <c r="AX64" i="13"/>
  <c r="BJ64" i="13" s="1"/>
  <c r="BV64" i="13" s="1"/>
  <c r="CH64" i="13" s="1"/>
  <c r="AN64" i="13"/>
  <c r="AZ64" i="13" s="1"/>
  <c r="BL64" i="13" s="1"/>
  <c r="BX64" i="13" s="1"/>
  <c r="CJ64" i="13" s="1"/>
  <c r="AC64" i="13"/>
  <c r="AO64" i="13" s="1"/>
  <c r="BA64" i="13" s="1"/>
  <c r="BM64" i="13" s="1"/>
  <c r="BY64" i="13" s="1"/>
  <c r="CK64" i="13" s="1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Y63" i="13"/>
  <c r="BK63" i="13" s="1"/>
  <c r="BW63" i="13" s="1"/>
  <c r="CI63" i="13" s="1"/>
  <c r="AX63" i="13"/>
  <c r="BJ63" i="13" s="1"/>
  <c r="BV63" i="13" s="1"/>
  <c r="CH63" i="13" s="1"/>
  <c r="AN63" i="13"/>
  <c r="AZ63" i="13" s="1"/>
  <c r="BL63" i="13" s="1"/>
  <c r="BX63" i="13" s="1"/>
  <c r="CJ63" i="13" s="1"/>
  <c r="AC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Y62" i="13"/>
  <c r="BK62" i="13" s="1"/>
  <c r="BW62" i="13" s="1"/>
  <c r="CI62" i="13" s="1"/>
  <c r="AX62" i="13"/>
  <c r="BJ62" i="13" s="1"/>
  <c r="BV62" i="13" s="1"/>
  <c r="CH62" i="13" s="1"/>
  <c r="AN62" i="13"/>
  <c r="AZ62" i="13" s="1"/>
  <c r="BL62" i="13" s="1"/>
  <c r="BX62" i="13" s="1"/>
  <c r="CJ62" i="13" s="1"/>
  <c r="AC62" i="13"/>
  <c r="AD62" i="13" s="1"/>
  <c r="AP62" i="13" s="1"/>
  <c r="BB62" i="13" s="1"/>
  <c r="BN62" i="13" s="1"/>
  <c r="BZ62" i="13" s="1"/>
  <c r="CL62" i="13" s="1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Y61" i="13"/>
  <c r="BK61" i="13" s="1"/>
  <c r="BW61" i="13" s="1"/>
  <c r="CI61" i="13" s="1"/>
  <c r="AX61" i="13"/>
  <c r="BJ61" i="13" s="1"/>
  <c r="BV61" i="13" s="1"/>
  <c r="CH61" i="13" s="1"/>
  <c r="AN61" i="13"/>
  <c r="AZ61" i="13" s="1"/>
  <c r="BL61" i="13" s="1"/>
  <c r="BX61" i="13" s="1"/>
  <c r="CJ61" i="13" s="1"/>
  <c r="AC61" i="13"/>
  <c r="AO61" i="13" s="1"/>
  <c r="BA61" i="13" s="1"/>
  <c r="BM61" i="13" s="1"/>
  <c r="BY61" i="13" s="1"/>
  <c r="CK61" i="13" s="1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Y60" i="13"/>
  <c r="BK60" i="13" s="1"/>
  <c r="BW60" i="13" s="1"/>
  <c r="CI60" i="13" s="1"/>
  <c r="AX60" i="13"/>
  <c r="BJ60" i="13" s="1"/>
  <c r="BV60" i="13" s="1"/>
  <c r="CH60" i="13" s="1"/>
  <c r="AN60" i="13"/>
  <c r="AZ60" i="13" s="1"/>
  <c r="BL60" i="13" s="1"/>
  <c r="BX60" i="13" s="1"/>
  <c r="CJ60" i="13" s="1"/>
  <c r="AC60" i="13"/>
  <c r="AD60" i="13" s="1"/>
  <c r="AP60" i="13" s="1"/>
  <c r="BB60" i="13" s="1"/>
  <c r="BN60" i="13" s="1"/>
  <c r="BZ60" i="13" s="1"/>
  <c r="CL60" i="13" s="1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Y59" i="13"/>
  <c r="BK59" i="13" s="1"/>
  <c r="BW59" i="13" s="1"/>
  <c r="CI59" i="13" s="1"/>
  <c r="AX59" i="13"/>
  <c r="BJ59" i="13" s="1"/>
  <c r="AN59" i="13"/>
  <c r="AZ59" i="13" s="1"/>
  <c r="BL59" i="13" s="1"/>
  <c r="BX59" i="13" s="1"/>
  <c r="CJ59" i="13" s="1"/>
  <c r="AC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X48" i="13"/>
  <c r="AL48" i="13"/>
  <c r="Z48" i="13"/>
  <c r="Z70" i="13" s="1"/>
  <c r="U40" i="13"/>
  <c r="T40" i="13"/>
  <c r="U42" i="13" s="1"/>
  <c r="U42" i="12" s="1"/>
  <c r="C22" i="16" s="1"/>
  <c r="S40" i="13"/>
  <c r="T42" i="13" s="1"/>
  <c r="R40" i="13"/>
  <c r="S42" i="13" s="1"/>
  <c r="Q40" i="13"/>
  <c r="P40" i="13"/>
  <c r="Q42" i="13" s="1"/>
  <c r="O40" i="13"/>
  <c r="P42" i="13" s="1"/>
  <c r="N40" i="13"/>
  <c r="O42" i="13" s="1"/>
  <c r="M40" i="13"/>
  <c r="L40" i="13"/>
  <c r="M42" i="13" s="1"/>
  <c r="K40" i="13"/>
  <c r="L42" i="13" s="1"/>
  <c r="J40" i="13"/>
  <c r="K42" i="13" s="1"/>
  <c r="I40" i="13"/>
  <c r="H40" i="13"/>
  <c r="I42" i="13" s="1"/>
  <c r="G40" i="13"/>
  <c r="H42" i="13" s="1"/>
  <c r="F40" i="13"/>
  <c r="G42" i="13" s="1"/>
  <c r="E40" i="13"/>
  <c r="D40" i="13"/>
  <c r="E42" i="13" s="1"/>
  <c r="C40" i="13"/>
  <c r="D42" i="13" s="1"/>
  <c r="B40" i="13"/>
  <c r="C42" i="13" s="1"/>
  <c r="AG39" i="13"/>
  <c r="AF39" i="13"/>
  <c r="AF39" i="12" s="1"/>
  <c r="AE39" i="13"/>
  <c r="AD39" i="13"/>
  <c r="AC39" i="13"/>
  <c r="AC54" i="13" s="1"/>
  <c r="AC76" i="13" s="1"/>
  <c r="AB39" i="13"/>
  <c r="AA39" i="13"/>
  <c r="AA54" i="13" s="1"/>
  <c r="AA76" i="13" s="1"/>
  <c r="Z39" i="13"/>
  <c r="Z54" i="13" s="1"/>
  <c r="Z76" i="13" s="1"/>
  <c r="Y39" i="13"/>
  <c r="Y54" i="13" s="1"/>
  <c r="Y76" i="13" s="1"/>
  <c r="Y28" i="13" s="1"/>
  <c r="X39" i="13"/>
  <c r="W39" i="13"/>
  <c r="W54" i="13" s="1"/>
  <c r="W76" i="13" s="1"/>
  <c r="W28" i="13" s="1"/>
  <c r="V39" i="13"/>
  <c r="V54" i="13" s="1"/>
  <c r="V76" i="13" s="1"/>
  <c r="V28" i="13" s="1"/>
  <c r="AA53" i="13"/>
  <c r="AA75" i="13" s="1"/>
  <c r="Z53" i="13"/>
  <c r="Z75" i="13" s="1"/>
  <c r="Y53" i="13"/>
  <c r="Y75" i="13" s="1"/>
  <c r="Y27" i="13" s="1"/>
  <c r="X53" i="13"/>
  <c r="X75" i="13" s="1"/>
  <c r="X27" i="13" s="1"/>
  <c r="W53" i="13"/>
  <c r="W75" i="13" s="1"/>
  <c r="W27" i="13" s="1"/>
  <c r="V53" i="13"/>
  <c r="V75" i="13" s="1"/>
  <c r="V27" i="13" s="1"/>
  <c r="X52" i="13"/>
  <c r="X74" i="13" s="1"/>
  <c r="X26" i="13" s="1"/>
  <c r="W52" i="13"/>
  <c r="W74" i="13" s="1"/>
  <c r="W26" i="13" s="1"/>
  <c r="V52" i="13"/>
  <c r="V74" i="13" s="1"/>
  <c r="V26" i="13" s="1"/>
  <c r="W51" i="13"/>
  <c r="W73" i="13" s="1"/>
  <c r="W25" i="13" s="1"/>
  <c r="V51" i="13"/>
  <c r="V73" i="13" s="1"/>
  <c r="V25" i="13" s="1"/>
  <c r="V35" i="13"/>
  <c r="V50" i="13" s="1"/>
  <c r="V72" i="13" s="1"/>
  <c r="V24" i="13" s="1"/>
  <c r="CI33" i="13"/>
  <c r="BX33" i="13"/>
  <c r="BX48" i="13" s="1"/>
  <c r="BW33" i="13"/>
  <c r="BK33" i="13"/>
  <c r="AY33" i="13"/>
  <c r="AM33" i="13"/>
  <c r="AA33" i="13"/>
  <c r="AB33" i="13" s="1"/>
  <c r="AB48" i="13" s="1"/>
  <c r="AB70" i="13" s="1"/>
  <c r="V33" i="13"/>
  <c r="V33" i="12" s="1"/>
  <c r="CS32" i="13"/>
  <c r="CR32" i="13"/>
  <c r="CQ32" i="13"/>
  <c r="CP32" i="13"/>
  <c r="CO32" i="13"/>
  <c r="CO58" i="13" s="1"/>
  <c r="CN32" i="13"/>
  <c r="CM32" i="13"/>
  <c r="CM58" i="13" s="1"/>
  <c r="CL32" i="13"/>
  <c r="CK32" i="13"/>
  <c r="CJ32" i="13"/>
  <c r="CI32" i="13"/>
  <c r="CH32" i="13"/>
  <c r="CG32" i="13"/>
  <c r="CF32" i="13"/>
  <c r="CE32" i="13"/>
  <c r="CD32" i="13"/>
  <c r="CC32" i="13"/>
  <c r="CB32" i="13"/>
  <c r="CA32" i="13"/>
  <c r="BZ32" i="13"/>
  <c r="BY32" i="13"/>
  <c r="BX32" i="13"/>
  <c r="BW32" i="13"/>
  <c r="BV32" i="13"/>
  <c r="BU32" i="13"/>
  <c r="BT32" i="13"/>
  <c r="BS32" i="13"/>
  <c r="BR32" i="13"/>
  <c r="BQ32" i="13"/>
  <c r="BP32" i="13"/>
  <c r="BO32" i="13"/>
  <c r="BN32" i="13"/>
  <c r="BM32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S13" i="13"/>
  <c r="R13" i="13"/>
  <c r="R15" i="13" s="1"/>
  <c r="Q13" i="13"/>
  <c r="Q15" i="13" s="1"/>
  <c r="P13" i="13"/>
  <c r="P15" i="13" s="1"/>
  <c r="O13" i="13"/>
  <c r="N13" i="13"/>
  <c r="N15" i="13" s="1"/>
  <c r="T10" i="13"/>
  <c r="T9" i="13"/>
  <c r="T11" i="13" s="1"/>
  <c r="T13" i="13" s="1"/>
  <c r="T15" i="13" s="1"/>
  <c r="U4" i="13"/>
  <c r="V4" i="13" s="1"/>
  <c r="W4" i="13" s="1"/>
  <c r="X4" i="13" s="1"/>
  <c r="T77" i="12"/>
  <c r="Q21" i="16" s="1"/>
  <c r="L77" i="12"/>
  <c r="J77" i="12"/>
  <c r="D77" i="12"/>
  <c r="AC76" i="12"/>
  <c r="W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Y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P42" i="12"/>
  <c r="C17" i="16" s="1"/>
  <c r="B42" i="12"/>
  <c r="AG39" i="12"/>
  <c r="AA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U34" i="12"/>
  <c r="I22" i="16" s="1"/>
  <c r="T34" i="12"/>
  <c r="I21" i="16" s="1"/>
  <c r="S34" i="12"/>
  <c r="I20" i="16" s="1"/>
  <c r="R34" i="12"/>
  <c r="I19" i="16" s="1"/>
  <c r="Q34" i="12"/>
  <c r="I18" i="16" s="1"/>
  <c r="P34" i="12"/>
  <c r="I17" i="16" s="1"/>
  <c r="O34" i="12"/>
  <c r="I16" i="16" s="1"/>
  <c r="N34" i="12"/>
  <c r="I15" i="16" s="1"/>
  <c r="M34" i="12"/>
  <c r="L34" i="12"/>
  <c r="K34" i="12"/>
  <c r="J34" i="12"/>
  <c r="I34" i="12"/>
  <c r="H34" i="12"/>
  <c r="G34" i="12"/>
  <c r="F34" i="12"/>
  <c r="E34" i="12"/>
  <c r="D34" i="12"/>
  <c r="C34" i="12"/>
  <c r="B34" i="12"/>
  <c r="CH33" i="12"/>
  <c r="BV33" i="12"/>
  <c r="BK33" i="12"/>
  <c r="BJ33" i="12"/>
  <c r="AX33" i="12"/>
  <c r="AL33" i="12"/>
  <c r="Z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S21" i="12"/>
  <c r="CS58" i="12" s="1"/>
  <c r="CR21" i="12"/>
  <c r="CR58" i="12" s="1"/>
  <c r="CQ21" i="12"/>
  <c r="CQ58" i="12" s="1"/>
  <c r="CP21" i="12"/>
  <c r="CP58" i="12" s="1"/>
  <c r="CO21" i="12"/>
  <c r="CO58" i="12" s="1"/>
  <c r="CN21" i="12"/>
  <c r="CN58" i="12" s="1"/>
  <c r="CM21" i="12"/>
  <c r="CM58" i="12" s="1"/>
  <c r="CL21" i="12"/>
  <c r="CL58" i="12" s="1"/>
  <c r="CK21" i="12"/>
  <c r="CK58" i="12" s="1"/>
  <c r="CJ21" i="12"/>
  <c r="CJ58" i="12" s="1"/>
  <c r="CI21" i="12"/>
  <c r="CI58" i="12" s="1"/>
  <c r="CH21" i="12"/>
  <c r="CH32" i="12" s="1"/>
  <c r="CH69" i="12" s="1"/>
  <c r="CG21" i="12"/>
  <c r="CG58" i="12" s="1"/>
  <c r="CF21" i="12"/>
  <c r="CF58" i="12" s="1"/>
  <c r="CE21" i="12"/>
  <c r="CE58" i="12" s="1"/>
  <c r="CD21" i="12"/>
  <c r="CD32" i="12" s="1"/>
  <c r="CD69" i="12" s="1"/>
  <c r="CC21" i="12"/>
  <c r="CC58" i="12" s="1"/>
  <c r="CB21" i="12"/>
  <c r="CB58" i="12" s="1"/>
  <c r="CA21" i="12"/>
  <c r="CA58" i="12" s="1"/>
  <c r="BZ21" i="12"/>
  <c r="BZ58" i="12" s="1"/>
  <c r="BY21" i="12"/>
  <c r="BY58" i="12" s="1"/>
  <c r="BX21" i="12"/>
  <c r="BX58" i="12" s="1"/>
  <c r="BW21" i="12"/>
  <c r="BW58" i="12" s="1"/>
  <c r="BV21" i="12"/>
  <c r="BV58" i="12" s="1"/>
  <c r="BU21" i="12"/>
  <c r="BU58" i="12" s="1"/>
  <c r="BT21" i="12"/>
  <c r="BT58" i="12" s="1"/>
  <c r="BS21" i="12"/>
  <c r="BS58" i="12" s="1"/>
  <c r="BR21" i="12"/>
  <c r="BR32" i="12" s="1"/>
  <c r="BR69" i="12" s="1"/>
  <c r="BQ21" i="12"/>
  <c r="BQ58" i="12" s="1"/>
  <c r="BP21" i="12"/>
  <c r="BP58" i="12" s="1"/>
  <c r="BO21" i="12"/>
  <c r="BO58" i="12" s="1"/>
  <c r="BN21" i="12"/>
  <c r="BN32" i="12" s="1"/>
  <c r="BN69" i="12" s="1"/>
  <c r="BM21" i="12"/>
  <c r="BM58" i="12" s="1"/>
  <c r="BL21" i="12"/>
  <c r="BL58" i="12" s="1"/>
  <c r="BK21" i="12"/>
  <c r="BK58" i="12" s="1"/>
  <c r="BJ21" i="12"/>
  <c r="BJ58" i="12" s="1"/>
  <c r="BI21" i="12"/>
  <c r="BI58" i="12" s="1"/>
  <c r="BH21" i="12"/>
  <c r="BH58" i="12" s="1"/>
  <c r="BG21" i="12"/>
  <c r="BG58" i="12" s="1"/>
  <c r="BF21" i="12"/>
  <c r="BF58" i="12" s="1"/>
  <c r="BE21" i="12"/>
  <c r="BE58" i="12" s="1"/>
  <c r="BD21" i="12"/>
  <c r="BD58" i="12" s="1"/>
  <c r="BC21" i="12"/>
  <c r="BC58" i="12" s="1"/>
  <c r="BB21" i="12"/>
  <c r="BB32" i="12" s="1"/>
  <c r="BB69" i="12" s="1"/>
  <c r="BA21" i="12"/>
  <c r="BA58" i="12" s="1"/>
  <c r="AZ21" i="12"/>
  <c r="AZ58" i="12" s="1"/>
  <c r="AY21" i="12"/>
  <c r="AY58" i="12" s="1"/>
  <c r="AX21" i="12"/>
  <c r="AX32" i="12" s="1"/>
  <c r="AX69" i="12" s="1"/>
  <c r="AW21" i="12"/>
  <c r="AW58" i="12" s="1"/>
  <c r="AV21" i="12"/>
  <c r="AV58" i="12" s="1"/>
  <c r="AU21" i="12"/>
  <c r="AU58" i="12" s="1"/>
  <c r="AT21" i="12"/>
  <c r="AT58" i="12" s="1"/>
  <c r="AS21" i="12"/>
  <c r="AS58" i="12" s="1"/>
  <c r="AR21" i="12"/>
  <c r="AR58" i="12" s="1"/>
  <c r="AQ21" i="12"/>
  <c r="AQ58" i="12" s="1"/>
  <c r="AP21" i="12"/>
  <c r="AP58" i="12" s="1"/>
  <c r="AO21" i="12"/>
  <c r="AO58" i="12" s="1"/>
  <c r="AN21" i="12"/>
  <c r="AN58" i="12" s="1"/>
  <c r="AM21" i="12"/>
  <c r="AM58" i="12" s="1"/>
  <c r="AL21" i="12"/>
  <c r="AL32" i="12" s="1"/>
  <c r="AL69" i="12" s="1"/>
  <c r="AK21" i="12"/>
  <c r="AK58" i="12" s="1"/>
  <c r="AJ21" i="12"/>
  <c r="AJ58" i="12" s="1"/>
  <c r="AI21" i="12"/>
  <c r="AI58" i="12" s="1"/>
  <c r="AH21" i="12"/>
  <c r="AH32" i="12" s="1"/>
  <c r="AH69" i="12" s="1"/>
  <c r="AG21" i="12"/>
  <c r="AG58" i="12" s="1"/>
  <c r="AF21" i="12"/>
  <c r="AF58" i="12" s="1"/>
  <c r="AE21" i="12"/>
  <c r="AE58" i="12" s="1"/>
  <c r="AD21" i="12"/>
  <c r="AD58" i="12" s="1"/>
  <c r="AC21" i="12"/>
  <c r="AC58" i="12" s="1"/>
  <c r="AB21" i="12"/>
  <c r="AB58" i="12" s="1"/>
  <c r="AA21" i="12"/>
  <c r="AA58" i="12" s="1"/>
  <c r="Z21" i="12"/>
  <c r="Z58" i="12" s="1"/>
  <c r="Y21" i="12"/>
  <c r="Y58" i="12" s="1"/>
  <c r="X21" i="12"/>
  <c r="X58" i="12" s="1"/>
  <c r="W21" i="12"/>
  <c r="W58" i="12" s="1"/>
  <c r="V21" i="12"/>
  <c r="V32" i="12" s="1"/>
  <c r="V69" i="12" s="1"/>
  <c r="U21" i="12"/>
  <c r="U58" i="12" s="1"/>
  <c r="T21" i="12"/>
  <c r="T58" i="12" s="1"/>
  <c r="S21" i="12"/>
  <c r="S58" i="12" s="1"/>
  <c r="R21" i="12"/>
  <c r="R32" i="12" s="1"/>
  <c r="R69" i="12" s="1"/>
  <c r="Q21" i="12"/>
  <c r="Q58" i="12" s="1"/>
  <c r="P21" i="12"/>
  <c r="P58" i="12" s="1"/>
  <c r="O21" i="12"/>
  <c r="O58" i="12" s="1"/>
  <c r="N21" i="12"/>
  <c r="N58" i="12" s="1"/>
  <c r="M21" i="12"/>
  <c r="M58" i="12" s="1"/>
  <c r="L21" i="12"/>
  <c r="L58" i="12" s="1"/>
  <c r="K21" i="12"/>
  <c r="K58" i="12" s="1"/>
  <c r="J21" i="12"/>
  <c r="J58" i="12" s="1"/>
  <c r="I21" i="12"/>
  <c r="I58" i="12" s="1"/>
  <c r="H21" i="12"/>
  <c r="H58" i="12" s="1"/>
  <c r="G21" i="12"/>
  <c r="G58" i="12" s="1"/>
  <c r="F21" i="12"/>
  <c r="F32" i="12" s="1"/>
  <c r="F69" i="12" s="1"/>
  <c r="E21" i="12"/>
  <c r="E58" i="12" s="1"/>
  <c r="D21" i="12"/>
  <c r="D58" i="12" s="1"/>
  <c r="C21" i="12"/>
  <c r="C58" i="12" s="1"/>
  <c r="B21" i="12"/>
  <c r="B32" i="12" s="1"/>
  <c r="B69" i="12" s="1"/>
  <c r="CS20" i="12"/>
  <c r="CR20" i="12"/>
  <c r="CQ20" i="12"/>
  <c r="CP20" i="12"/>
  <c r="CO20" i="12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S8" i="12"/>
  <c r="D116" i="16" s="1"/>
  <c r="CR8" i="12"/>
  <c r="D115" i="16" s="1"/>
  <c r="CQ8" i="12"/>
  <c r="D114" i="16" s="1"/>
  <c r="CP8" i="12"/>
  <c r="D113" i="16" s="1"/>
  <c r="CO8" i="12"/>
  <c r="D112" i="16" s="1"/>
  <c r="CN8" i="12"/>
  <c r="D111" i="16" s="1"/>
  <c r="CM8" i="12"/>
  <c r="D110" i="16" s="1"/>
  <c r="CL8" i="12"/>
  <c r="D109" i="16" s="1"/>
  <c r="CK8" i="12"/>
  <c r="D108" i="16" s="1"/>
  <c r="CJ8" i="12"/>
  <c r="D107" i="16" s="1"/>
  <c r="CI8" i="12"/>
  <c r="D106" i="16" s="1"/>
  <c r="CH8" i="12"/>
  <c r="D105" i="16" s="1"/>
  <c r="CG8" i="12"/>
  <c r="D101" i="16" s="1"/>
  <c r="CF8" i="12"/>
  <c r="D100" i="16" s="1"/>
  <c r="CE8" i="12"/>
  <c r="D99" i="16" s="1"/>
  <c r="CD8" i="12"/>
  <c r="D98" i="16" s="1"/>
  <c r="CC8" i="12"/>
  <c r="D97" i="16" s="1"/>
  <c r="CB8" i="12"/>
  <c r="D96" i="16" s="1"/>
  <c r="CA8" i="12"/>
  <c r="D95" i="16" s="1"/>
  <c r="BZ8" i="12"/>
  <c r="D94" i="16" s="1"/>
  <c r="BY8" i="12"/>
  <c r="D93" i="16" s="1"/>
  <c r="BX8" i="12"/>
  <c r="D92" i="16" s="1"/>
  <c r="BW8" i="12"/>
  <c r="D91" i="16" s="1"/>
  <c r="BV8" i="12"/>
  <c r="D90" i="16" s="1"/>
  <c r="BU8" i="12"/>
  <c r="D86" i="16" s="1"/>
  <c r="BT8" i="12"/>
  <c r="D85" i="16" s="1"/>
  <c r="BS8" i="12"/>
  <c r="D84" i="16" s="1"/>
  <c r="BR8" i="12"/>
  <c r="D83" i="16" s="1"/>
  <c r="BQ8" i="12"/>
  <c r="D82" i="16" s="1"/>
  <c r="BP8" i="12"/>
  <c r="D81" i="16" s="1"/>
  <c r="BO8" i="12"/>
  <c r="D80" i="16" s="1"/>
  <c r="BN8" i="12"/>
  <c r="D79" i="16" s="1"/>
  <c r="BM8" i="12"/>
  <c r="D78" i="16" s="1"/>
  <c r="BL8" i="12"/>
  <c r="D77" i="16" s="1"/>
  <c r="BK8" i="12"/>
  <c r="D76" i="16" s="1"/>
  <c r="BJ8" i="12"/>
  <c r="D75" i="16" s="1"/>
  <c r="BI8" i="12"/>
  <c r="D71" i="16" s="1"/>
  <c r="BH8" i="12"/>
  <c r="D70" i="16" s="1"/>
  <c r="BG8" i="12"/>
  <c r="D69" i="16" s="1"/>
  <c r="BF8" i="12"/>
  <c r="D68" i="16" s="1"/>
  <c r="BE8" i="12"/>
  <c r="D67" i="16" s="1"/>
  <c r="BD8" i="12"/>
  <c r="D66" i="16" s="1"/>
  <c r="BC8" i="12"/>
  <c r="D65" i="16" s="1"/>
  <c r="BB8" i="12"/>
  <c r="D64" i="16" s="1"/>
  <c r="BA8" i="12"/>
  <c r="D63" i="16" s="1"/>
  <c r="AZ8" i="12"/>
  <c r="D62" i="16" s="1"/>
  <c r="AY8" i="12"/>
  <c r="D61" i="16" s="1"/>
  <c r="AX8" i="12"/>
  <c r="D60" i="16" s="1"/>
  <c r="AW8" i="12"/>
  <c r="D56" i="16" s="1"/>
  <c r="AV8" i="12"/>
  <c r="D55" i="16" s="1"/>
  <c r="AU8" i="12"/>
  <c r="D54" i="16" s="1"/>
  <c r="AT8" i="12"/>
  <c r="D53" i="16" s="1"/>
  <c r="AS8" i="12"/>
  <c r="D52" i="16" s="1"/>
  <c r="AR8" i="12"/>
  <c r="D51" i="16" s="1"/>
  <c r="AQ8" i="12"/>
  <c r="D50" i="16" s="1"/>
  <c r="AP8" i="12"/>
  <c r="D49" i="16" s="1"/>
  <c r="AO8" i="12"/>
  <c r="D48" i="16" s="1"/>
  <c r="AN8" i="12"/>
  <c r="D47" i="16" s="1"/>
  <c r="AM8" i="12"/>
  <c r="D46" i="16" s="1"/>
  <c r="AL8" i="12"/>
  <c r="D45" i="16" s="1"/>
  <c r="AK8" i="12"/>
  <c r="D41" i="16" s="1"/>
  <c r="AJ8" i="12"/>
  <c r="D40" i="16" s="1"/>
  <c r="AI8" i="12"/>
  <c r="D39" i="16" s="1"/>
  <c r="AH8" i="12"/>
  <c r="D38" i="16" s="1"/>
  <c r="AG8" i="12"/>
  <c r="D37" i="16" s="1"/>
  <c r="AF8" i="12"/>
  <c r="D36" i="16" s="1"/>
  <c r="AE8" i="12"/>
  <c r="D35" i="16" s="1"/>
  <c r="AD8" i="12"/>
  <c r="D34" i="16" s="1"/>
  <c r="AC8" i="12"/>
  <c r="D33" i="16" s="1"/>
  <c r="AB8" i="12"/>
  <c r="D32" i="16" s="1"/>
  <c r="AA8" i="12"/>
  <c r="D31" i="16" s="1"/>
  <c r="Z8" i="12"/>
  <c r="D30" i="16" s="1"/>
  <c r="Y8" i="12"/>
  <c r="D26" i="16" s="1"/>
  <c r="X8" i="12"/>
  <c r="D25" i="16" s="1"/>
  <c r="W8" i="12"/>
  <c r="D24" i="16" s="1"/>
  <c r="V8" i="12"/>
  <c r="D23" i="16" s="1"/>
  <c r="U8" i="12"/>
  <c r="D22" i="16" s="1"/>
  <c r="T8" i="12"/>
  <c r="D21" i="16" s="1"/>
  <c r="S8" i="12"/>
  <c r="D20" i="16" s="1"/>
  <c r="R8" i="12"/>
  <c r="D19" i="16" s="1"/>
  <c r="Q8" i="12"/>
  <c r="D18" i="16" s="1"/>
  <c r="P8" i="12"/>
  <c r="D17" i="16" s="1"/>
  <c r="O8" i="12"/>
  <c r="D16" i="16" s="1"/>
  <c r="N8" i="12"/>
  <c r="D15" i="16" s="1"/>
  <c r="M8" i="12"/>
  <c r="L8" i="12"/>
  <c r="K8" i="12"/>
  <c r="J8" i="12"/>
  <c r="I8" i="12"/>
  <c r="H8" i="12"/>
  <c r="G8" i="12"/>
  <c r="F8" i="12"/>
  <c r="E8" i="12"/>
  <c r="D8" i="12"/>
  <c r="C8" i="12"/>
  <c r="B8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N24" i="18" l="1"/>
  <c r="AM66" i="18"/>
  <c r="BK48" i="18"/>
  <c r="AL80" i="18"/>
  <c r="AM44" i="18"/>
  <c r="AJ76" i="18"/>
  <c r="AL24" i="18"/>
  <c r="AN80" i="18"/>
  <c r="AK44" i="18"/>
  <c r="AK66" i="18"/>
  <c r="AK70" i="18"/>
  <c r="AM67" i="18"/>
  <c r="AK45" i="18"/>
  <c r="AJ68" i="18"/>
  <c r="AK40" i="18"/>
  <c r="AK64" i="18"/>
  <c r="AN69" i="18"/>
  <c r="AK46" i="18"/>
  <c r="AL82" i="18"/>
  <c r="AN45" i="18"/>
  <c r="AI72" i="18"/>
  <c r="AN65" i="18"/>
  <c r="BI84" i="18"/>
  <c r="AL49" i="18"/>
  <c r="BG72" i="18"/>
  <c r="AL78" i="18"/>
  <c r="AK43" i="18"/>
  <c r="AL76" i="18"/>
  <c r="AJ24" i="18"/>
  <c r="AM77" i="18"/>
  <c r="AJ80" i="18"/>
  <c r="Y39" i="12"/>
  <c r="AC54" i="12"/>
  <c r="AA75" i="12"/>
  <c r="AL77" i="18"/>
  <c r="AL66" i="18"/>
  <c r="BE14" i="18"/>
  <c r="Q13" i="12"/>
  <c r="Q12" i="12" s="1"/>
  <c r="G18" i="16" s="1"/>
  <c r="D42" i="12"/>
  <c r="H42" i="12"/>
  <c r="L42" i="12"/>
  <c r="AL48" i="12"/>
  <c r="H77" i="12"/>
  <c r="P77" i="12"/>
  <c r="Q17" i="16" s="1"/>
  <c r="BI48" i="18"/>
  <c r="AL68" i="18"/>
  <c r="AK124" i="18"/>
  <c r="BU45" i="18"/>
  <c r="C14" i="12"/>
  <c r="G14" i="12"/>
  <c r="K14" i="12"/>
  <c r="CI33" i="12"/>
  <c r="AC39" i="12"/>
  <c r="W53" i="12"/>
  <c r="AO62" i="13"/>
  <c r="BA62" i="13" s="1"/>
  <c r="BM62" i="13" s="1"/>
  <c r="BY62" i="13" s="1"/>
  <c r="CK62" i="13" s="1"/>
  <c r="AK103" i="18"/>
  <c r="W109" i="14"/>
  <c r="W28" i="12"/>
  <c r="T4" i="12"/>
  <c r="AA33" i="12"/>
  <c r="AA54" i="12"/>
  <c r="AA76" i="12"/>
  <c r="BW33" i="12"/>
  <c r="BV90" i="18"/>
  <c r="AM65" i="18"/>
  <c r="V4" i="12"/>
  <c r="W39" i="12"/>
  <c r="W120" i="12" s="1"/>
  <c r="AE39" i="12"/>
  <c r="P15" i="12"/>
  <c r="AJ65" i="18"/>
  <c r="X141" i="18"/>
  <c r="AK65" i="18"/>
  <c r="AK82" i="18"/>
  <c r="W4" i="12"/>
  <c r="P13" i="12"/>
  <c r="P14" i="12" s="1"/>
  <c r="H17" i="16" s="1"/>
  <c r="Y28" i="12"/>
  <c r="Y109" i="12" s="1"/>
  <c r="W54" i="12"/>
  <c r="X26" i="12"/>
  <c r="Y27" i="12"/>
  <c r="C43" i="14"/>
  <c r="G43" i="14"/>
  <c r="K43" i="14"/>
  <c r="O43" i="14"/>
  <c r="S43" i="14"/>
  <c r="BE84" i="18"/>
  <c r="AN66" i="18"/>
  <c r="AM70" i="18"/>
  <c r="AN67" i="18"/>
  <c r="AQ146" i="18"/>
  <c r="E42" i="12"/>
  <c r="C11" i="12"/>
  <c r="C12" i="12" s="1"/>
  <c r="G11" i="12"/>
  <c r="G12" i="12" s="1"/>
  <c r="K11" i="12"/>
  <c r="K12" i="12" s="1"/>
  <c r="W33" i="13"/>
  <c r="AZ70" i="14"/>
  <c r="AP59" i="14"/>
  <c r="BB59" i="14" s="1"/>
  <c r="BN59" i="14" s="1"/>
  <c r="BZ59" i="14" s="1"/>
  <c r="CL59" i="14" s="1"/>
  <c r="AK41" i="18"/>
  <c r="AN70" i="18"/>
  <c r="AJ69" i="18"/>
  <c r="AM124" i="18"/>
  <c r="B40" i="12"/>
  <c r="F40" i="12"/>
  <c r="J40" i="12"/>
  <c r="N40" i="12"/>
  <c r="M15" i="16" s="1"/>
  <c r="R40" i="12"/>
  <c r="M19" i="16" s="1"/>
  <c r="Y76" i="12"/>
  <c r="AE62" i="13"/>
  <c r="AF62" i="13" s="1"/>
  <c r="AR62" i="13" s="1"/>
  <c r="BD62" i="13" s="1"/>
  <c r="BP62" i="13" s="1"/>
  <c r="CB62" i="13" s="1"/>
  <c r="CN62" i="13" s="1"/>
  <c r="AQ83" i="13"/>
  <c r="BC83" i="13" s="1"/>
  <c r="BO83" i="13" s="1"/>
  <c r="S99" i="14"/>
  <c r="W33" i="14"/>
  <c r="E77" i="12"/>
  <c r="I77" i="12"/>
  <c r="M77" i="12"/>
  <c r="Q77" i="12"/>
  <c r="Q18" i="16" s="1"/>
  <c r="U77" i="12"/>
  <c r="Q22" i="16" s="1"/>
  <c r="AM79" i="18"/>
  <c r="AM41" i="18"/>
  <c r="BR36" i="18"/>
  <c r="Q42" i="12"/>
  <c r="C18" i="16" s="1"/>
  <c r="E11" i="12"/>
  <c r="E12" i="12" s="1"/>
  <c r="I11" i="12"/>
  <c r="I12" i="12" s="1"/>
  <c r="M11" i="12"/>
  <c r="M12" i="12" s="1"/>
  <c r="D27" i="16"/>
  <c r="D4" i="16" s="1"/>
  <c r="D42" i="16"/>
  <c r="D5" i="16" s="1"/>
  <c r="D57" i="16"/>
  <c r="D6" i="16" s="1"/>
  <c r="D72" i="16"/>
  <c r="D7" i="16" s="1"/>
  <c r="D87" i="16"/>
  <c r="D8" i="16" s="1"/>
  <c r="D102" i="16"/>
  <c r="D9" i="16" s="1"/>
  <c r="D117" i="16"/>
  <c r="D10" i="16" s="1"/>
  <c r="E14" i="12"/>
  <c r="I14" i="12"/>
  <c r="M14" i="12"/>
  <c r="AL70" i="13"/>
  <c r="AP62" i="14"/>
  <c r="AQ62" i="14" s="1"/>
  <c r="AP63" i="14"/>
  <c r="BB63" i="14" s="1"/>
  <c r="BN63" i="14" s="1"/>
  <c r="BZ63" i="14" s="1"/>
  <c r="CL63" i="14" s="1"/>
  <c r="AL79" i="18"/>
  <c r="BV77" i="18"/>
  <c r="AT146" i="18"/>
  <c r="AD48" i="18"/>
  <c r="AL103" i="18"/>
  <c r="AN77" i="18"/>
  <c r="P12" i="12"/>
  <c r="G17" i="16" s="1"/>
  <c r="AB48" i="14"/>
  <c r="AC33" i="14"/>
  <c r="AD33" i="14" s="1"/>
  <c r="AD48" i="14" s="1"/>
  <c r="AD70" i="14" s="1"/>
  <c r="AD22" i="14" s="1"/>
  <c r="AD103" i="14" s="1"/>
  <c r="AB33" i="12"/>
  <c r="BJ59" i="14"/>
  <c r="AX48" i="14"/>
  <c r="E40" i="12"/>
  <c r="U40" i="12"/>
  <c r="M22" i="16" s="1"/>
  <c r="O15" i="13"/>
  <c r="O15" i="12" s="1"/>
  <c r="E16" i="16" s="1"/>
  <c r="O13" i="12"/>
  <c r="BA64" i="14"/>
  <c r="BM64" i="14" s="1"/>
  <c r="BY64" i="14" s="1"/>
  <c r="CK64" i="14" s="1"/>
  <c r="AP64" i="14"/>
  <c r="AQ64" i="14" s="1"/>
  <c r="X54" i="13"/>
  <c r="X39" i="12"/>
  <c r="AB54" i="13"/>
  <c r="AB39" i="12"/>
  <c r="I42" i="12"/>
  <c r="AQ82" i="13"/>
  <c r="BC82" i="13" s="1"/>
  <c r="AF82" i="13"/>
  <c r="AR82" i="13" s="1"/>
  <c r="Z70" i="14"/>
  <c r="Z48" i="12"/>
  <c r="Z59" i="12" s="1"/>
  <c r="BA60" i="14"/>
  <c r="BM60" i="14" s="1"/>
  <c r="BY60" i="14" s="1"/>
  <c r="CK60" i="14" s="1"/>
  <c r="AP60" i="14"/>
  <c r="AQ60" i="14" s="1"/>
  <c r="BL48" i="14"/>
  <c r="BL70" i="14" s="1"/>
  <c r="BM33" i="14"/>
  <c r="BN33" i="14" s="1"/>
  <c r="BO33" i="14" s="1"/>
  <c r="N67" i="19"/>
  <c r="N70" i="19"/>
  <c r="I40" i="12"/>
  <c r="M40" i="12"/>
  <c r="Q40" i="12"/>
  <c r="M18" i="16" s="1"/>
  <c r="Y4" i="13"/>
  <c r="X4" i="12"/>
  <c r="S13" i="12"/>
  <c r="S15" i="13"/>
  <c r="S15" i="12" s="1"/>
  <c r="E20" i="16" s="1"/>
  <c r="AO59" i="13"/>
  <c r="BA59" i="13" s="1"/>
  <c r="BM59" i="13" s="1"/>
  <c r="BY59" i="13" s="1"/>
  <c r="CK59" i="13" s="1"/>
  <c r="AD59" i="13"/>
  <c r="AE59" i="13" s="1"/>
  <c r="AQ59" i="13" s="1"/>
  <c r="BC59" i="13" s="1"/>
  <c r="BO59" i="13" s="1"/>
  <c r="CA59" i="13" s="1"/>
  <c r="CM59" i="13" s="1"/>
  <c r="AO63" i="13"/>
  <c r="BA63" i="13" s="1"/>
  <c r="BM63" i="13" s="1"/>
  <c r="BY63" i="13" s="1"/>
  <c r="CK63" i="13" s="1"/>
  <c r="AD63" i="13"/>
  <c r="AE63" i="13" s="1"/>
  <c r="AQ63" i="13" s="1"/>
  <c r="BC63" i="13" s="1"/>
  <c r="BO63" i="13" s="1"/>
  <c r="CA63" i="13" s="1"/>
  <c r="CM63" i="13" s="1"/>
  <c r="AN33" i="14"/>
  <c r="AM33" i="12"/>
  <c r="U4" i="12"/>
  <c r="AZ33" i="13"/>
  <c r="BA33" i="13" s="1"/>
  <c r="AY33" i="12"/>
  <c r="BV59" i="13"/>
  <c r="BJ48" i="13"/>
  <c r="N15" i="14"/>
  <c r="N15" i="12" s="1"/>
  <c r="E15" i="16" s="1"/>
  <c r="N13" i="12"/>
  <c r="R15" i="14"/>
  <c r="R15" i="12" s="1"/>
  <c r="E19" i="16" s="1"/>
  <c r="R13" i="12"/>
  <c r="V50" i="14"/>
  <c r="V35" i="12"/>
  <c r="V54" i="14"/>
  <c r="V39" i="12"/>
  <c r="Z54" i="14"/>
  <c r="Z39" i="12"/>
  <c r="AD54" i="14"/>
  <c r="AD76" i="14" s="1"/>
  <c r="AD39" i="12"/>
  <c r="B11" i="12"/>
  <c r="B12" i="12" s="1"/>
  <c r="F11" i="12"/>
  <c r="F12" i="12" s="1"/>
  <c r="J11" i="12"/>
  <c r="J12" i="12" s="1"/>
  <c r="Q14" i="12"/>
  <c r="H18" i="16" s="1"/>
  <c r="F18" i="16"/>
  <c r="B59" i="12"/>
  <c r="E43" i="13"/>
  <c r="I43" i="13"/>
  <c r="M43" i="13"/>
  <c r="Q43" i="13"/>
  <c r="U43" i="13"/>
  <c r="AQ87" i="13"/>
  <c r="BC87" i="13" s="1"/>
  <c r="BO87" i="13" s="1"/>
  <c r="Z92" i="13"/>
  <c r="Z22" i="13" s="1"/>
  <c r="J43" i="14"/>
  <c r="AL70" i="14"/>
  <c r="AL92" i="14"/>
  <c r="AM92" i="14" s="1"/>
  <c r="AN92" i="14" s="1"/>
  <c r="AO92" i="14" s="1"/>
  <c r="AP92" i="14" s="1"/>
  <c r="AQ92" i="14" s="1"/>
  <c r="AR92" i="14" s="1"/>
  <c r="AS92" i="14" s="1"/>
  <c r="AT92" i="14" s="1"/>
  <c r="AU92" i="14" s="1"/>
  <c r="AV92" i="14" s="1"/>
  <c r="AW92" i="14" s="1"/>
  <c r="AN44" i="18"/>
  <c r="AH72" i="18"/>
  <c r="AN43" i="18"/>
  <c r="B14" i="12"/>
  <c r="F14" i="12"/>
  <c r="J14" i="12"/>
  <c r="D14" i="12"/>
  <c r="H14" i="12"/>
  <c r="L14" i="12"/>
  <c r="E17" i="16"/>
  <c r="C40" i="12"/>
  <c r="G40" i="12"/>
  <c r="K40" i="12"/>
  <c r="O40" i="12"/>
  <c r="S40" i="12"/>
  <c r="W26" i="12"/>
  <c r="Z93" i="13"/>
  <c r="AA93" i="13" s="1"/>
  <c r="AB93" i="13" s="1"/>
  <c r="AC93" i="13" s="1"/>
  <c r="AD93" i="13" s="1"/>
  <c r="AE93" i="13" s="1"/>
  <c r="AF93" i="13" s="1"/>
  <c r="AG93" i="13" s="1"/>
  <c r="AH93" i="13" s="1"/>
  <c r="AI93" i="13" s="1"/>
  <c r="AJ93" i="13" s="1"/>
  <c r="AK93" i="13" s="1"/>
  <c r="Z94" i="13"/>
  <c r="Z95" i="13"/>
  <c r="Z96" i="13"/>
  <c r="Z97" i="13"/>
  <c r="Z27" i="13" s="1"/>
  <c r="Z98" i="13"/>
  <c r="Z28" i="13" s="1"/>
  <c r="E43" i="14"/>
  <c r="I43" i="14"/>
  <c r="M43" i="14"/>
  <c r="Q43" i="14"/>
  <c r="U43" i="14"/>
  <c r="M42" i="14"/>
  <c r="M42" i="12" s="1"/>
  <c r="N43" i="14"/>
  <c r="AP61" i="14"/>
  <c r="BB61" i="14" s="1"/>
  <c r="BN61" i="14" s="1"/>
  <c r="BZ61" i="14" s="1"/>
  <c r="CL61" i="14" s="1"/>
  <c r="AP65" i="14"/>
  <c r="BB65" i="14" s="1"/>
  <c r="BN65" i="14" s="1"/>
  <c r="BZ65" i="14" s="1"/>
  <c r="CL65" i="14" s="1"/>
  <c r="AM64" i="18"/>
  <c r="T146" i="18"/>
  <c r="Z145" i="18"/>
  <c r="BT103" i="18"/>
  <c r="D11" i="12"/>
  <c r="D12" i="12" s="1"/>
  <c r="H11" i="12"/>
  <c r="H12" i="12" s="1"/>
  <c r="L11" i="12"/>
  <c r="L12" i="12" s="1"/>
  <c r="D40" i="12"/>
  <c r="H40" i="12"/>
  <c r="L40" i="12"/>
  <c r="P40" i="12"/>
  <c r="T40" i="12"/>
  <c r="AD61" i="13"/>
  <c r="AD65" i="13"/>
  <c r="AP65" i="13" s="1"/>
  <c r="BB65" i="13" s="1"/>
  <c r="BN65" i="13" s="1"/>
  <c r="BZ65" i="13" s="1"/>
  <c r="CL65" i="13" s="1"/>
  <c r="AF81" i="13"/>
  <c r="AR81" i="13" s="1"/>
  <c r="BD81" i="13" s="1"/>
  <c r="AQ84" i="13"/>
  <c r="BC84" i="13" s="1"/>
  <c r="BO84" i="13" s="1"/>
  <c r="R43" i="14"/>
  <c r="P146" i="18"/>
  <c r="W146" i="18"/>
  <c r="AM69" i="18"/>
  <c r="AJ77" i="18"/>
  <c r="AO139" i="18"/>
  <c r="BE139" i="18" s="1"/>
  <c r="BV69" i="18"/>
  <c r="AO138" i="18"/>
  <c r="BE138" i="18" s="1"/>
  <c r="AP141" i="18"/>
  <c r="AJ79" i="18"/>
  <c r="AQ141" i="18"/>
  <c r="BV124" i="18"/>
  <c r="AR141" i="18"/>
  <c r="AJ78" i="18"/>
  <c r="AS141" i="18"/>
  <c r="BA84" i="18"/>
  <c r="BR84" i="18" s="1"/>
  <c r="AK79" i="18"/>
  <c r="BV36" i="18"/>
  <c r="X146" i="18"/>
  <c r="J146" i="18"/>
  <c r="BV103" i="18"/>
  <c r="AN103" i="18"/>
  <c r="AL124" i="18"/>
  <c r="BE145" i="18"/>
  <c r="AM80" i="18"/>
  <c r="AJ66" i="18"/>
  <c r="BG14" i="18"/>
  <c r="BH48" i="18"/>
  <c r="AL65" i="18"/>
  <c r="AM103" i="18"/>
  <c r="AT141" i="18"/>
  <c r="AA48" i="18"/>
  <c r="AN64" i="18"/>
  <c r="BU103" i="18"/>
  <c r="BR12" i="18"/>
  <c r="AS146" i="18"/>
  <c r="BG48" i="18"/>
  <c r="BV67" i="18"/>
  <c r="AJ70" i="18"/>
  <c r="AJ81" i="18"/>
  <c r="Q146" i="18"/>
  <c r="Y146" i="18"/>
  <c r="BV76" i="18"/>
  <c r="H146" i="18"/>
  <c r="BV81" i="18"/>
  <c r="V146" i="18"/>
  <c r="AM78" i="18"/>
  <c r="P25" i="18"/>
  <c r="BK84" i="18"/>
  <c r="AG48" i="18"/>
  <c r="AL48" i="18" s="1"/>
  <c r="L146" i="18"/>
  <c r="AM42" i="18"/>
  <c r="BT42" i="18"/>
  <c r="BT40" i="18"/>
  <c r="AM40" i="18"/>
  <c r="U146" i="18"/>
  <c r="AL60" i="18"/>
  <c r="AB72" i="18"/>
  <c r="AL72" i="18" s="1"/>
  <c r="AB84" i="18"/>
  <c r="AH84" i="18"/>
  <c r="AH14" i="18"/>
  <c r="AM90" i="18"/>
  <c r="BT90" i="18"/>
  <c r="BF14" i="18"/>
  <c r="AM81" i="18"/>
  <c r="AN79" i="18"/>
  <c r="BJ84" i="18"/>
  <c r="Z135" i="18"/>
  <c r="Z134" i="18"/>
  <c r="Z131" i="18"/>
  <c r="Z132" i="18"/>
  <c r="Z128" i="18"/>
  <c r="Z133" i="18"/>
  <c r="Z129" i="18"/>
  <c r="Z130" i="18"/>
  <c r="Z84" i="18"/>
  <c r="AJ12" i="18"/>
  <c r="Z14" i="18"/>
  <c r="AA84" i="18"/>
  <c r="AA14" i="18"/>
  <c r="AK12" i="18"/>
  <c r="BT45" i="18"/>
  <c r="AM45" i="18"/>
  <c r="AI48" i="18"/>
  <c r="AN48" i="18" s="1"/>
  <c r="G146" i="18"/>
  <c r="BV66" i="18"/>
  <c r="W139" i="18"/>
  <c r="Z139" i="18" s="1"/>
  <c r="N146" i="18"/>
  <c r="Z143" i="18"/>
  <c r="D146" i="18"/>
  <c r="AM46" i="18"/>
  <c r="BT46" i="18"/>
  <c r="AK42" i="18"/>
  <c r="AD72" i="18"/>
  <c r="AN72" i="18" s="1"/>
  <c r="AN60" i="18"/>
  <c r="AJ64" i="18"/>
  <c r="AM76" i="18"/>
  <c r="BV70" i="18"/>
  <c r="AK60" i="18"/>
  <c r="AA72" i="18"/>
  <c r="AK72" i="18" s="1"/>
  <c r="BV60" i="18"/>
  <c r="BE72" i="18"/>
  <c r="BV65" i="18"/>
  <c r="AN36" i="18"/>
  <c r="BU36" i="18"/>
  <c r="BE143" i="18"/>
  <c r="AO146" i="18"/>
  <c r="BC72" i="18"/>
  <c r="BT60" i="18"/>
  <c r="BC84" i="18"/>
  <c r="Z72" i="18"/>
  <c r="AJ60" i="18"/>
  <c r="AF48" i="18"/>
  <c r="AE48" i="18"/>
  <c r="AJ48" i="18" s="1"/>
  <c r="BD72" i="18"/>
  <c r="BU60" i="18"/>
  <c r="BD84" i="18"/>
  <c r="AC72" i="18"/>
  <c r="AM60" i="18"/>
  <c r="BU42" i="18"/>
  <c r="AN42" i="18"/>
  <c r="BF84" i="18"/>
  <c r="Y50" i="18"/>
  <c r="AN68" i="18"/>
  <c r="AJ82" i="18"/>
  <c r="BE135" i="18"/>
  <c r="AK69" i="18"/>
  <c r="AN78" i="18"/>
  <c r="BF72" i="18"/>
  <c r="BB48" i="18"/>
  <c r="BS48" i="18" s="1"/>
  <c r="BS36" i="18"/>
  <c r="AE72" i="18"/>
  <c r="BV64" i="18"/>
  <c r="AJ103" i="18"/>
  <c r="I146" i="18"/>
  <c r="BT43" i="18"/>
  <c r="AM43" i="18"/>
  <c r="BV80" i="18"/>
  <c r="BG84" i="18"/>
  <c r="F146" i="18"/>
  <c r="Z144" i="18"/>
  <c r="AG84" i="18"/>
  <c r="AG14" i="18"/>
  <c r="AD84" i="18"/>
  <c r="AN12" i="18"/>
  <c r="BU12" i="18"/>
  <c r="AD14" i="18"/>
  <c r="AE84" i="18"/>
  <c r="AE14" i="18"/>
  <c r="AL81" i="18"/>
  <c r="AJ36" i="18"/>
  <c r="AN41" i="18"/>
  <c r="BU41" i="18"/>
  <c r="AC48" i="18"/>
  <c r="BB72" i="18"/>
  <c r="BS72" i="18" s="1"/>
  <c r="BS60" i="18"/>
  <c r="BV68" i="18"/>
  <c r="AJ49" i="18"/>
  <c r="M146" i="18"/>
  <c r="AL64" i="18"/>
  <c r="BV78" i="18"/>
  <c r="AL12" i="18"/>
  <c r="BV79" i="18"/>
  <c r="AF84" i="18"/>
  <c r="AF14" i="18"/>
  <c r="AI84" i="18"/>
  <c r="AI14" i="18"/>
  <c r="BU48" i="18"/>
  <c r="BE144" i="18"/>
  <c r="BA14" i="18"/>
  <c r="BR14" i="18" s="1"/>
  <c r="B146" i="18"/>
  <c r="R146" i="18"/>
  <c r="BA72" i="18"/>
  <c r="BR72" i="18" s="1"/>
  <c r="BR60" i="18"/>
  <c r="AN90" i="18"/>
  <c r="BU90" i="18"/>
  <c r="AH48" i="18"/>
  <c r="BV48" i="18"/>
  <c r="O146" i="18"/>
  <c r="BV82" i="18"/>
  <c r="AK76" i="18"/>
  <c r="AK80" i="18"/>
  <c r="AL36" i="18"/>
  <c r="AM36" i="18"/>
  <c r="BT36" i="18"/>
  <c r="W138" i="18"/>
  <c r="AR146" i="18"/>
  <c r="AN49" i="18"/>
  <c r="AP146" i="18"/>
  <c r="AN76" i="18"/>
  <c r="BJ48" i="18"/>
  <c r="BU40" i="18"/>
  <c r="AN40" i="18"/>
  <c r="BK72" i="18"/>
  <c r="AJ124" i="18"/>
  <c r="BV12" i="18"/>
  <c r="BB84" i="18"/>
  <c r="BS84" i="18" s="1"/>
  <c r="E146" i="18"/>
  <c r="AK49" i="18"/>
  <c r="AC84" i="18"/>
  <c r="AC14" i="18"/>
  <c r="AM12" i="18"/>
  <c r="BT12" i="18"/>
  <c r="AK78" i="18"/>
  <c r="BJ14" i="18"/>
  <c r="BS14" i="18"/>
  <c r="AK67" i="18"/>
  <c r="BF48" i="18"/>
  <c r="V52" i="12"/>
  <c r="V37" i="12"/>
  <c r="V74" i="12"/>
  <c r="V107" i="14"/>
  <c r="V26" i="12"/>
  <c r="AA38" i="12"/>
  <c r="AA53" i="12"/>
  <c r="X27" i="12"/>
  <c r="W27" i="12"/>
  <c r="W97" i="12" s="1"/>
  <c r="V25" i="12"/>
  <c r="Z108" i="14"/>
  <c r="W106" i="14"/>
  <c r="W25" i="12"/>
  <c r="V108" i="14"/>
  <c r="V27" i="12"/>
  <c r="W37" i="12"/>
  <c r="W52" i="12"/>
  <c r="W74" i="12"/>
  <c r="V36" i="12"/>
  <c r="X37" i="12"/>
  <c r="X118" i="12" s="1"/>
  <c r="Y38" i="12"/>
  <c r="V51" i="12"/>
  <c r="X52" i="12"/>
  <c r="X107" i="12" s="1"/>
  <c r="Y53" i="12"/>
  <c r="Y108" i="12" s="1"/>
  <c r="V73" i="12"/>
  <c r="X74" i="12"/>
  <c r="X96" i="12" s="1"/>
  <c r="Y75" i="12"/>
  <c r="X38" i="12"/>
  <c r="X53" i="12"/>
  <c r="X75" i="12"/>
  <c r="W36" i="12"/>
  <c r="V38" i="12"/>
  <c r="Z38" i="12"/>
  <c r="W51" i="12"/>
  <c r="V53" i="12"/>
  <c r="Z53" i="12"/>
  <c r="W73" i="12"/>
  <c r="V75" i="12"/>
  <c r="Z75" i="12"/>
  <c r="J113" i="12"/>
  <c r="J91" i="12"/>
  <c r="N113" i="12"/>
  <c r="N91" i="12"/>
  <c r="Z113" i="12"/>
  <c r="Z91" i="12"/>
  <c r="AD113" i="12"/>
  <c r="AD91" i="12"/>
  <c r="AP113" i="12"/>
  <c r="AP91" i="12"/>
  <c r="AT113" i="12"/>
  <c r="AT91" i="12"/>
  <c r="BF113" i="12"/>
  <c r="BF91" i="12"/>
  <c r="BJ113" i="12"/>
  <c r="BJ91" i="12"/>
  <c r="BV113" i="12"/>
  <c r="BV91" i="12"/>
  <c r="BZ113" i="12"/>
  <c r="BZ91" i="12"/>
  <c r="CL113" i="12"/>
  <c r="CL91" i="12"/>
  <c r="CP113" i="12"/>
  <c r="CP91" i="12"/>
  <c r="J43" i="12"/>
  <c r="D113" i="12"/>
  <c r="D91" i="12"/>
  <c r="H113" i="12"/>
  <c r="H91" i="12"/>
  <c r="L113" i="12"/>
  <c r="L91" i="12"/>
  <c r="P113" i="12"/>
  <c r="P91" i="12"/>
  <c r="T113" i="12"/>
  <c r="T91" i="12"/>
  <c r="X113" i="12"/>
  <c r="X91" i="12"/>
  <c r="AB113" i="12"/>
  <c r="AB91" i="12"/>
  <c r="AF113" i="12"/>
  <c r="AF91" i="12"/>
  <c r="AJ113" i="12"/>
  <c r="AJ91" i="12"/>
  <c r="AN113" i="12"/>
  <c r="AN91" i="12"/>
  <c r="AR113" i="12"/>
  <c r="AR91" i="12"/>
  <c r="AV113" i="12"/>
  <c r="AV91" i="12"/>
  <c r="AZ113" i="12"/>
  <c r="AZ91" i="12"/>
  <c r="BD113" i="12"/>
  <c r="BD91" i="12"/>
  <c r="BH113" i="12"/>
  <c r="BH91" i="12"/>
  <c r="BL113" i="12"/>
  <c r="BL91" i="12"/>
  <c r="BP113" i="12"/>
  <c r="BP91" i="12"/>
  <c r="BT113" i="12"/>
  <c r="BT91" i="12"/>
  <c r="BX113" i="12"/>
  <c r="BX91" i="12"/>
  <c r="CB113" i="12"/>
  <c r="CB91" i="12"/>
  <c r="CF113" i="12"/>
  <c r="CF91" i="12"/>
  <c r="CJ113" i="12"/>
  <c r="CJ91" i="12"/>
  <c r="CN113" i="12"/>
  <c r="CN91" i="12"/>
  <c r="CR113" i="12"/>
  <c r="CR91" i="12"/>
  <c r="D114" i="12"/>
  <c r="D103" i="12"/>
  <c r="D92" i="12"/>
  <c r="H114" i="12"/>
  <c r="H103" i="12"/>
  <c r="H92" i="12"/>
  <c r="L114" i="12"/>
  <c r="L103" i="12"/>
  <c r="L92" i="12"/>
  <c r="P114" i="12"/>
  <c r="P103" i="12"/>
  <c r="P92" i="12"/>
  <c r="T114" i="12"/>
  <c r="T103" i="12"/>
  <c r="T92" i="12"/>
  <c r="D115" i="12"/>
  <c r="D104" i="12"/>
  <c r="D93" i="12"/>
  <c r="H115" i="12"/>
  <c r="H104" i="12"/>
  <c r="H93" i="12"/>
  <c r="L115" i="12"/>
  <c r="L104" i="12"/>
  <c r="L93" i="12"/>
  <c r="P115" i="12"/>
  <c r="P104" i="12"/>
  <c r="P93" i="12"/>
  <c r="T115" i="12"/>
  <c r="T104" i="12"/>
  <c r="T93" i="12"/>
  <c r="D116" i="12"/>
  <c r="D105" i="12"/>
  <c r="D94" i="12"/>
  <c r="H116" i="12"/>
  <c r="H105" i="12"/>
  <c r="H94" i="12"/>
  <c r="L116" i="12"/>
  <c r="L105" i="12"/>
  <c r="L94" i="12"/>
  <c r="P116" i="12"/>
  <c r="P105" i="12"/>
  <c r="P94" i="12"/>
  <c r="T116" i="12"/>
  <c r="T105" i="12"/>
  <c r="T94" i="12"/>
  <c r="D117" i="12"/>
  <c r="D106" i="12"/>
  <c r="D95" i="12"/>
  <c r="H117" i="12"/>
  <c r="H106" i="12"/>
  <c r="H95" i="12"/>
  <c r="L117" i="12"/>
  <c r="L106" i="12"/>
  <c r="L95" i="12"/>
  <c r="P117" i="12"/>
  <c r="P106" i="12"/>
  <c r="P95" i="12"/>
  <c r="T117" i="12"/>
  <c r="T106" i="12"/>
  <c r="T95" i="12"/>
  <c r="D118" i="12"/>
  <c r="D107" i="12"/>
  <c r="D96" i="12"/>
  <c r="H118" i="12"/>
  <c r="H107" i="12"/>
  <c r="H96" i="12"/>
  <c r="L118" i="12"/>
  <c r="L107" i="12"/>
  <c r="L96" i="12"/>
  <c r="P118" i="12"/>
  <c r="P107" i="12"/>
  <c r="P96" i="12"/>
  <c r="T118" i="12"/>
  <c r="T107" i="12"/>
  <c r="T96" i="12"/>
  <c r="D119" i="12"/>
  <c r="D108" i="12"/>
  <c r="D97" i="12"/>
  <c r="H119" i="12"/>
  <c r="H108" i="12"/>
  <c r="H97" i="12"/>
  <c r="L119" i="12"/>
  <c r="L108" i="12"/>
  <c r="L97" i="12"/>
  <c r="P119" i="12"/>
  <c r="P108" i="12"/>
  <c r="P97" i="12"/>
  <c r="T119" i="12"/>
  <c r="T108" i="12"/>
  <c r="T97" i="12"/>
  <c r="D120" i="12"/>
  <c r="D109" i="12"/>
  <c r="D98" i="12"/>
  <c r="H120" i="12"/>
  <c r="H109" i="12"/>
  <c r="H98" i="12"/>
  <c r="L120" i="12"/>
  <c r="L109" i="12"/>
  <c r="L98" i="12"/>
  <c r="P120" i="12"/>
  <c r="P109" i="12"/>
  <c r="P98" i="12"/>
  <c r="T120" i="12"/>
  <c r="T109" i="12"/>
  <c r="T98" i="12"/>
  <c r="D29" i="12"/>
  <c r="H29" i="12"/>
  <c r="L29" i="12"/>
  <c r="P29" i="12"/>
  <c r="S17" i="16" s="1"/>
  <c r="T29" i="12"/>
  <c r="S21" i="16" s="1"/>
  <c r="D32" i="12"/>
  <c r="D69" i="12" s="1"/>
  <c r="H32" i="12"/>
  <c r="H69" i="12" s="1"/>
  <c r="L32" i="12"/>
  <c r="L69" i="12" s="1"/>
  <c r="P32" i="12"/>
  <c r="P69" i="12" s="1"/>
  <c r="T32" i="12"/>
  <c r="T69" i="12" s="1"/>
  <c r="X32" i="12"/>
  <c r="X69" i="12" s="1"/>
  <c r="AB32" i="12"/>
  <c r="AB69" i="12" s="1"/>
  <c r="AF32" i="12"/>
  <c r="AF69" i="12" s="1"/>
  <c r="AJ32" i="12"/>
  <c r="AJ69" i="12" s="1"/>
  <c r="AN32" i="12"/>
  <c r="AN69" i="12" s="1"/>
  <c r="AR32" i="12"/>
  <c r="AR69" i="12" s="1"/>
  <c r="AV32" i="12"/>
  <c r="AV69" i="12" s="1"/>
  <c r="AZ32" i="12"/>
  <c r="AZ69" i="12" s="1"/>
  <c r="BD32" i="12"/>
  <c r="BD69" i="12" s="1"/>
  <c r="BH32" i="12"/>
  <c r="BH69" i="12" s="1"/>
  <c r="BL32" i="12"/>
  <c r="BL69" i="12" s="1"/>
  <c r="BP32" i="12"/>
  <c r="BP69" i="12" s="1"/>
  <c r="BT32" i="12"/>
  <c r="BT69" i="12" s="1"/>
  <c r="BX32" i="12"/>
  <c r="BX69" i="12" s="1"/>
  <c r="CB32" i="12"/>
  <c r="CB69" i="12" s="1"/>
  <c r="CF32" i="12"/>
  <c r="CF69" i="12" s="1"/>
  <c r="CJ32" i="12"/>
  <c r="CJ69" i="12" s="1"/>
  <c r="CN32" i="12"/>
  <c r="CN69" i="12" s="1"/>
  <c r="CR32" i="12"/>
  <c r="CR69" i="12" s="1"/>
  <c r="B47" i="12"/>
  <c r="F47" i="12"/>
  <c r="J47" i="12"/>
  <c r="N47" i="12"/>
  <c r="R47" i="12"/>
  <c r="V47" i="12"/>
  <c r="Z47" i="12"/>
  <c r="AD47" i="12"/>
  <c r="AH47" i="12"/>
  <c r="AL47" i="12"/>
  <c r="AP47" i="12"/>
  <c r="AT47" i="12"/>
  <c r="AX47" i="12"/>
  <c r="BB47" i="12"/>
  <c r="BF47" i="12"/>
  <c r="BJ47" i="12"/>
  <c r="BN47" i="12"/>
  <c r="BR47" i="12"/>
  <c r="BV47" i="12"/>
  <c r="BZ47" i="12"/>
  <c r="CD47" i="12"/>
  <c r="CH47" i="12"/>
  <c r="CL47" i="12"/>
  <c r="CP47" i="12"/>
  <c r="F59" i="12"/>
  <c r="J59" i="12"/>
  <c r="N59" i="12"/>
  <c r="R59" i="12"/>
  <c r="AL59" i="12"/>
  <c r="B60" i="12"/>
  <c r="F60" i="12"/>
  <c r="J60" i="12"/>
  <c r="N60" i="12"/>
  <c r="R60" i="12"/>
  <c r="B61" i="12"/>
  <c r="F61" i="12"/>
  <c r="J61" i="12"/>
  <c r="N61" i="12"/>
  <c r="R61" i="12"/>
  <c r="B62" i="12"/>
  <c r="F62" i="12"/>
  <c r="J62" i="12"/>
  <c r="N62" i="12"/>
  <c r="R62" i="12"/>
  <c r="B63" i="12"/>
  <c r="F63" i="12"/>
  <c r="J63" i="12"/>
  <c r="N63" i="12"/>
  <c r="R63" i="12"/>
  <c r="V63" i="12"/>
  <c r="B64" i="12"/>
  <c r="F64" i="12"/>
  <c r="J64" i="12"/>
  <c r="N64" i="12"/>
  <c r="R64" i="12"/>
  <c r="B65" i="12"/>
  <c r="F65" i="12"/>
  <c r="J65" i="12"/>
  <c r="N65" i="12"/>
  <c r="R65" i="12"/>
  <c r="B55" i="12"/>
  <c r="F55" i="12"/>
  <c r="F66" i="12" s="1"/>
  <c r="J55" i="12"/>
  <c r="N55" i="12"/>
  <c r="R55" i="12"/>
  <c r="B58" i="12"/>
  <c r="R58" i="12"/>
  <c r="AH58" i="12"/>
  <c r="AX58" i="12"/>
  <c r="BN58" i="12"/>
  <c r="CD58" i="12"/>
  <c r="E81" i="12"/>
  <c r="I81" i="12"/>
  <c r="M81" i="12"/>
  <c r="Q81" i="12"/>
  <c r="U81" i="12"/>
  <c r="B82" i="12"/>
  <c r="F82" i="12"/>
  <c r="J82" i="12"/>
  <c r="N82" i="12"/>
  <c r="R82" i="12"/>
  <c r="B83" i="12"/>
  <c r="F83" i="12"/>
  <c r="J83" i="12"/>
  <c r="N83" i="12"/>
  <c r="R83" i="12"/>
  <c r="E84" i="12"/>
  <c r="I84" i="12"/>
  <c r="M84" i="12"/>
  <c r="Q84" i="12"/>
  <c r="U84" i="12"/>
  <c r="C85" i="12"/>
  <c r="G85" i="12"/>
  <c r="K85" i="12"/>
  <c r="O85" i="12"/>
  <c r="S85" i="12"/>
  <c r="D86" i="12"/>
  <c r="H86" i="12"/>
  <c r="L86" i="12"/>
  <c r="P86" i="12"/>
  <c r="T86" i="12"/>
  <c r="B87" i="12"/>
  <c r="F87" i="12"/>
  <c r="J87" i="12"/>
  <c r="N87" i="12"/>
  <c r="R87" i="12"/>
  <c r="E113" i="12"/>
  <c r="E91" i="12"/>
  <c r="I113" i="12"/>
  <c r="I91" i="12"/>
  <c r="M113" i="12"/>
  <c r="M91" i="12"/>
  <c r="Q113" i="12"/>
  <c r="Q91" i="12"/>
  <c r="U113" i="12"/>
  <c r="U91" i="12"/>
  <c r="Y113" i="12"/>
  <c r="Y91" i="12"/>
  <c r="AC113" i="12"/>
  <c r="AC91" i="12"/>
  <c r="AG113" i="12"/>
  <c r="AG91" i="12"/>
  <c r="AK113" i="12"/>
  <c r="AK91" i="12"/>
  <c r="AO113" i="12"/>
  <c r="AO91" i="12"/>
  <c r="AS113" i="12"/>
  <c r="AS91" i="12"/>
  <c r="AW113" i="12"/>
  <c r="AW91" i="12"/>
  <c r="BA113" i="12"/>
  <c r="BA91" i="12"/>
  <c r="BE113" i="12"/>
  <c r="BE91" i="12"/>
  <c r="BI113" i="12"/>
  <c r="BI91" i="12"/>
  <c r="BM113" i="12"/>
  <c r="BM91" i="12"/>
  <c r="BQ113" i="12"/>
  <c r="BQ91" i="12"/>
  <c r="BU113" i="12"/>
  <c r="BU91" i="12"/>
  <c r="BY113" i="12"/>
  <c r="BY91" i="12"/>
  <c r="CC113" i="12"/>
  <c r="CC91" i="12"/>
  <c r="CG113" i="12"/>
  <c r="CG91" i="12"/>
  <c r="CK113" i="12"/>
  <c r="CK91" i="12"/>
  <c r="CO113" i="12"/>
  <c r="CO91" i="12"/>
  <c r="CS113" i="12"/>
  <c r="CS91" i="12"/>
  <c r="E114" i="12"/>
  <c r="E103" i="12"/>
  <c r="E92" i="12"/>
  <c r="I114" i="12"/>
  <c r="I103" i="12"/>
  <c r="I92" i="12"/>
  <c r="M114" i="12"/>
  <c r="M103" i="12"/>
  <c r="M92" i="12"/>
  <c r="Q114" i="12"/>
  <c r="Q103" i="12"/>
  <c r="Q92" i="12"/>
  <c r="U114" i="12"/>
  <c r="U103" i="12"/>
  <c r="U92" i="12"/>
  <c r="E115" i="12"/>
  <c r="E104" i="12"/>
  <c r="E93" i="12"/>
  <c r="I115" i="12"/>
  <c r="I104" i="12"/>
  <c r="I93" i="12"/>
  <c r="M115" i="12"/>
  <c r="M104" i="12"/>
  <c r="M93" i="12"/>
  <c r="Q115" i="12"/>
  <c r="Q104" i="12"/>
  <c r="Q93" i="12"/>
  <c r="U115" i="12"/>
  <c r="U104" i="12"/>
  <c r="U93" i="12"/>
  <c r="E116" i="12"/>
  <c r="E105" i="12"/>
  <c r="E94" i="12"/>
  <c r="I116" i="12"/>
  <c r="I105" i="12"/>
  <c r="I94" i="12"/>
  <c r="M116" i="12"/>
  <c r="M105" i="12"/>
  <c r="M94" i="12"/>
  <c r="Q116" i="12"/>
  <c r="Q105" i="12"/>
  <c r="Q94" i="12"/>
  <c r="U116" i="12"/>
  <c r="U105" i="12"/>
  <c r="U94" i="12"/>
  <c r="E117" i="12"/>
  <c r="E106" i="12"/>
  <c r="E95" i="12"/>
  <c r="I117" i="12"/>
  <c r="I106" i="12"/>
  <c r="I95" i="12"/>
  <c r="M117" i="12"/>
  <c r="M106" i="12"/>
  <c r="M95" i="12"/>
  <c r="Q117" i="12"/>
  <c r="Q106" i="12"/>
  <c r="Q95" i="12"/>
  <c r="U117" i="12"/>
  <c r="U106" i="12"/>
  <c r="U95" i="12"/>
  <c r="E118" i="12"/>
  <c r="E107" i="12"/>
  <c r="E96" i="12"/>
  <c r="I118" i="12"/>
  <c r="I107" i="12"/>
  <c r="I96" i="12"/>
  <c r="M118" i="12"/>
  <c r="M107" i="12"/>
  <c r="M96" i="12"/>
  <c r="Q118" i="12"/>
  <c r="Q107" i="12"/>
  <c r="Q96" i="12"/>
  <c r="U118" i="12"/>
  <c r="U107" i="12"/>
  <c r="U96" i="12"/>
  <c r="E119" i="12"/>
  <c r="E108" i="12"/>
  <c r="E97" i="12"/>
  <c r="I119" i="12"/>
  <c r="I108" i="12"/>
  <c r="I97" i="12"/>
  <c r="M119" i="12"/>
  <c r="M108" i="12"/>
  <c r="M97" i="12"/>
  <c r="Q119" i="12"/>
  <c r="Q108" i="12"/>
  <c r="Q97" i="12"/>
  <c r="U119" i="12"/>
  <c r="U108" i="12"/>
  <c r="U97" i="12"/>
  <c r="E120" i="12"/>
  <c r="E109" i="12"/>
  <c r="E98" i="12"/>
  <c r="I120" i="12"/>
  <c r="I109" i="12"/>
  <c r="I98" i="12"/>
  <c r="M120" i="12"/>
  <c r="M109" i="12"/>
  <c r="M98" i="12"/>
  <c r="Q120" i="12"/>
  <c r="Q109" i="12"/>
  <c r="Q98" i="12"/>
  <c r="U120" i="12"/>
  <c r="U109" i="12"/>
  <c r="U98" i="12"/>
  <c r="Y120" i="12"/>
  <c r="E29" i="12"/>
  <c r="I29" i="12"/>
  <c r="M29" i="12"/>
  <c r="Q29" i="12"/>
  <c r="S18" i="16" s="1"/>
  <c r="U29" i="12"/>
  <c r="S22" i="16" s="1"/>
  <c r="E32" i="12"/>
  <c r="E69" i="12" s="1"/>
  <c r="I32" i="12"/>
  <c r="I69" i="12" s="1"/>
  <c r="M32" i="12"/>
  <c r="M69" i="12" s="1"/>
  <c r="Q32" i="12"/>
  <c r="Q69" i="12" s="1"/>
  <c r="U32" i="12"/>
  <c r="U69" i="12" s="1"/>
  <c r="Y32" i="12"/>
  <c r="Y69" i="12" s="1"/>
  <c r="AC32" i="12"/>
  <c r="AC69" i="12" s="1"/>
  <c r="AG32" i="12"/>
  <c r="AG69" i="12" s="1"/>
  <c r="AK32" i="12"/>
  <c r="AK69" i="12" s="1"/>
  <c r="AO32" i="12"/>
  <c r="AO69" i="12" s="1"/>
  <c r="AS32" i="12"/>
  <c r="AS69" i="12" s="1"/>
  <c r="AW32" i="12"/>
  <c r="AW69" i="12" s="1"/>
  <c r="BA32" i="12"/>
  <c r="BA69" i="12" s="1"/>
  <c r="BE32" i="12"/>
  <c r="BE69" i="12" s="1"/>
  <c r="BI32" i="12"/>
  <c r="BI69" i="12" s="1"/>
  <c r="BM32" i="12"/>
  <c r="BM69" i="12" s="1"/>
  <c r="BQ32" i="12"/>
  <c r="BQ69" i="12" s="1"/>
  <c r="BU32" i="12"/>
  <c r="BU69" i="12" s="1"/>
  <c r="BY32" i="12"/>
  <c r="BY69" i="12" s="1"/>
  <c r="CC32" i="12"/>
  <c r="CC69" i="12" s="1"/>
  <c r="CG32" i="12"/>
  <c r="CG69" i="12" s="1"/>
  <c r="CK32" i="12"/>
  <c r="CK69" i="12" s="1"/>
  <c r="CO32" i="12"/>
  <c r="CO69" i="12" s="1"/>
  <c r="CS32" i="12"/>
  <c r="CS69" i="12" s="1"/>
  <c r="C47" i="12"/>
  <c r="G47" i="12"/>
  <c r="K47" i="12"/>
  <c r="O47" i="12"/>
  <c r="S47" i="12"/>
  <c r="W47" i="12"/>
  <c r="AA47" i="12"/>
  <c r="AE47" i="12"/>
  <c r="AI47" i="12"/>
  <c r="AM47" i="12"/>
  <c r="AQ47" i="12"/>
  <c r="AU47" i="12"/>
  <c r="AY47" i="12"/>
  <c r="BC47" i="12"/>
  <c r="BG47" i="12"/>
  <c r="BK47" i="12"/>
  <c r="BO47" i="12"/>
  <c r="BS47" i="12"/>
  <c r="BW47" i="12"/>
  <c r="CA47" i="12"/>
  <c r="CE47" i="12"/>
  <c r="CI47" i="12"/>
  <c r="CM47" i="12"/>
  <c r="CQ47" i="12"/>
  <c r="C59" i="12"/>
  <c r="G59" i="12"/>
  <c r="K59" i="12"/>
  <c r="O59" i="12"/>
  <c r="S59" i="12"/>
  <c r="C60" i="12"/>
  <c r="G60" i="12"/>
  <c r="K60" i="12"/>
  <c r="O60" i="12"/>
  <c r="S60" i="12"/>
  <c r="C61" i="12"/>
  <c r="G61" i="12"/>
  <c r="K61" i="12"/>
  <c r="O61" i="12"/>
  <c r="S61" i="12"/>
  <c r="C62" i="12"/>
  <c r="G62" i="12"/>
  <c r="K62" i="12"/>
  <c r="O62" i="12"/>
  <c r="S62" i="12"/>
  <c r="C63" i="12"/>
  <c r="G63" i="12"/>
  <c r="K63" i="12"/>
  <c r="O63" i="12"/>
  <c r="S63" i="12"/>
  <c r="C64" i="12"/>
  <c r="G64" i="12"/>
  <c r="K64" i="12"/>
  <c r="O64" i="12"/>
  <c r="S64" i="12"/>
  <c r="W64" i="12"/>
  <c r="C65" i="12"/>
  <c r="G65" i="12"/>
  <c r="K65" i="12"/>
  <c r="O65" i="12"/>
  <c r="S65" i="12"/>
  <c r="W65" i="12"/>
  <c r="AA65" i="12"/>
  <c r="C55" i="12"/>
  <c r="G55" i="12"/>
  <c r="G66" i="12" s="1"/>
  <c r="K55" i="12"/>
  <c r="K66" i="12" s="1"/>
  <c r="O55" i="12"/>
  <c r="S55" i="12"/>
  <c r="F58" i="12"/>
  <c r="V58" i="12"/>
  <c r="AL58" i="12"/>
  <c r="BB58" i="12"/>
  <c r="BR58" i="12"/>
  <c r="CH58" i="12"/>
  <c r="B81" i="12"/>
  <c r="F81" i="12"/>
  <c r="J81" i="12"/>
  <c r="N81" i="12"/>
  <c r="R81" i="12"/>
  <c r="C82" i="12"/>
  <c r="G82" i="12"/>
  <c r="K82" i="12"/>
  <c r="O82" i="12"/>
  <c r="S82" i="12"/>
  <c r="C83" i="12"/>
  <c r="G83" i="12"/>
  <c r="K83" i="12"/>
  <c r="O83" i="12"/>
  <c r="S83" i="12"/>
  <c r="B84" i="12"/>
  <c r="F84" i="12"/>
  <c r="J84" i="12"/>
  <c r="N84" i="12"/>
  <c r="R84" i="12"/>
  <c r="D85" i="12"/>
  <c r="H85" i="12"/>
  <c r="L85" i="12"/>
  <c r="P85" i="12"/>
  <c r="T85" i="12"/>
  <c r="E86" i="12"/>
  <c r="I86" i="12"/>
  <c r="M86" i="12"/>
  <c r="Q86" i="12"/>
  <c r="U86" i="12"/>
  <c r="C87" i="12"/>
  <c r="G87" i="12"/>
  <c r="K87" i="12"/>
  <c r="O87" i="12"/>
  <c r="S87" i="12"/>
  <c r="W87" i="12"/>
  <c r="AA87" i="12"/>
  <c r="B88" i="12"/>
  <c r="N88" i="12"/>
  <c r="P15" i="16" s="1"/>
  <c r="R88" i="12"/>
  <c r="P19" i="16" s="1"/>
  <c r="B114" i="12"/>
  <c r="B103" i="12"/>
  <c r="B92" i="12"/>
  <c r="F114" i="12"/>
  <c r="F103" i="12"/>
  <c r="F92" i="12"/>
  <c r="J114" i="12"/>
  <c r="J103" i="12"/>
  <c r="J92" i="12"/>
  <c r="N114" i="12"/>
  <c r="N103" i="12"/>
  <c r="N92" i="12"/>
  <c r="R114" i="12"/>
  <c r="R103" i="12"/>
  <c r="R92" i="12"/>
  <c r="B115" i="12"/>
  <c r="B104" i="12"/>
  <c r="B93" i="12"/>
  <c r="F115" i="12"/>
  <c r="F104" i="12"/>
  <c r="F93" i="12"/>
  <c r="J115" i="12"/>
  <c r="J104" i="12"/>
  <c r="J93" i="12"/>
  <c r="N115" i="12"/>
  <c r="N104" i="12"/>
  <c r="N93" i="12"/>
  <c r="R115" i="12"/>
  <c r="R104" i="12"/>
  <c r="R93" i="12"/>
  <c r="B116" i="12"/>
  <c r="B105" i="12"/>
  <c r="B94" i="12"/>
  <c r="F116" i="12"/>
  <c r="F105" i="12"/>
  <c r="F94" i="12"/>
  <c r="J116" i="12"/>
  <c r="J105" i="12"/>
  <c r="J94" i="12"/>
  <c r="N116" i="12"/>
  <c r="N105" i="12"/>
  <c r="N94" i="12"/>
  <c r="R116" i="12"/>
  <c r="R105" i="12"/>
  <c r="R94" i="12"/>
  <c r="B117" i="12"/>
  <c r="B106" i="12"/>
  <c r="B95" i="12"/>
  <c r="F117" i="12"/>
  <c r="F106" i="12"/>
  <c r="F95" i="12"/>
  <c r="J117" i="12"/>
  <c r="J106" i="12"/>
  <c r="J95" i="12"/>
  <c r="N117" i="12"/>
  <c r="N106" i="12"/>
  <c r="N95" i="12"/>
  <c r="R117" i="12"/>
  <c r="R106" i="12"/>
  <c r="R95" i="12"/>
  <c r="V106" i="12"/>
  <c r="B118" i="12"/>
  <c r="B107" i="12"/>
  <c r="B96" i="12"/>
  <c r="F118" i="12"/>
  <c r="F107" i="12"/>
  <c r="F96" i="12"/>
  <c r="J118" i="12"/>
  <c r="J107" i="12"/>
  <c r="J96" i="12"/>
  <c r="N118" i="12"/>
  <c r="N107" i="12"/>
  <c r="N96" i="12"/>
  <c r="R118" i="12"/>
  <c r="R107" i="12"/>
  <c r="R96" i="12"/>
  <c r="V118" i="12"/>
  <c r="V107" i="12"/>
  <c r="V96" i="12"/>
  <c r="B119" i="12"/>
  <c r="B108" i="12"/>
  <c r="B97" i="12"/>
  <c r="F119" i="12"/>
  <c r="F108" i="12"/>
  <c r="F97" i="12"/>
  <c r="J119" i="12"/>
  <c r="J108" i="12"/>
  <c r="J97" i="12"/>
  <c r="N119" i="12"/>
  <c r="N108" i="12"/>
  <c r="N97" i="12"/>
  <c r="R119" i="12"/>
  <c r="R108" i="12"/>
  <c r="R97" i="12"/>
  <c r="B120" i="12"/>
  <c r="B109" i="12"/>
  <c r="B98" i="12"/>
  <c r="F120" i="12"/>
  <c r="F109" i="12"/>
  <c r="F98" i="12"/>
  <c r="J120" i="12"/>
  <c r="J109" i="12"/>
  <c r="J98" i="12"/>
  <c r="N120" i="12"/>
  <c r="N109" i="12"/>
  <c r="N98" i="12"/>
  <c r="R120" i="12"/>
  <c r="R109" i="12"/>
  <c r="R98" i="12"/>
  <c r="B29" i="12"/>
  <c r="F29" i="12"/>
  <c r="J29" i="12"/>
  <c r="N29" i="12"/>
  <c r="S15" i="16" s="1"/>
  <c r="R29" i="12"/>
  <c r="S19" i="16" s="1"/>
  <c r="J32" i="12"/>
  <c r="J69" i="12" s="1"/>
  <c r="N32" i="12"/>
  <c r="N69" i="12" s="1"/>
  <c r="Z32" i="12"/>
  <c r="Z69" i="12" s="1"/>
  <c r="AD32" i="12"/>
  <c r="AD69" i="12" s="1"/>
  <c r="AP32" i="12"/>
  <c r="AP69" i="12" s="1"/>
  <c r="AT32" i="12"/>
  <c r="AT69" i="12" s="1"/>
  <c r="BF32" i="12"/>
  <c r="BF69" i="12" s="1"/>
  <c r="BJ32" i="12"/>
  <c r="BJ69" i="12" s="1"/>
  <c r="BV32" i="12"/>
  <c r="BV69" i="12" s="1"/>
  <c r="BZ32" i="12"/>
  <c r="BZ69" i="12" s="1"/>
  <c r="CL32" i="12"/>
  <c r="CL69" i="12" s="1"/>
  <c r="CP32" i="12"/>
  <c r="CP69" i="12" s="1"/>
  <c r="D47" i="12"/>
  <c r="H47" i="12"/>
  <c r="L47" i="12"/>
  <c r="P47" i="12"/>
  <c r="T47" i="12"/>
  <c r="X47" i="12"/>
  <c r="AB47" i="12"/>
  <c r="AF47" i="12"/>
  <c r="AJ47" i="12"/>
  <c r="AN47" i="12"/>
  <c r="AR47" i="12"/>
  <c r="AV47" i="12"/>
  <c r="AZ47" i="12"/>
  <c r="BD47" i="12"/>
  <c r="BH47" i="12"/>
  <c r="BL47" i="12"/>
  <c r="BP47" i="12"/>
  <c r="BT47" i="12"/>
  <c r="BX47" i="12"/>
  <c r="CB47" i="12"/>
  <c r="CF47" i="12"/>
  <c r="CJ47" i="12"/>
  <c r="CN47" i="12"/>
  <c r="CR47" i="12"/>
  <c r="D59" i="12"/>
  <c r="H59" i="12"/>
  <c r="L59" i="12"/>
  <c r="P59" i="12"/>
  <c r="T59" i="12"/>
  <c r="D60" i="12"/>
  <c r="H60" i="12"/>
  <c r="L60" i="12"/>
  <c r="P60" i="12"/>
  <c r="T60" i="12"/>
  <c r="D61" i="12"/>
  <c r="H61" i="12"/>
  <c r="L61" i="12"/>
  <c r="P61" i="12"/>
  <c r="T61" i="12"/>
  <c r="D62" i="12"/>
  <c r="H62" i="12"/>
  <c r="L62" i="12"/>
  <c r="P62" i="12"/>
  <c r="T62" i="12"/>
  <c r="D63" i="12"/>
  <c r="H63" i="12"/>
  <c r="L63" i="12"/>
  <c r="P63" i="12"/>
  <c r="T63" i="12"/>
  <c r="D64" i="12"/>
  <c r="H64" i="12"/>
  <c r="L64" i="12"/>
  <c r="P64" i="12"/>
  <c r="T64" i="12"/>
  <c r="D65" i="12"/>
  <c r="H65" i="12"/>
  <c r="L65" i="12"/>
  <c r="P65" i="12"/>
  <c r="T65" i="12"/>
  <c r="D55" i="12"/>
  <c r="H55" i="12"/>
  <c r="H66" i="12" s="1"/>
  <c r="L55" i="12"/>
  <c r="P55" i="12"/>
  <c r="T55" i="12"/>
  <c r="C81" i="12"/>
  <c r="G81" i="12"/>
  <c r="K81" i="12"/>
  <c r="O81" i="12"/>
  <c r="S81" i="12"/>
  <c r="D82" i="12"/>
  <c r="H82" i="12"/>
  <c r="L82" i="12"/>
  <c r="P82" i="12"/>
  <c r="T82" i="12"/>
  <c r="D83" i="12"/>
  <c r="H83" i="12"/>
  <c r="L83" i="12"/>
  <c r="P83" i="12"/>
  <c r="T83" i="12"/>
  <c r="C84" i="12"/>
  <c r="G84" i="12"/>
  <c r="K84" i="12"/>
  <c r="O84" i="12"/>
  <c r="S84" i="12"/>
  <c r="E85" i="12"/>
  <c r="I85" i="12"/>
  <c r="M85" i="12"/>
  <c r="Q85" i="12"/>
  <c r="U85" i="12"/>
  <c r="B86" i="12"/>
  <c r="F86" i="12"/>
  <c r="J86" i="12"/>
  <c r="N86" i="12"/>
  <c r="R86" i="12"/>
  <c r="D87" i="12"/>
  <c r="H87" i="12"/>
  <c r="L87" i="12"/>
  <c r="P87" i="12"/>
  <c r="T87" i="12"/>
  <c r="C88" i="12"/>
  <c r="G88" i="12"/>
  <c r="O88" i="12"/>
  <c r="P16" i="16" s="1"/>
  <c r="S88" i="12"/>
  <c r="P20" i="16" s="1"/>
  <c r="C113" i="12"/>
  <c r="C91" i="12"/>
  <c r="G113" i="12"/>
  <c r="G91" i="12"/>
  <c r="K113" i="12"/>
  <c r="K91" i="12"/>
  <c r="O113" i="12"/>
  <c r="O91" i="12"/>
  <c r="S113" i="12"/>
  <c r="S91" i="12"/>
  <c r="W113" i="12"/>
  <c r="W91" i="12"/>
  <c r="AA113" i="12"/>
  <c r="AA91" i="12"/>
  <c r="AE113" i="12"/>
  <c r="AE91" i="12"/>
  <c r="AI113" i="12"/>
  <c r="AI91" i="12"/>
  <c r="AM113" i="12"/>
  <c r="AM91" i="12"/>
  <c r="AQ113" i="12"/>
  <c r="AQ91" i="12"/>
  <c r="AU113" i="12"/>
  <c r="AU91" i="12"/>
  <c r="AY113" i="12"/>
  <c r="AY91" i="12"/>
  <c r="BC113" i="12"/>
  <c r="BC91" i="12"/>
  <c r="BG113" i="12"/>
  <c r="BG91" i="12"/>
  <c r="BK113" i="12"/>
  <c r="BK91" i="12"/>
  <c r="BO113" i="12"/>
  <c r="BO91" i="12"/>
  <c r="BS113" i="12"/>
  <c r="BS91" i="12"/>
  <c r="BW113" i="12"/>
  <c r="BW91" i="12"/>
  <c r="CA113" i="12"/>
  <c r="CA91" i="12"/>
  <c r="CE113" i="12"/>
  <c r="CE91" i="12"/>
  <c r="CI113" i="12"/>
  <c r="CI91" i="12"/>
  <c r="CM113" i="12"/>
  <c r="CM91" i="12"/>
  <c r="CQ113" i="12"/>
  <c r="CQ91" i="12"/>
  <c r="C114" i="12"/>
  <c r="C103" i="12"/>
  <c r="C92" i="12"/>
  <c r="G114" i="12"/>
  <c r="G103" i="12"/>
  <c r="G92" i="12"/>
  <c r="K114" i="12"/>
  <c r="K103" i="12"/>
  <c r="K92" i="12"/>
  <c r="O114" i="12"/>
  <c r="O103" i="12"/>
  <c r="O92" i="12"/>
  <c r="S114" i="12"/>
  <c r="S103" i="12"/>
  <c r="S92" i="12"/>
  <c r="C115" i="12"/>
  <c r="C104" i="12"/>
  <c r="C93" i="12"/>
  <c r="G115" i="12"/>
  <c r="G104" i="12"/>
  <c r="G93" i="12"/>
  <c r="K115" i="12"/>
  <c r="K104" i="12"/>
  <c r="K93" i="12"/>
  <c r="O115" i="12"/>
  <c r="O104" i="12"/>
  <c r="O93" i="12"/>
  <c r="S115" i="12"/>
  <c r="S104" i="12"/>
  <c r="S93" i="12"/>
  <c r="C116" i="12"/>
  <c r="C105" i="12"/>
  <c r="C94" i="12"/>
  <c r="G116" i="12"/>
  <c r="G105" i="12"/>
  <c r="G94" i="12"/>
  <c r="K116" i="12"/>
  <c r="K105" i="12"/>
  <c r="K94" i="12"/>
  <c r="O116" i="12"/>
  <c r="O105" i="12"/>
  <c r="O94" i="12"/>
  <c r="S116" i="12"/>
  <c r="S105" i="12"/>
  <c r="S94" i="12"/>
  <c r="C117" i="12"/>
  <c r="C106" i="12"/>
  <c r="C95" i="12"/>
  <c r="G117" i="12"/>
  <c r="G106" i="12"/>
  <c r="G95" i="12"/>
  <c r="K117" i="12"/>
  <c r="K106" i="12"/>
  <c r="K95" i="12"/>
  <c r="O117" i="12"/>
  <c r="O106" i="12"/>
  <c r="O95" i="12"/>
  <c r="S117" i="12"/>
  <c r="S106" i="12"/>
  <c r="S95" i="12"/>
  <c r="C118" i="12"/>
  <c r="C107" i="12"/>
  <c r="C96" i="12"/>
  <c r="G118" i="12"/>
  <c r="G107" i="12"/>
  <c r="G96" i="12"/>
  <c r="K118" i="12"/>
  <c r="K107" i="12"/>
  <c r="K96" i="12"/>
  <c r="O118" i="12"/>
  <c r="O107" i="12"/>
  <c r="O96" i="12"/>
  <c r="S118" i="12"/>
  <c r="S107" i="12"/>
  <c r="S96" i="12"/>
  <c r="C119" i="12"/>
  <c r="C108" i="12"/>
  <c r="C97" i="12"/>
  <c r="G119" i="12"/>
  <c r="G108" i="12"/>
  <c r="G97" i="12"/>
  <c r="K119" i="12"/>
  <c r="K108" i="12"/>
  <c r="K97" i="12"/>
  <c r="O119" i="12"/>
  <c r="O108" i="12"/>
  <c r="O97" i="12"/>
  <c r="S119" i="12"/>
  <c r="S108" i="12"/>
  <c r="S97" i="12"/>
  <c r="W108" i="12"/>
  <c r="C120" i="12"/>
  <c r="C109" i="12"/>
  <c r="C98" i="12"/>
  <c r="G120" i="12"/>
  <c r="G109" i="12"/>
  <c r="G98" i="12"/>
  <c r="K120" i="12"/>
  <c r="K109" i="12"/>
  <c r="K98" i="12"/>
  <c r="O120" i="12"/>
  <c r="O109" i="12"/>
  <c r="O98" i="12"/>
  <c r="S120" i="12"/>
  <c r="S109" i="12"/>
  <c r="S98" i="12"/>
  <c r="W109" i="12"/>
  <c r="W98" i="12"/>
  <c r="C29" i="12"/>
  <c r="G29" i="12"/>
  <c r="K29" i="12"/>
  <c r="O29" i="12"/>
  <c r="S16" i="16" s="1"/>
  <c r="S29" i="12"/>
  <c r="S20" i="16" s="1"/>
  <c r="C32" i="12"/>
  <c r="C69" i="12" s="1"/>
  <c r="G32" i="12"/>
  <c r="G69" i="12" s="1"/>
  <c r="K32" i="12"/>
  <c r="K69" i="12" s="1"/>
  <c r="O32" i="12"/>
  <c r="O69" i="12" s="1"/>
  <c r="S32" i="12"/>
  <c r="S69" i="12" s="1"/>
  <c r="W32" i="12"/>
  <c r="W69" i="12" s="1"/>
  <c r="AA32" i="12"/>
  <c r="AA69" i="12" s="1"/>
  <c r="AE32" i="12"/>
  <c r="AE69" i="12" s="1"/>
  <c r="AI32" i="12"/>
  <c r="AI69" i="12" s="1"/>
  <c r="AM32" i="12"/>
  <c r="AM69" i="12" s="1"/>
  <c r="AQ32" i="12"/>
  <c r="AQ69" i="12" s="1"/>
  <c r="AU32" i="12"/>
  <c r="AU69" i="12" s="1"/>
  <c r="AY32" i="12"/>
  <c r="AY69" i="12" s="1"/>
  <c r="BC32" i="12"/>
  <c r="BC69" i="12" s="1"/>
  <c r="BG32" i="12"/>
  <c r="BG69" i="12" s="1"/>
  <c r="BK32" i="12"/>
  <c r="BK69" i="12" s="1"/>
  <c r="BO32" i="12"/>
  <c r="BO69" i="12" s="1"/>
  <c r="BS32" i="12"/>
  <c r="BS69" i="12" s="1"/>
  <c r="BW32" i="12"/>
  <c r="BW69" i="12" s="1"/>
  <c r="CA32" i="12"/>
  <c r="CA69" i="12" s="1"/>
  <c r="CE32" i="12"/>
  <c r="CE69" i="12" s="1"/>
  <c r="CI32" i="12"/>
  <c r="CI69" i="12" s="1"/>
  <c r="CM32" i="12"/>
  <c r="CM69" i="12" s="1"/>
  <c r="CQ32" i="12"/>
  <c r="CQ69" i="12" s="1"/>
  <c r="E47" i="12"/>
  <c r="I47" i="12"/>
  <c r="M47" i="12"/>
  <c r="Q47" i="12"/>
  <c r="U47" i="12"/>
  <c r="Y47" i="12"/>
  <c r="AC47" i="12"/>
  <c r="AG47" i="12"/>
  <c r="AK47" i="12"/>
  <c r="AO47" i="12"/>
  <c r="AS47" i="12"/>
  <c r="AW47" i="12"/>
  <c r="BA47" i="12"/>
  <c r="BE47" i="12"/>
  <c r="BI47" i="12"/>
  <c r="BM47" i="12"/>
  <c r="BQ47" i="12"/>
  <c r="BU47" i="12"/>
  <c r="BY47" i="12"/>
  <c r="CC47" i="12"/>
  <c r="CG47" i="12"/>
  <c r="CK47" i="12"/>
  <c r="CO47" i="12"/>
  <c r="CS47" i="12"/>
  <c r="E59" i="12"/>
  <c r="I59" i="12"/>
  <c r="M59" i="12"/>
  <c r="Q59" i="12"/>
  <c r="U59" i="12"/>
  <c r="E60" i="12"/>
  <c r="I60" i="12"/>
  <c r="M60" i="12"/>
  <c r="Q60" i="12"/>
  <c r="U60" i="12"/>
  <c r="E61" i="12"/>
  <c r="I61" i="12"/>
  <c r="M61" i="12"/>
  <c r="Q61" i="12"/>
  <c r="U61" i="12"/>
  <c r="E62" i="12"/>
  <c r="I62" i="12"/>
  <c r="M62" i="12"/>
  <c r="Q62" i="12"/>
  <c r="U62" i="12"/>
  <c r="E63" i="12"/>
  <c r="I63" i="12"/>
  <c r="M63" i="12"/>
  <c r="Q63" i="12"/>
  <c r="U63" i="12"/>
  <c r="E64" i="12"/>
  <c r="I64" i="12"/>
  <c r="M64" i="12"/>
  <c r="Q64" i="12"/>
  <c r="U64" i="12"/>
  <c r="E65" i="12"/>
  <c r="I65" i="12"/>
  <c r="M65" i="12"/>
  <c r="Q65" i="12"/>
  <c r="U65" i="12"/>
  <c r="Y65" i="12"/>
  <c r="AC65" i="12"/>
  <c r="E55" i="12"/>
  <c r="I55" i="12"/>
  <c r="I66" i="12" s="1"/>
  <c r="M55" i="12"/>
  <c r="Q55" i="12"/>
  <c r="U55" i="12"/>
  <c r="D81" i="12"/>
  <c r="H81" i="12"/>
  <c r="L81" i="12"/>
  <c r="P81" i="12"/>
  <c r="T81" i="12"/>
  <c r="E82" i="12"/>
  <c r="I82" i="12"/>
  <c r="M82" i="12"/>
  <c r="Q82" i="12"/>
  <c r="U82" i="12"/>
  <c r="E83" i="12"/>
  <c r="I83" i="12"/>
  <c r="M83" i="12"/>
  <c r="Q83" i="12"/>
  <c r="U83" i="12"/>
  <c r="D84" i="12"/>
  <c r="H84" i="12"/>
  <c r="L84" i="12"/>
  <c r="P84" i="12"/>
  <c r="T84" i="12"/>
  <c r="B85" i="12"/>
  <c r="F85" i="12"/>
  <c r="J85" i="12"/>
  <c r="N85" i="12"/>
  <c r="R85" i="12"/>
  <c r="V85" i="12"/>
  <c r="C86" i="12"/>
  <c r="G86" i="12"/>
  <c r="K86" i="12"/>
  <c r="O86" i="12"/>
  <c r="S86" i="12"/>
  <c r="W86" i="12"/>
  <c r="E87" i="12"/>
  <c r="I87" i="12"/>
  <c r="M87" i="12"/>
  <c r="Q87" i="12"/>
  <c r="U87" i="12"/>
  <c r="Y87" i="12"/>
  <c r="AC87" i="12"/>
  <c r="L88" i="12"/>
  <c r="P88" i="12"/>
  <c r="P17" i="16" s="1"/>
  <c r="V117" i="13"/>
  <c r="V106" i="13"/>
  <c r="X118" i="13"/>
  <c r="X107" i="13"/>
  <c r="Y119" i="13"/>
  <c r="Y108" i="13"/>
  <c r="W120" i="13"/>
  <c r="W109" i="13"/>
  <c r="W117" i="13"/>
  <c r="W106" i="13"/>
  <c r="V119" i="13"/>
  <c r="V108" i="13"/>
  <c r="U7" i="13"/>
  <c r="V118" i="13"/>
  <c r="V107" i="13"/>
  <c r="W119" i="13"/>
  <c r="W108" i="13"/>
  <c r="Y120" i="13"/>
  <c r="Y109" i="13"/>
  <c r="CH59" i="13"/>
  <c r="CH48" i="13" s="1"/>
  <c r="BV48" i="13"/>
  <c r="V116" i="13"/>
  <c r="V105" i="13"/>
  <c r="W118" i="13"/>
  <c r="W107" i="13"/>
  <c r="X119" i="13"/>
  <c r="X108" i="13"/>
  <c r="V120" i="13"/>
  <c r="V109" i="13"/>
  <c r="B121" i="13"/>
  <c r="B99" i="13"/>
  <c r="B110" i="13"/>
  <c r="F121" i="13"/>
  <c r="F99" i="13"/>
  <c r="F110" i="13"/>
  <c r="J121" i="13"/>
  <c r="J99" i="13"/>
  <c r="J110" i="13"/>
  <c r="N121" i="13"/>
  <c r="N99" i="13"/>
  <c r="N110" i="13"/>
  <c r="R121" i="13"/>
  <c r="R99" i="13"/>
  <c r="R110" i="13"/>
  <c r="B91" i="13"/>
  <c r="B80" i="13"/>
  <c r="B69" i="13"/>
  <c r="F91" i="13"/>
  <c r="F80" i="13"/>
  <c r="F69" i="13"/>
  <c r="J91" i="13"/>
  <c r="J80" i="13"/>
  <c r="J69" i="13"/>
  <c r="N91" i="13"/>
  <c r="N80" i="13"/>
  <c r="N69" i="13"/>
  <c r="R91" i="13"/>
  <c r="R80" i="13"/>
  <c r="R69" i="13"/>
  <c r="V91" i="13"/>
  <c r="V80" i="13"/>
  <c r="V69" i="13"/>
  <c r="Z91" i="13"/>
  <c r="Z80" i="13"/>
  <c r="Z69" i="13"/>
  <c r="AD91" i="13"/>
  <c r="AD80" i="13"/>
  <c r="AD69" i="13"/>
  <c r="AH91" i="13"/>
  <c r="AH80" i="13"/>
  <c r="AH69" i="13"/>
  <c r="AL91" i="13"/>
  <c r="AL80" i="13"/>
  <c r="AL69" i="13"/>
  <c r="AP91" i="13"/>
  <c r="AP80" i="13"/>
  <c r="AP69" i="13"/>
  <c r="AT91" i="13"/>
  <c r="AT80" i="13"/>
  <c r="AT69" i="13"/>
  <c r="AX91" i="13"/>
  <c r="AX80" i="13"/>
  <c r="AX69" i="13"/>
  <c r="BB91" i="13"/>
  <c r="BB80" i="13"/>
  <c r="BB69" i="13"/>
  <c r="BF91" i="13"/>
  <c r="BF80" i="13"/>
  <c r="BF69" i="13"/>
  <c r="BJ91" i="13"/>
  <c r="BJ80" i="13"/>
  <c r="BJ69" i="13"/>
  <c r="BN91" i="13"/>
  <c r="BN80" i="13"/>
  <c r="BN69" i="13"/>
  <c r="BR91" i="13"/>
  <c r="BR80" i="13"/>
  <c r="BR69" i="13"/>
  <c r="BV91" i="13"/>
  <c r="BV80" i="13"/>
  <c r="BV69" i="13"/>
  <c r="BZ91" i="13"/>
  <c r="BZ80" i="13"/>
  <c r="BZ69" i="13"/>
  <c r="CD91" i="13"/>
  <c r="CD80" i="13"/>
  <c r="CD69" i="13"/>
  <c r="CH91" i="13"/>
  <c r="CH80" i="13"/>
  <c r="CH69" i="13"/>
  <c r="CL91" i="13"/>
  <c r="CL80" i="13"/>
  <c r="CL69" i="13"/>
  <c r="CL58" i="13"/>
  <c r="CP91" i="13"/>
  <c r="CP80" i="13"/>
  <c r="CP69" i="13"/>
  <c r="CP58" i="13"/>
  <c r="AN33" i="13"/>
  <c r="CJ33" i="13"/>
  <c r="F43" i="13"/>
  <c r="J43" i="13"/>
  <c r="N43" i="13"/>
  <c r="R43" i="13"/>
  <c r="B47" i="13"/>
  <c r="B102" i="13" s="1"/>
  <c r="F47" i="13"/>
  <c r="F102" i="13" s="1"/>
  <c r="J47" i="13"/>
  <c r="J102" i="13" s="1"/>
  <c r="N47" i="13"/>
  <c r="N102" i="13" s="1"/>
  <c r="R47" i="13"/>
  <c r="R102" i="13" s="1"/>
  <c r="V47" i="13"/>
  <c r="V102" i="13" s="1"/>
  <c r="Z47" i="13"/>
  <c r="Z102" i="13" s="1"/>
  <c r="AD47" i="13"/>
  <c r="AD102" i="13" s="1"/>
  <c r="AH47" i="13"/>
  <c r="AH102" i="13" s="1"/>
  <c r="AL47" i="13"/>
  <c r="AL102" i="13" s="1"/>
  <c r="AP47" i="13"/>
  <c r="AP102" i="13" s="1"/>
  <c r="AT47" i="13"/>
  <c r="AT102" i="13" s="1"/>
  <c r="AX47" i="13"/>
  <c r="AX102" i="13" s="1"/>
  <c r="BB47" i="13"/>
  <c r="BB102" i="13" s="1"/>
  <c r="BF47" i="13"/>
  <c r="BF102" i="13" s="1"/>
  <c r="BJ47" i="13"/>
  <c r="BJ102" i="13" s="1"/>
  <c r="BN47" i="13"/>
  <c r="BN102" i="13" s="1"/>
  <c r="BR47" i="13"/>
  <c r="BR102" i="13" s="1"/>
  <c r="BV47" i="13"/>
  <c r="BV102" i="13" s="1"/>
  <c r="BZ47" i="13"/>
  <c r="BZ102" i="13" s="1"/>
  <c r="CD47" i="13"/>
  <c r="CD102" i="13" s="1"/>
  <c r="CH47" i="13"/>
  <c r="CH102" i="13" s="1"/>
  <c r="CL47" i="13"/>
  <c r="CL102" i="13" s="1"/>
  <c r="CP47" i="13"/>
  <c r="CP102" i="13" s="1"/>
  <c r="V48" i="13"/>
  <c r="B66" i="13"/>
  <c r="F66" i="13"/>
  <c r="J66" i="13"/>
  <c r="N66" i="13"/>
  <c r="R66" i="13"/>
  <c r="B58" i="13"/>
  <c r="B113" i="13" s="1"/>
  <c r="F58" i="13"/>
  <c r="F113" i="13" s="1"/>
  <c r="J58" i="13"/>
  <c r="J113" i="13" s="1"/>
  <c r="N58" i="13"/>
  <c r="N113" i="13" s="1"/>
  <c r="R58" i="13"/>
  <c r="R113" i="13" s="1"/>
  <c r="V58" i="13"/>
  <c r="V113" i="13" s="1"/>
  <c r="Z58" i="13"/>
  <c r="AD58" i="13"/>
  <c r="AH58" i="13"/>
  <c r="AL58" i="13"/>
  <c r="AP58" i="13"/>
  <c r="AT58" i="13"/>
  <c r="AX58" i="13"/>
  <c r="BB58" i="13"/>
  <c r="BF58" i="13"/>
  <c r="BJ58" i="13"/>
  <c r="BN58" i="13"/>
  <c r="BR58" i="13"/>
  <c r="BV58" i="13"/>
  <c r="BZ58" i="13"/>
  <c r="CD58" i="13"/>
  <c r="CH58" i="13"/>
  <c r="AF59" i="13"/>
  <c r="AP59" i="13"/>
  <c r="BB59" i="13" s="1"/>
  <c r="BN59" i="13" s="1"/>
  <c r="BZ59" i="13" s="1"/>
  <c r="CL59" i="13" s="1"/>
  <c r="AE60" i="13"/>
  <c r="BM81" i="13"/>
  <c r="BT81" i="13"/>
  <c r="AZ82" i="13"/>
  <c r="BJ82" i="13"/>
  <c r="BQ82" i="13"/>
  <c r="BG83" i="13"/>
  <c r="BU84" i="13"/>
  <c r="BQ85" i="13"/>
  <c r="CG86" i="13"/>
  <c r="CG87" i="13"/>
  <c r="C121" i="13"/>
  <c r="C110" i="13"/>
  <c r="C99" i="13"/>
  <c r="G121" i="13"/>
  <c r="G110" i="13"/>
  <c r="G99" i="13"/>
  <c r="K121" i="13"/>
  <c r="K110" i="13"/>
  <c r="K99" i="13"/>
  <c r="O121" i="13"/>
  <c r="O110" i="13"/>
  <c r="O99" i="13"/>
  <c r="S121" i="13"/>
  <c r="S110" i="13"/>
  <c r="S99" i="13"/>
  <c r="C91" i="13"/>
  <c r="C80" i="13"/>
  <c r="C69" i="13"/>
  <c r="G91" i="13"/>
  <c r="G80" i="13"/>
  <c r="G69" i="13"/>
  <c r="K91" i="13"/>
  <c r="K80" i="13"/>
  <c r="K69" i="13"/>
  <c r="O91" i="13"/>
  <c r="O80" i="13"/>
  <c r="O69" i="13"/>
  <c r="S91" i="13"/>
  <c r="S80" i="13"/>
  <c r="S69" i="13"/>
  <c r="W91" i="13"/>
  <c r="W80" i="13"/>
  <c r="W69" i="13"/>
  <c r="AA91" i="13"/>
  <c r="AA80" i="13"/>
  <c r="AA69" i="13"/>
  <c r="AE91" i="13"/>
  <c r="AE80" i="13"/>
  <c r="AE69" i="13"/>
  <c r="AI91" i="13"/>
  <c r="AI80" i="13"/>
  <c r="AI69" i="13"/>
  <c r="AM91" i="13"/>
  <c r="AM80" i="13"/>
  <c r="AM69" i="13"/>
  <c r="AQ91" i="13"/>
  <c r="AQ80" i="13"/>
  <c r="AQ69" i="13"/>
  <c r="AU91" i="13"/>
  <c r="AU80" i="13"/>
  <c r="AU69" i="13"/>
  <c r="AY91" i="13"/>
  <c r="AY80" i="13"/>
  <c r="AY69" i="13"/>
  <c r="BC91" i="13"/>
  <c r="BC80" i="13"/>
  <c r="BC69" i="13"/>
  <c r="BG91" i="13"/>
  <c r="BG80" i="13"/>
  <c r="BG69" i="13"/>
  <c r="BK91" i="13"/>
  <c r="BK80" i="13"/>
  <c r="BK69" i="13"/>
  <c r="BO91" i="13"/>
  <c r="BO80" i="13"/>
  <c r="BO69" i="13"/>
  <c r="BS91" i="13"/>
  <c r="BS80" i="13"/>
  <c r="BS69" i="13"/>
  <c r="BW91" i="13"/>
  <c r="BW80" i="13"/>
  <c r="BW69" i="13"/>
  <c r="CA91" i="13"/>
  <c r="CA80" i="13"/>
  <c r="CA69" i="13"/>
  <c r="CE91" i="13"/>
  <c r="CE80" i="13"/>
  <c r="CE69" i="13"/>
  <c r="CI91" i="13"/>
  <c r="CI80" i="13"/>
  <c r="CI69" i="13"/>
  <c r="CM91" i="13"/>
  <c r="CM80" i="13"/>
  <c r="CM69" i="13"/>
  <c r="CQ91" i="13"/>
  <c r="CQ80" i="13"/>
  <c r="CQ69" i="13"/>
  <c r="F42" i="13"/>
  <c r="F42" i="12" s="1"/>
  <c r="J42" i="13"/>
  <c r="J42" i="12" s="1"/>
  <c r="N42" i="13"/>
  <c r="N42" i="12" s="1"/>
  <c r="C15" i="16" s="1"/>
  <c r="R42" i="13"/>
  <c r="R42" i="12" s="1"/>
  <c r="C19" i="16" s="1"/>
  <c r="V42" i="13"/>
  <c r="V42" i="12" s="1"/>
  <c r="C23" i="16" s="1"/>
  <c r="C43" i="13"/>
  <c r="G43" i="13"/>
  <c r="K43" i="13"/>
  <c r="O43" i="13"/>
  <c r="S43" i="13"/>
  <c r="C47" i="13"/>
  <c r="C102" i="13" s="1"/>
  <c r="G47" i="13"/>
  <c r="G102" i="13" s="1"/>
  <c r="K47" i="13"/>
  <c r="K102" i="13" s="1"/>
  <c r="O47" i="13"/>
  <c r="O102" i="13" s="1"/>
  <c r="S47" i="13"/>
  <c r="S102" i="13" s="1"/>
  <c r="W47" i="13"/>
  <c r="W102" i="13" s="1"/>
  <c r="AA47" i="13"/>
  <c r="AA102" i="13" s="1"/>
  <c r="AE47" i="13"/>
  <c r="AE102" i="13" s="1"/>
  <c r="AI47" i="13"/>
  <c r="AI102" i="13" s="1"/>
  <c r="AM47" i="13"/>
  <c r="AM102" i="13" s="1"/>
  <c r="AQ47" i="13"/>
  <c r="AQ102" i="13" s="1"/>
  <c r="AU47" i="13"/>
  <c r="AU102" i="13" s="1"/>
  <c r="AY47" i="13"/>
  <c r="AY102" i="13" s="1"/>
  <c r="BC47" i="13"/>
  <c r="BC102" i="13" s="1"/>
  <c r="BG47" i="13"/>
  <c r="BG102" i="13" s="1"/>
  <c r="BK47" i="13"/>
  <c r="BK102" i="13" s="1"/>
  <c r="BO47" i="13"/>
  <c r="BO102" i="13" s="1"/>
  <c r="BS47" i="13"/>
  <c r="BS102" i="13" s="1"/>
  <c r="BW47" i="13"/>
  <c r="BW102" i="13" s="1"/>
  <c r="CA47" i="13"/>
  <c r="CA102" i="13" s="1"/>
  <c r="CE47" i="13"/>
  <c r="CE102" i="13" s="1"/>
  <c r="CI47" i="13"/>
  <c r="CI102" i="13" s="1"/>
  <c r="CM47" i="13"/>
  <c r="CM102" i="13" s="1"/>
  <c r="CQ47" i="13"/>
  <c r="CQ102" i="13" s="1"/>
  <c r="W48" i="13"/>
  <c r="AA48" i="13"/>
  <c r="AM48" i="13"/>
  <c r="AY48" i="13"/>
  <c r="BK48" i="13"/>
  <c r="BW48" i="13"/>
  <c r="CI48" i="13"/>
  <c r="C66" i="13"/>
  <c r="G66" i="13"/>
  <c r="K66" i="13"/>
  <c r="O66" i="13"/>
  <c r="S66" i="13"/>
  <c r="C58" i="13"/>
  <c r="C113" i="13" s="1"/>
  <c r="G58" i="13"/>
  <c r="G113" i="13" s="1"/>
  <c r="K58" i="13"/>
  <c r="K113" i="13" s="1"/>
  <c r="O58" i="13"/>
  <c r="O113" i="13" s="1"/>
  <c r="S58" i="13"/>
  <c r="S113" i="13" s="1"/>
  <c r="W58" i="13"/>
  <c r="W113" i="13" s="1"/>
  <c r="AA58" i="13"/>
  <c r="AE58" i="13"/>
  <c r="AI58" i="13"/>
  <c r="AM58" i="13"/>
  <c r="AQ58" i="13"/>
  <c r="AU58" i="13"/>
  <c r="AY58" i="13"/>
  <c r="BC58" i="13"/>
  <c r="BG58" i="13"/>
  <c r="BK58" i="13"/>
  <c r="BO58" i="13"/>
  <c r="BS58" i="13"/>
  <c r="BW58" i="13"/>
  <c r="CA58" i="13"/>
  <c r="CE58" i="13"/>
  <c r="CI58" i="13"/>
  <c r="AO60" i="13"/>
  <c r="BA60" i="13" s="1"/>
  <c r="BM60" i="13" s="1"/>
  <c r="BY60" i="13" s="1"/>
  <c r="CK60" i="13" s="1"/>
  <c r="C88" i="13"/>
  <c r="G88" i="13"/>
  <c r="K88" i="13"/>
  <c r="O88" i="13"/>
  <c r="S88" i="13"/>
  <c r="BG81" i="13"/>
  <c r="BN81" i="13"/>
  <c r="BU81" i="13"/>
  <c r="BK82" i="13"/>
  <c r="BR82" i="13"/>
  <c r="BU83" i="13"/>
  <c r="BQ84" i="13"/>
  <c r="BK85" i="13"/>
  <c r="CK85" i="13"/>
  <c r="BM86" i="13"/>
  <c r="BG87" i="13"/>
  <c r="D121" i="13"/>
  <c r="D110" i="13"/>
  <c r="D99" i="13"/>
  <c r="H121" i="13"/>
  <c r="H110" i="13"/>
  <c r="H99" i="13"/>
  <c r="L121" i="13"/>
  <c r="L110" i="13"/>
  <c r="L99" i="13"/>
  <c r="P121" i="13"/>
  <c r="P110" i="13"/>
  <c r="P99" i="13"/>
  <c r="T121" i="13"/>
  <c r="T110" i="13"/>
  <c r="T99" i="13"/>
  <c r="D91" i="13"/>
  <c r="D80" i="13"/>
  <c r="D69" i="13"/>
  <c r="H91" i="13"/>
  <c r="H80" i="13"/>
  <c r="H69" i="13"/>
  <c r="L91" i="13"/>
  <c r="L80" i="13"/>
  <c r="L69" i="13"/>
  <c r="P91" i="13"/>
  <c r="P80" i="13"/>
  <c r="P69" i="13"/>
  <c r="T91" i="13"/>
  <c r="T80" i="13"/>
  <c r="T69" i="13"/>
  <c r="X91" i="13"/>
  <c r="X80" i="13"/>
  <c r="X69" i="13"/>
  <c r="AB91" i="13"/>
  <c r="AB80" i="13"/>
  <c r="AB69" i="13"/>
  <c r="AF91" i="13"/>
  <c r="AF80" i="13"/>
  <c r="AF69" i="13"/>
  <c r="AJ91" i="13"/>
  <c r="AJ80" i="13"/>
  <c r="AJ69" i="13"/>
  <c r="AN91" i="13"/>
  <c r="AN80" i="13"/>
  <c r="AN69" i="13"/>
  <c r="AR91" i="13"/>
  <c r="AR80" i="13"/>
  <c r="AR69" i="13"/>
  <c r="AV91" i="13"/>
  <c r="AV80" i="13"/>
  <c r="AV69" i="13"/>
  <c r="AZ91" i="13"/>
  <c r="AZ80" i="13"/>
  <c r="AZ69" i="13"/>
  <c r="BD91" i="13"/>
  <c r="BD80" i="13"/>
  <c r="BD69" i="13"/>
  <c r="BH91" i="13"/>
  <c r="BH80" i="13"/>
  <c r="BH69" i="13"/>
  <c r="BL91" i="13"/>
  <c r="BL80" i="13"/>
  <c r="BL69" i="13"/>
  <c r="BP91" i="13"/>
  <c r="BP80" i="13"/>
  <c r="BP69" i="13"/>
  <c r="BT91" i="13"/>
  <c r="BT80" i="13"/>
  <c r="BT69" i="13"/>
  <c r="BX91" i="13"/>
  <c r="BX80" i="13"/>
  <c r="BX69" i="13"/>
  <c r="CB91" i="13"/>
  <c r="CB80" i="13"/>
  <c r="CB69" i="13"/>
  <c r="CF91" i="13"/>
  <c r="CF80" i="13"/>
  <c r="CF69" i="13"/>
  <c r="CJ91" i="13"/>
  <c r="CJ80" i="13"/>
  <c r="CJ69" i="13"/>
  <c r="CN91" i="13"/>
  <c r="CN58" i="13"/>
  <c r="CN80" i="13"/>
  <c r="CN69" i="13"/>
  <c r="CR91" i="13"/>
  <c r="CR58" i="13"/>
  <c r="CR80" i="13"/>
  <c r="CR69" i="13"/>
  <c r="X33" i="13"/>
  <c r="AC33" i="13"/>
  <c r="BL33" i="13"/>
  <c r="BY33" i="13"/>
  <c r="D43" i="13"/>
  <c r="H43" i="13"/>
  <c r="L43" i="13"/>
  <c r="P43" i="13"/>
  <c r="T43" i="13"/>
  <c r="D47" i="13"/>
  <c r="D102" i="13" s="1"/>
  <c r="H47" i="13"/>
  <c r="H102" i="13" s="1"/>
  <c r="L47" i="13"/>
  <c r="L102" i="13" s="1"/>
  <c r="P47" i="13"/>
  <c r="P102" i="13" s="1"/>
  <c r="T47" i="13"/>
  <c r="T102" i="13" s="1"/>
  <c r="X47" i="13"/>
  <c r="X102" i="13" s="1"/>
  <c r="AB47" i="13"/>
  <c r="AB102" i="13" s="1"/>
  <c r="AF47" i="13"/>
  <c r="AF102" i="13" s="1"/>
  <c r="AJ47" i="13"/>
  <c r="AJ102" i="13" s="1"/>
  <c r="AN47" i="13"/>
  <c r="AN102" i="13" s="1"/>
  <c r="AR47" i="13"/>
  <c r="AR102" i="13" s="1"/>
  <c r="AV47" i="13"/>
  <c r="AV102" i="13" s="1"/>
  <c r="AZ47" i="13"/>
  <c r="AZ102" i="13" s="1"/>
  <c r="BD47" i="13"/>
  <c r="BD102" i="13" s="1"/>
  <c r="BH47" i="13"/>
  <c r="BH102" i="13" s="1"/>
  <c r="BL47" i="13"/>
  <c r="BL102" i="13" s="1"/>
  <c r="BP47" i="13"/>
  <c r="BP102" i="13" s="1"/>
  <c r="BT47" i="13"/>
  <c r="BT102" i="13" s="1"/>
  <c r="BX47" i="13"/>
  <c r="BX102" i="13" s="1"/>
  <c r="CB47" i="13"/>
  <c r="CB102" i="13" s="1"/>
  <c r="CF47" i="13"/>
  <c r="CF102" i="13" s="1"/>
  <c r="CJ47" i="13"/>
  <c r="CJ102" i="13" s="1"/>
  <c r="CN47" i="13"/>
  <c r="CN102" i="13" s="1"/>
  <c r="CR47" i="13"/>
  <c r="CR102" i="13" s="1"/>
  <c r="D66" i="13"/>
  <c r="H66" i="13"/>
  <c r="L66" i="13"/>
  <c r="P66" i="13"/>
  <c r="T66" i="13"/>
  <c r="D58" i="13"/>
  <c r="D113" i="13" s="1"/>
  <c r="H58" i="13"/>
  <c r="H113" i="13" s="1"/>
  <c r="L58" i="13"/>
  <c r="L113" i="13" s="1"/>
  <c r="P58" i="13"/>
  <c r="P113" i="13" s="1"/>
  <c r="T58" i="13"/>
  <c r="T113" i="13" s="1"/>
  <c r="X58" i="13"/>
  <c r="X113" i="13" s="1"/>
  <c r="AB58" i="13"/>
  <c r="AF58" i="13"/>
  <c r="AJ58" i="13"/>
  <c r="AN58" i="13"/>
  <c r="AR58" i="13"/>
  <c r="AV58" i="13"/>
  <c r="AZ58" i="13"/>
  <c r="BD58" i="13"/>
  <c r="BH58" i="13"/>
  <c r="BL58" i="13"/>
  <c r="BP58" i="13"/>
  <c r="BT58" i="13"/>
  <c r="BX58" i="13"/>
  <c r="CB58" i="13"/>
  <c r="CF58" i="13"/>
  <c r="CJ58" i="13"/>
  <c r="CQ58" i="13"/>
  <c r="AZ81" i="13"/>
  <c r="AX70" i="13"/>
  <c r="BJ81" i="13"/>
  <c r="BQ81" i="13"/>
  <c r="BD82" i="13"/>
  <c r="BM82" i="13"/>
  <c r="BT82" i="13"/>
  <c r="BK83" i="13"/>
  <c r="BQ83" i="13"/>
  <c r="BY83" i="13"/>
  <c r="BM84" i="13"/>
  <c r="CI84" i="13"/>
  <c r="BG86" i="13"/>
  <c r="E121" i="13"/>
  <c r="E110" i="13"/>
  <c r="E99" i="13"/>
  <c r="I121" i="13"/>
  <c r="I110" i="13"/>
  <c r="I99" i="13"/>
  <c r="M121" i="13"/>
  <c r="M110" i="13"/>
  <c r="M99" i="13"/>
  <c r="Q121" i="13"/>
  <c r="Q110" i="13"/>
  <c r="Q99" i="13"/>
  <c r="U121" i="13"/>
  <c r="U110" i="13"/>
  <c r="U99" i="13"/>
  <c r="E91" i="13"/>
  <c r="E80" i="13"/>
  <c r="E69" i="13"/>
  <c r="I91" i="13"/>
  <c r="I80" i="13"/>
  <c r="I69" i="13"/>
  <c r="M91" i="13"/>
  <c r="M80" i="13"/>
  <c r="M69" i="13"/>
  <c r="Q91" i="13"/>
  <c r="Q80" i="13"/>
  <c r="Q69" i="13"/>
  <c r="U91" i="13"/>
  <c r="U80" i="13"/>
  <c r="U69" i="13"/>
  <c r="Y91" i="13"/>
  <c r="Y80" i="13"/>
  <c r="Y69" i="13"/>
  <c r="AC91" i="13"/>
  <c r="AC80" i="13"/>
  <c r="AC69" i="13"/>
  <c r="AG91" i="13"/>
  <c r="AG80" i="13"/>
  <c r="AG69" i="13"/>
  <c r="AK91" i="13"/>
  <c r="AK80" i="13"/>
  <c r="AK69" i="13"/>
  <c r="AO91" i="13"/>
  <c r="AO80" i="13"/>
  <c r="AO69" i="13"/>
  <c r="AS91" i="13"/>
  <c r="AS80" i="13"/>
  <c r="AS69" i="13"/>
  <c r="AW91" i="13"/>
  <c r="AW80" i="13"/>
  <c r="AW69" i="13"/>
  <c r="BA91" i="13"/>
  <c r="BA80" i="13"/>
  <c r="BA69" i="13"/>
  <c r="BE91" i="13"/>
  <c r="BE80" i="13"/>
  <c r="BE69" i="13"/>
  <c r="BI91" i="13"/>
  <c r="BI80" i="13"/>
  <c r="BI69" i="13"/>
  <c r="BM91" i="13"/>
  <c r="BM80" i="13"/>
  <c r="BM69" i="13"/>
  <c r="BQ91" i="13"/>
  <c r="BQ80" i="13"/>
  <c r="BQ69" i="13"/>
  <c r="BU91" i="13"/>
  <c r="BU80" i="13"/>
  <c r="BU69" i="13"/>
  <c r="BY91" i="13"/>
  <c r="BY80" i="13"/>
  <c r="BY69" i="13"/>
  <c r="CC91" i="13"/>
  <c r="CC80" i="13"/>
  <c r="CC69" i="13"/>
  <c r="CG91" i="13"/>
  <c r="CG80" i="13"/>
  <c r="CG69" i="13"/>
  <c r="CK91" i="13"/>
  <c r="CK80" i="13"/>
  <c r="CK69" i="13"/>
  <c r="CO91" i="13"/>
  <c r="CO80" i="13"/>
  <c r="CO69" i="13"/>
  <c r="CS91" i="13"/>
  <c r="CS80" i="13"/>
  <c r="CS69" i="13"/>
  <c r="E47" i="13"/>
  <c r="E102" i="13" s="1"/>
  <c r="I47" i="13"/>
  <c r="I102" i="13" s="1"/>
  <c r="M47" i="13"/>
  <c r="M102" i="13" s="1"/>
  <c r="Q47" i="13"/>
  <c r="Q102" i="13" s="1"/>
  <c r="U47" i="13"/>
  <c r="U102" i="13" s="1"/>
  <c r="Y47" i="13"/>
  <c r="Y102" i="13" s="1"/>
  <c r="AC47" i="13"/>
  <c r="AC102" i="13" s="1"/>
  <c r="AG47" i="13"/>
  <c r="AG102" i="13" s="1"/>
  <c r="AK47" i="13"/>
  <c r="AK102" i="13" s="1"/>
  <c r="AO47" i="13"/>
  <c r="AO102" i="13" s="1"/>
  <c r="AS47" i="13"/>
  <c r="AS102" i="13" s="1"/>
  <c r="AW47" i="13"/>
  <c r="AW102" i="13" s="1"/>
  <c r="BA47" i="13"/>
  <c r="BA102" i="13" s="1"/>
  <c r="BE47" i="13"/>
  <c r="BE102" i="13" s="1"/>
  <c r="BI47" i="13"/>
  <c r="BI102" i="13" s="1"/>
  <c r="BM47" i="13"/>
  <c r="BM102" i="13" s="1"/>
  <c r="BQ47" i="13"/>
  <c r="BQ102" i="13" s="1"/>
  <c r="BU47" i="13"/>
  <c r="BU102" i="13" s="1"/>
  <c r="BY47" i="13"/>
  <c r="BY102" i="13" s="1"/>
  <c r="CC47" i="13"/>
  <c r="CC102" i="13" s="1"/>
  <c r="CG47" i="13"/>
  <c r="CG102" i="13" s="1"/>
  <c r="CK47" i="13"/>
  <c r="CK102" i="13" s="1"/>
  <c r="CO47" i="13"/>
  <c r="CO102" i="13" s="1"/>
  <c r="CS47" i="13"/>
  <c r="CS102" i="13" s="1"/>
  <c r="E66" i="13"/>
  <c r="I66" i="13"/>
  <c r="M66" i="13"/>
  <c r="Q66" i="13"/>
  <c r="U66" i="13"/>
  <c r="E58" i="13"/>
  <c r="E113" i="13" s="1"/>
  <c r="I58" i="13"/>
  <c r="I113" i="13" s="1"/>
  <c r="M58" i="13"/>
  <c r="M113" i="13" s="1"/>
  <c r="Q58" i="13"/>
  <c r="Q113" i="13" s="1"/>
  <c r="U58" i="13"/>
  <c r="U113" i="13" s="1"/>
  <c r="Y58" i="13"/>
  <c r="Y113" i="13" s="1"/>
  <c r="AC58" i="13"/>
  <c r="AG58" i="13"/>
  <c r="AK58" i="13"/>
  <c r="AO58" i="13"/>
  <c r="AS58" i="13"/>
  <c r="AW58" i="13"/>
  <c r="BA58" i="13"/>
  <c r="BE58" i="13"/>
  <c r="BI58" i="13"/>
  <c r="BM58" i="13"/>
  <c r="BQ58" i="13"/>
  <c r="BU58" i="13"/>
  <c r="BY58" i="13"/>
  <c r="CC58" i="13"/>
  <c r="CG58" i="13"/>
  <c r="CK58" i="13"/>
  <c r="CS58" i="13"/>
  <c r="E88" i="13"/>
  <c r="I88" i="13"/>
  <c r="M88" i="13"/>
  <c r="Q88" i="13"/>
  <c r="U88" i="13"/>
  <c r="BC81" i="13"/>
  <c r="BK81" i="13"/>
  <c r="AY70" i="13"/>
  <c r="BR81" i="13"/>
  <c r="BG82" i="13"/>
  <c r="BN82" i="13"/>
  <c r="BU82" i="13"/>
  <c r="BG84" i="13"/>
  <c r="BG85" i="13"/>
  <c r="BU85" i="13"/>
  <c r="BQ86" i="13"/>
  <c r="BW86" i="13"/>
  <c r="BK87" i="13"/>
  <c r="BQ87" i="13"/>
  <c r="BY87" i="13"/>
  <c r="AD64" i="13"/>
  <c r="D88" i="13"/>
  <c r="H88" i="13"/>
  <c r="L88" i="13"/>
  <c r="P88" i="13"/>
  <c r="T88" i="13"/>
  <c r="AQ86" i="13"/>
  <c r="AA92" i="13"/>
  <c r="AB92" i="13" s="1"/>
  <c r="AC92" i="13" s="1"/>
  <c r="AD92" i="13" s="1"/>
  <c r="AE92" i="13" s="1"/>
  <c r="AF92" i="13" s="1"/>
  <c r="AG92" i="13" s="1"/>
  <c r="AH92" i="13" s="1"/>
  <c r="AI92" i="13" s="1"/>
  <c r="AJ92" i="13" s="1"/>
  <c r="AK92" i="13" s="1"/>
  <c r="AQ85" i="13"/>
  <c r="B88" i="13"/>
  <c r="F88" i="13"/>
  <c r="J88" i="13"/>
  <c r="N88" i="13"/>
  <c r="R88" i="13"/>
  <c r="AA94" i="13"/>
  <c r="AB94" i="13" s="1"/>
  <c r="AC94" i="13" s="1"/>
  <c r="AD94" i="13" s="1"/>
  <c r="AE94" i="13" s="1"/>
  <c r="AF94" i="13" s="1"/>
  <c r="AG94" i="13" s="1"/>
  <c r="AH94" i="13" s="1"/>
  <c r="AI94" i="13" s="1"/>
  <c r="AJ94" i="13" s="1"/>
  <c r="AK94" i="13" s="1"/>
  <c r="AA95" i="13"/>
  <c r="AB95" i="13" s="1"/>
  <c r="AC95" i="13" s="1"/>
  <c r="AD95" i="13" s="1"/>
  <c r="AE95" i="13" s="1"/>
  <c r="AF95" i="13" s="1"/>
  <c r="AG95" i="13" s="1"/>
  <c r="AH95" i="13" s="1"/>
  <c r="AI95" i="13" s="1"/>
  <c r="AJ95" i="13" s="1"/>
  <c r="AK95" i="13" s="1"/>
  <c r="AA96" i="13"/>
  <c r="AB96" i="13" s="1"/>
  <c r="AC96" i="13" s="1"/>
  <c r="AD96" i="13" s="1"/>
  <c r="AE96" i="13" s="1"/>
  <c r="AF96" i="13" s="1"/>
  <c r="AG96" i="13" s="1"/>
  <c r="AH96" i="13" s="1"/>
  <c r="AI96" i="13" s="1"/>
  <c r="AJ96" i="13" s="1"/>
  <c r="AK96" i="13" s="1"/>
  <c r="AA98" i="13"/>
  <c r="AB98" i="13" s="1"/>
  <c r="AC98" i="13" s="1"/>
  <c r="AD98" i="13" s="1"/>
  <c r="AE98" i="13" s="1"/>
  <c r="AF98" i="13" s="1"/>
  <c r="AG98" i="13" s="1"/>
  <c r="AH98" i="13" s="1"/>
  <c r="AI98" i="13" s="1"/>
  <c r="AJ98" i="13" s="1"/>
  <c r="AK98" i="13" s="1"/>
  <c r="T10" i="14"/>
  <c r="T10" i="12" s="1"/>
  <c r="CJ48" i="14"/>
  <c r="CJ70" i="14" s="1"/>
  <c r="CK33" i="14"/>
  <c r="AN48" i="14"/>
  <c r="AN70" i="14" s="1"/>
  <c r="AO33" i="14"/>
  <c r="T9" i="14"/>
  <c r="T9" i="12" s="1"/>
  <c r="B58" i="14"/>
  <c r="B91" i="14" s="1"/>
  <c r="B47" i="14"/>
  <c r="B32" i="14"/>
  <c r="B69" i="14" s="1"/>
  <c r="F58" i="14"/>
  <c r="F91" i="14" s="1"/>
  <c r="F47" i="14"/>
  <c r="F32" i="14"/>
  <c r="F69" i="14" s="1"/>
  <c r="J58" i="14"/>
  <c r="J91" i="14" s="1"/>
  <c r="J47" i="14"/>
  <c r="J32" i="14"/>
  <c r="J69" i="14" s="1"/>
  <c r="N58" i="14"/>
  <c r="N91" i="14" s="1"/>
  <c r="N47" i="14"/>
  <c r="N32" i="14"/>
  <c r="N69" i="14" s="1"/>
  <c r="AL47" i="14"/>
  <c r="AL58" i="14"/>
  <c r="AL91" i="14" s="1"/>
  <c r="AP58" i="14"/>
  <c r="AP91" i="14" s="1"/>
  <c r="AP47" i="14"/>
  <c r="AT47" i="14"/>
  <c r="AT58" i="14"/>
  <c r="AT91" i="14" s="1"/>
  <c r="AX58" i="14"/>
  <c r="AX91" i="14" s="1"/>
  <c r="AX47" i="14"/>
  <c r="BB47" i="14"/>
  <c r="BB58" i="14"/>
  <c r="BB91" i="14" s="1"/>
  <c r="BF58" i="14"/>
  <c r="BF91" i="14" s="1"/>
  <c r="BF47" i="14"/>
  <c r="BJ47" i="14"/>
  <c r="BJ58" i="14"/>
  <c r="BJ91" i="14" s="1"/>
  <c r="BN58" i="14"/>
  <c r="BN91" i="14" s="1"/>
  <c r="BN47" i="14"/>
  <c r="BR47" i="14"/>
  <c r="BR58" i="14"/>
  <c r="BR91" i="14" s="1"/>
  <c r="BV58" i="14"/>
  <c r="BV91" i="14" s="1"/>
  <c r="BV47" i="14"/>
  <c r="BZ58" i="14"/>
  <c r="BZ91" i="14" s="1"/>
  <c r="BZ47" i="14"/>
  <c r="CD58" i="14"/>
  <c r="CD91" i="14" s="1"/>
  <c r="CD47" i="14"/>
  <c r="CH58" i="14"/>
  <c r="CH91" i="14" s="1"/>
  <c r="CH47" i="14"/>
  <c r="CL58" i="14"/>
  <c r="CL91" i="14" s="1"/>
  <c r="CL47" i="14"/>
  <c r="CP58" i="14"/>
  <c r="CP91" i="14" s="1"/>
  <c r="CP47" i="14"/>
  <c r="B110" i="14"/>
  <c r="B99" i="14"/>
  <c r="F110" i="14"/>
  <c r="F99" i="14"/>
  <c r="J110" i="14"/>
  <c r="J99" i="14"/>
  <c r="N110" i="14"/>
  <c r="N99" i="14"/>
  <c r="R110" i="14"/>
  <c r="R99" i="14"/>
  <c r="R32" i="14"/>
  <c r="R69" i="14" s="1"/>
  <c r="V32" i="14"/>
  <c r="V69" i="14" s="1"/>
  <c r="Z32" i="14"/>
  <c r="Z69" i="14" s="1"/>
  <c r="AD32" i="14"/>
  <c r="AD69" i="14" s="1"/>
  <c r="AH32" i="14"/>
  <c r="AH69" i="14" s="1"/>
  <c r="AL32" i="14"/>
  <c r="AL69" i="14" s="1"/>
  <c r="AP32" i="14"/>
  <c r="AP69" i="14" s="1"/>
  <c r="AT32" i="14"/>
  <c r="AT69" i="14" s="1"/>
  <c r="AX32" i="14"/>
  <c r="AX69" i="14" s="1"/>
  <c r="BB32" i="14"/>
  <c r="BB69" i="14" s="1"/>
  <c r="BF32" i="14"/>
  <c r="BF69" i="14" s="1"/>
  <c r="BJ32" i="14"/>
  <c r="BJ69" i="14" s="1"/>
  <c r="BN32" i="14"/>
  <c r="BN69" i="14" s="1"/>
  <c r="BR32" i="14"/>
  <c r="BR69" i="14" s="1"/>
  <c r="BV32" i="14"/>
  <c r="BV69" i="14" s="1"/>
  <c r="BZ32" i="14"/>
  <c r="BZ69" i="14" s="1"/>
  <c r="CD32" i="14"/>
  <c r="CD69" i="14" s="1"/>
  <c r="CH32" i="14"/>
  <c r="CH69" i="14" s="1"/>
  <c r="CL32" i="14"/>
  <c r="CL69" i="14" s="1"/>
  <c r="CP32" i="14"/>
  <c r="CP69" i="14" s="1"/>
  <c r="AA48" i="14"/>
  <c r="AA70" i="14" s="1"/>
  <c r="AA22" i="14" s="1"/>
  <c r="AE33" i="14"/>
  <c r="BA33" i="14"/>
  <c r="BW48" i="14"/>
  <c r="BW70" i="14" s="1"/>
  <c r="C42" i="14"/>
  <c r="C42" i="12" s="1"/>
  <c r="K42" i="14"/>
  <c r="K42" i="12" s="1"/>
  <c r="S42" i="14"/>
  <c r="S42" i="12" s="1"/>
  <c r="D43" i="14"/>
  <c r="L43" i="14"/>
  <c r="T43" i="14"/>
  <c r="AD47" i="14"/>
  <c r="C58" i="14"/>
  <c r="C91" i="14" s="1"/>
  <c r="C47" i="14"/>
  <c r="G58" i="14"/>
  <c r="G91" i="14" s="1"/>
  <c r="G47" i="14"/>
  <c r="K58" i="14"/>
  <c r="K91" i="14" s="1"/>
  <c r="K47" i="14"/>
  <c r="O58" i="14"/>
  <c r="O91" i="14" s="1"/>
  <c r="O47" i="14"/>
  <c r="S58" i="14"/>
  <c r="S91" i="14" s="1"/>
  <c r="S47" i="14"/>
  <c r="W58" i="14"/>
  <c r="W91" i="14" s="1"/>
  <c r="W47" i="14"/>
  <c r="AA58" i="14"/>
  <c r="AA91" i="14" s="1"/>
  <c r="AA47" i="14"/>
  <c r="AE58" i="14"/>
  <c r="AE91" i="14" s="1"/>
  <c r="AE47" i="14"/>
  <c r="AI58" i="14"/>
  <c r="AI91" i="14" s="1"/>
  <c r="AI47" i="14"/>
  <c r="AM58" i="14"/>
  <c r="AM91" i="14" s="1"/>
  <c r="AM47" i="14"/>
  <c r="AQ58" i="14"/>
  <c r="AQ91" i="14" s="1"/>
  <c r="AQ47" i="14"/>
  <c r="AU58" i="14"/>
  <c r="AU91" i="14" s="1"/>
  <c r="AU47" i="14"/>
  <c r="AY58" i="14"/>
  <c r="AY91" i="14" s="1"/>
  <c r="AY47" i="14"/>
  <c r="BC58" i="14"/>
  <c r="BC91" i="14" s="1"/>
  <c r="BC47" i="14"/>
  <c r="BG58" i="14"/>
  <c r="BG91" i="14" s="1"/>
  <c r="BG47" i="14"/>
  <c r="BK58" i="14"/>
  <c r="BK91" i="14" s="1"/>
  <c r="BK47" i="14"/>
  <c r="BO58" i="14"/>
  <c r="BO91" i="14" s="1"/>
  <c r="BO47" i="14"/>
  <c r="BS58" i="14"/>
  <c r="BS91" i="14" s="1"/>
  <c r="BS47" i="14"/>
  <c r="BW58" i="14"/>
  <c r="BW91" i="14" s="1"/>
  <c r="BW47" i="14"/>
  <c r="CA58" i="14"/>
  <c r="CA91" i="14" s="1"/>
  <c r="CA47" i="14"/>
  <c r="CE58" i="14"/>
  <c r="CE91" i="14" s="1"/>
  <c r="CE47" i="14"/>
  <c r="CI58" i="14"/>
  <c r="CI91" i="14" s="1"/>
  <c r="CI47" i="14"/>
  <c r="CM58" i="14"/>
  <c r="CM91" i="14" s="1"/>
  <c r="CM47" i="14"/>
  <c r="CQ58" i="14"/>
  <c r="CQ91" i="14" s="1"/>
  <c r="CQ47" i="14"/>
  <c r="C110" i="14"/>
  <c r="C99" i="14"/>
  <c r="G110" i="14"/>
  <c r="G99" i="14"/>
  <c r="K110" i="14"/>
  <c r="K99" i="14"/>
  <c r="O110" i="14"/>
  <c r="O99" i="14"/>
  <c r="C32" i="14"/>
  <c r="C69" i="14" s="1"/>
  <c r="G32" i="14"/>
  <c r="G69" i="14" s="1"/>
  <c r="K32" i="14"/>
  <c r="K69" i="14" s="1"/>
  <c r="O32" i="14"/>
  <c r="O69" i="14" s="1"/>
  <c r="S32" i="14"/>
  <c r="S69" i="14" s="1"/>
  <c r="W32" i="14"/>
  <c r="W69" i="14" s="1"/>
  <c r="AA32" i="14"/>
  <c r="AA69" i="14" s="1"/>
  <c r="AE32" i="14"/>
  <c r="AE69" i="14" s="1"/>
  <c r="AI32" i="14"/>
  <c r="AI69" i="14" s="1"/>
  <c r="AM32" i="14"/>
  <c r="AM69" i="14" s="1"/>
  <c r="AQ32" i="14"/>
  <c r="AQ69" i="14" s="1"/>
  <c r="AU32" i="14"/>
  <c r="AU69" i="14" s="1"/>
  <c r="AY32" i="14"/>
  <c r="AY69" i="14" s="1"/>
  <c r="BC32" i="14"/>
  <c r="BC69" i="14" s="1"/>
  <c r="BG32" i="14"/>
  <c r="BG69" i="14" s="1"/>
  <c r="BK32" i="14"/>
  <c r="BK69" i="14" s="1"/>
  <c r="BO32" i="14"/>
  <c r="BO69" i="14" s="1"/>
  <c r="BS32" i="14"/>
  <c r="BS69" i="14" s="1"/>
  <c r="BW32" i="14"/>
  <c r="BW69" i="14" s="1"/>
  <c r="CA32" i="14"/>
  <c r="CA69" i="14" s="1"/>
  <c r="CE32" i="14"/>
  <c r="CE69" i="14" s="1"/>
  <c r="CI32" i="14"/>
  <c r="CI69" i="14" s="1"/>
  <c r="CM32" i="14"/>
  <c r="CM69" i="14" s="1"/>
  <c r="CQ32" i="14"/>
  <c r="CQ69" i="14" s="1"/>
  <c r="W48" i="14"/>
  <c r="W70" i="14" s="1"/>
  <c r="W22" i="14" s="1"/>
  <c r="BK48" i="14"/>
  <c r="BK70" i="14" s="1"/>
  <c r="BX33" i="14"/>
  <c r="F43" i="14"/>
  <c r="R47" i="14"/>
  <c r="AH47" i="14"/>
  <c r="D47" i="14"/>
  <c r="D58" i="14"/>
  <c r="D91" i="14" s="1"/>
  <c r="H58" i="14"/>
  <c r="H91" i="14" s="1"/>
  <c r="H47" i="14"/>
  <c r="L47" i="14"/>
  <c r="L58" i="14"/>
  <c r="L91" i="14" s="1"/>
  <c r="P58" i="14"/>
  <c r="P91" i="14" s="1"/>
  <c r="P47" i="14"/>
  <c r="T47" i="14"/>
  <c r="T58" i="14"/>
  <c r="T91" i="14" s="1"/>
  <c r="X58" i="14"/>
  <c r="X91" i="14" s="1"/>
  <c r="X47" i="14"/>
  <c r="AB47" i="14"/>
  <c r="AB58" i="14"/>
  <c r="AB91" i="14" s="1"/>
  <c r="AF58" i="14"/>
  <c r="AF91" i="14" s="1"/>
  <c r="AF47" i="14"/>
  <c r="AJ47" i="14"/>
  <c r="AJ58" i="14"/>
  <c r="AJ91" i="14" s="1"/>
  <c r="AN58" i="14"/>
  <c r="AN91" i="14" s="1"/>
  <c r="AN47" i="14"/>
  <c r="AR47" i="14"/>
  <c r="AR58" i="14"/>
  <c r="AR91" i="14" s="1"/>
  <c r="AV58" i="14"/>
  <c r="AV91" i="14" s="1"/>
  <c r="AV47" i="14"/>
  <c r="AZ47" i="14"/>
  <c r="AZ58" i="14"/>
  <c r="AZ91" i="14" s="1"/>
  <c r="BD58" i="14"/>
  <c r="BD91" i="14" s="1"/>
  <c r="BD47" i="14"/>
  <c r="BH47" i="14"/>
  <c r="BH58" i="14"/>
  <c r="BH91" i="14" s="1"/>
  <c r="BL58" i="14"/>
  <c r="BL91" i="14" s="1"/>
  <c r="BL47" i="14"/>
  <c r="BP47" i="14"/>
  <c r="BP58" i="14"/>
  <c r="BP91" i="14" s="1"/>
  <c r="BT58" i="14"/>
  <c r="BT91" i="14" s="1"/>
  <c r="BT47" i="14"/>
  <c r="BX58" i="14"/>
  <c r="BX91" i="14" s="1"/>
  <c r="BX47" i="14"/>
  <c r="CB58" i="14"/>
  <c r="CB91" i="14" s="1"/>
  <c r="CB47" i="14"/>
  <c r="CF58" i="14"/>
  <c r="CF91" i="14" s="1"/>
  <c r="CF47" i="14"/>
  <c r="CJ58" i="14"/>
  <c r="CJ91" i="14" s="1"/>
  <c r="CJ47" i="14"/>
  <c r="CN58" i="14"/>
  <c r="CN91" i="14" s="1"/>
  <c r="CN47" i="14"/>
  <c r="CR58" i="14"/>
  <c r="CR91" i="14" s="1"/>
  <c r="CR47" i="14"/>
  <c r="D110" i="14"/>
  <c r="D99" i="14"/>
  <c r="H110" i="14"/>
  <c r="H99" i="14"/>
  <c r="L110" i="14"/>
  <c r="L99" i="14"/>
  <c r="P110" i="14"/>
  <c r="P99" i="14"/>
  <c r="T110" i="14"/>
  <c r="T99" i="14"/>
  <c r="D32" i="14"/>
  <c r="D69" i="14" s="1"/>
  <c r="H32" i="14"/>
  <c r="H69" i="14" s="1"/>
  <c r="L32" i="14"/>
  <c r="L69" i="14" s="1"/>
  <c r="P32" i="14"/>
  <c r="P69" i="14" s="1"/>
  <c r="T32" i="14"/>
  <c r="T69" i="14" s="1"/>
  <c r="X32" i="14"/>
  <c r="X69" i="14" s="1"/>
  <c r="AB32" i="14"/>
  <c r="AB69" i="14" s="1"/>
  <c r="AF32" i="14"/>
  <c r="AF69" i="14" s="1"/>
  <c r="AJ32" i="14"/>
  <c r="AJ69" i="14" s="1"/>
  <c r="AN32" i="14"/>
  <c r="AN69" i="14" s="1"/>
  <c r="AR32" i="14"/>
  <c r="AR69" i="14" s="1"/>
  <c r="AV32" i="14"/>
  <c r="AV69" i="14" s="1"/>
  <c r="AZ32" i="14"/>
  <c r="AZ69" i="14" s="1"/>
  <c r="BD32" i="14"/>
  <c r="BD69" i="14" s="1"/>
  <c r="BH32" i="14"/>
  <c r="BH69" i="14" s="1"/>
  <c r="BL32" i="14"/>
  <c r="BL69" i="14" s="1"/>
  <c r="BP32" i="14"/>
  <c r="BP69" i="14" s="1"/>
  <c r="BT32" i="14"/>
  <c r="BT69" i="14" s="1"/>
  <c r="BX32" i="14"/>
  <c r="BX69" i="14" s="1"/>
  <c r="CB32" i="14"/>
  <c r="CB69" i="14" s="1"/>
  <c r="CF32" i="14"/>
  <c r="CF69" i="14" s="1"/>
  <c r="CJ32" i="14"/>
  <c r="CJ69" i="14" s="1"/>
  <c r="CN32" i="14"/>
  <c r="CN69" i="14" s="1"/>
  <c r="CR32" i="14"/>
  <c r="CR69" i="14" s="1"/>
  <c r="X33" i="14"/>
  <c r="AY48" i="14"/>
  <c r="AY70" i="14" s="1"/>
  <c r="G42" i="14"/>
  <c r="G42" i="12" s="1"/>
  <c r="O42" i="14"/>
  <c r="O42" i="12" s="1"/>
  <c r="H43" i="14"/>
  <c r="P43" i="14"/>
  <c r="V47" i="14"/>
  <c r="E58" i="14"/>
  <c r="E91" i="14" s="1"/>
  <c r="E47" i="14"/>
  <c r="I58" i="14"/>
  <c r="I91" i="14" s="1"/>
  <c r="I47" i="14"/>
  <c r="M58" i="14"/>
  <c r="M91" i="14" s="1"/>
  <c r="M47" i="14"/>
  <c r="Q58" i="14"/>
  <c r="Q91" i="14" s="1"/>
  <c r="Q47" i="14"/>
  <c r="U58" i="14"/>
  <c r="U91" i="14" s="1"/>
  <c r="U47" i="14"/>
  <c r="Y58" i="14"/>
  <c r="Y91" i="14" s="1"/>
  <c r="Y47" i="14"/>
  <c r="AC58" i="14"/>
  <c r="AC91" i="14" s="1"/>
  <c r="AC47" i="14"/>
  <c r="AG58" i="14"/>
  <c r="AG91" i="14" s="1"/>
  <c r="AG47" i="14"/>
  <c r="AK58" i="14"/>
  <c r="AK91" i="14" s="1"/>
  <c r="AK47" i="14"/>
  <c r="AO58" i="14"/>
  <c r="AO91" i="14" s="1"/>
  <c r="AO47" i="14"/>
  <c r="AS58" i="14"/>
  <c r="AS91" i="14" s="1"/>
  <c r="AS47" i="14"/>
  <c r="AW58" i="14"/>
  <c r="AW91" i="14" s="1"/>
  <c r="AW47" i="14"/>
  <c r="BA58" i="14"/>
  <c r="BA91" i="14" s="1"/>
  <c r="BA47" i="14"/>
  <c r="BE58" i="14"/>
  <c r="BE91" i="14" s="1"/>
  <c r="BE47" i="14"/>
  <c r="BI58" i="14"/>
  <c r="BI91" i="14" s="1"/>
  <c r="BI47" i="14"/>
  <c r="BM58" i="14"/>
  <c r="BM91" i="14" s="1"/>
  <c r="BM47" i="14"/>
  <c r="BQ58" i="14"/>
  <c r="BQ91" i="14" s="1"/>
  <c r="BQ47" i="14"/>
  <c r="BU58" i="14"/>
  <c r="BU91" i="14" s="1"/>
  <c r="BU47" i="14"/>
  <c r="BY58" i="14"/>
  <c r="BY91" i="14" s="1"/>
  <c r="BY47" i="14"/>
  <c r="CC58" i="14"/>
  <c r="CC91" i="14" s="1"/>
  <c r="CC47" i="14"/>
  <c r="CG58" i="14"/>
  <c r="CG91" i="14" s="1"/>
  <c r="CG47" i="14"/>
  <c r="CK58" i="14"/>
  <c r="CK91" i="14" s="1"/>
  <c r="CK47" i="14"/>
  <c r="CO58" i="14"/>
  <c r="CO91" i="14" s="1"/>
  <c r="CO47" i="14"/>
  <c r="CS58" i="14"/>
  <c r="CS91" i="14" s="1"/>
  <c r="CS47" i="14"/>
  <c r="E110" i="14"/>
  <c r="E99" i="14"/>
  <c r="I110" i="14"/>
  <c r="I99" i="14"/>
  <c r="M110" i="14"/>
  <c r="M99" i="14"/>
  <c r="Q110" i="14"/>
  <c r="Q99" i="14"/>
  <c r="U110" i="14"/>
  <c r="U99" i="14"/>
  <c r="E32" i="14"/>
  <c r="E69" i="14" s="1"/>
  <c r="I32" i="14"/>
  <c r="I69" i="14" s="1"/>
  <c r="M32" i="14"/>
  <c r="M69" i="14" s="1"/>
  <c r="Q32" i="14"/>
  <c r="Q69" i="14" s="1"/>
  <c r="U32" i="14"/>
  <c r="U69" i="14" s="1"/>
  <c r="Y32" i="14"/>
  <c r="Y69" i="14" s="1"/>
  <c r="AC32" i="14"/>
  <c r="AC69" i="14" s="1"/>
  <c r="AG32" i="14"/>
  <c r="AG69" i="14" s="1"/>
  <c r="AK32" i="14"/>
  <c r="AK69" i="14" s="1"/>
  <c r="AO32" i="14"/>
  <c r="AO69" i="14" s="1"/>
  <c r="AS32" i="14"/>
  <c r="AS69" i="14" s="1"/>
  <c r="AW32" i="14"/>
  <c r="AW69" i="14" s="1"/>
  <c r="BA32" i="14"/>
  <c r="BA69" i="14" s="1"/>
  <c r="BE32" i="14"/>
  <c r="BE69" i="14" s="1"/>
  <c r="BI32" i="14"/>
  <c r="BI69" i="14" s="1"/>
  <c r="BM32" i="14"/>
  <c r="BM69" i="14" s="1"/>
  <c r="BQ32" i="14"/>
  <c r="BQ69" i="14" s="1"/>
  <c r="BU32" i="14"/>
  <c r="BU69" i="14" s="1"/>
  <c r="BY32" i="14"/>
  <c r="BY69" i="14" s="1"/>
  <c r="CC32" i="14"/>
  <c r="CC69" i="14" s="1"/>
  <c r="CG32" i="14"/>
  <c r="CG69" i="14" s="1"/>
  <c r="CK32" i="14"/>
  <c r="CK69" i="14" s="1"/>
  <c r="CO32" i="14"/>
  <c r="CO69" i="14" s="1"/>
  <c r="CS32" i="14"/>
  <c r="CS69" i="14" s="1"/>
  <c r="AM48" i="14"/>
  <c r="AM70" i="14" s="1"/>
  <c r="CI48" i="14"/>
  <c r="CI70" i="14" s="1"/>
  <c r="Z47" i="14"/>
  <c r="E66" i="14"/>
  <c r="I66" i="14"/>
  <c r="M66" i="14"/>
  <c r="Q66" i="14"/>
  <c r="U66" i="14"/>
  <c r="B66" i="14"/>
  <c r="F66" i="14"/>
  <c r="J66" i="14"/>
  <c r="N66" i="14"/>
  <c r="R66" i="14"/>
  <c r="AR62" i="14"/>
  <c r="BC62" i="14"/>
  <c r="BO62" i="14" s="1"/>
  <c r="CA62" i="14" s="1"/>
  <c r="CM62" i="14" s="1"/>
  <c r="T42" i="14"/>
  <c r="T42" i="12" s="1"/>
  <c r="C66" i="14"/>
  <c r="G66" i="14"/>
  <c r="K66" i="14"/>
  <c r="O66" i="14"/>
  <c r="S66" i="14"/>
  <c r="D66" i="14"/>
  <c r="H66" i="14"/>
  <c r="L66" i="14"/>
  <c r="P66" i="14"/>
  <c r="T66" i="14"/>
  <c r="AR60" i="14"/>
  <c r="BC60" i="14"/>
  <c r="BO60" i="14" s="1"/>
  <c r="CA60" i="14" s="1"/>
  <c r="CM60" i="14" s="1"/>
  <c r="AR64" i="14"/>
  <c r="BC64" i="14"/>
  <c r="BO64" i="14" s="1"/>
  <c r="CA64" i="14" s="1"/>
  <c r="CM64" i="14" s="1"/>
  <c r="AQ61" i="14"/>
  <c r="BB60" i="14"/>
  <c r="BN60" i="14" s="1"/>
  <c r="BZ60" i="14" s="1"/>
  <c r="CL60" i="14" s="1"/>
  <c r="BB62" i="14"/>
  <c r="BN62" i="14" s="1"/>
  <c r="BZ62" i="14" s="1"/>
  <c r="CL62" i="14" s="1"/>
  <c r="BB64" i="14"/>
  <c r="BN64" i="14" s="1"/>
  <c r="BZ64" i="14" s="1"/>
  <c r="CL64" i="14" s="1"/>
  <c r="D88" i="14"/>
  <c r="H88" i="14"/>
  <c r="L88" i="14"/>
  <c r="P88" i="14"/>
  <c r="T88" i="14"/>
  <c r="CQ86" i="14"/>
  <c r="CM86" i="14"/>
  <c r="B88" i="14"/>
  <c r="F88" i="14"/>
  <c r="J88" i="14"/>
  <c r="N88" i="14"/>
  <c r="R88" i="14"/>
  <c r="CK86" i="14"/>
  <c r="CO86" i="14"/>
  <c r="CS86" i="14"/>
  <c r="C88" i="14"/>
  <c r="G88" i="14"/>
  <c r="K88" i="14"/>
  <c r="O88" i="14"/>
  <c r="S88" i="14"/>
  <c r="S110" i="14" s="1"/>
  <c r="E88" i="14"/>
  <c r="I88" i="14"/>
  <c r="M88" i="14"/>
  <c r="Q88" i="14"/>
  <c r="U88" i="14"/>
  <c r="AD93" i="14"/>
  <c r="AE93" i="14" s="1"/>
  <c r="AF93" i="14" s="1"/>
  <c r="AG93" i="14" s="1"/>
  <c r="AH93" i="14" s="1"/>
  <c r="AI93" i="14" s="1"/>
  <c r="AJ93" i="14" s="1"/>
  <c r="AK93" i="14" s="1"/>
  <c r="AD94" i="14"/>
  <c r="AE94" i="14" s="1"/>
  <c r="AF94" i="14" s="1"/>
  <c r="AG94" i="14" s="1"/>
  <c r="AH94" i="14" s="1"/>
  <c r="AI94" i="14" s="1"/>
  <c r="AJ94" i="14" s="1"/>
  <c r="AK94" i="14" s="1"/>
  <c r="AL94" i="14" s="1"/>
  <c r="AL95" i="14"/>
  <c r="AD96" i="14"/>
  <c r="AE96" i="14" s="1"/>
  <c r="AF96" i="14" s="1"/>
  <c r="AG96" i="14" s="1"/>
  <c r="AH96" i="14" s="1"/>
  <c r="AI96" i="14" s="1"/>
  <c r="AJ96" i="14" s="1"/>
  <c r="AK96" i="14" s="1"/>
  <c r="AL97" i="14"/>
  <c r="AD98" i="14"/>
  <c r="BV14" i="18" l="1"/>
  <c r="BM48" i="14"/>
  <c r="BM70" i="14" s="1"/>
  <c r="AG62" i="13"/>
  <c r="F88" i="12"/>
  <c r="Y97" i="12"/>
  <c r="F17" i="16"/>
  <c r="AQ63" i="14"/>
  <c r="AQ62" i="13"/>
  <c r="BC62" i="13" s="1"/>
  <c r="BO62" i="13" s="1"/>
  <c r="CA62" i="13" s="1"/>
  <c r="CM62" i="13" s="1"/>
  <c r="K43" i="12"/>
  <c r="K44" i="12" s="1"/>
  <c r="F43" i="12"/>
  <c r="J66" i="12"/>
  <c r="Y119" i="12"/>
  <c r="I43" i="12"/>
  <c r="I44" i="12" s="1"/>
  <c r="AP63" i="13"/>
  <c r="BB63" i="13" s="1"/>
  <c r="BN63" i="13" s="1"/>
  <c r="BZ63" i="13" s="1"/>
  <c r="CL63" i="13" s="1"/>
  <c r="D66" i="12"/>
  <c r="N43" i="12"/>
  <c r="J15" i="16" s="1"/>
  <c r="AQ59" i="14"/>
  <c r="BC59" i="14" s="1"/>
  <c r="BO59" i="14" s="1"/>
  <c r="C66" i="12"/>
  <c r="Y98" i="12"/>
  <c r="AQ65" i="14"/>
  <c r="BN48" i="14"/>
  <c r="BN70" i="14" s="1"/>
  <c r="AM84" i="18"/>
  <c r="AK48" i="18"/>
  <c r="AL93" i="14"/>
  <c r="AM93" i="14" s="1"/>
  <c r="AN93" i="14" s="1"/>
  <c r="AO93" i="14" s="1"/>
  <c r="AP93" i="14" s="1"/>
  <c r="AQ93" i="14" s="1"/>
  <c r="AR93" i="14" s="1"/>
  <c r="AS93" i="14" s="1"/>
  <c r="AT93" i="14" s="1"/>
  <c r="AU93" i="14" s="1"/>
  <c r="AV93" i="14" s="1"/>
  <c r="AW93" i="14" s="1"/>
  <c r="AC48" i="14"/>
  <c r="AC70" i="14" s="1"/>
  <c r="AC22" i="14" s="1"/>
  <c r="AF63" i="13"/>
  <c r="H88" i="12"/>
  <c r="E66" i="12"/>
  <c r="W117" i="12"/>
  <c r="V117" i="12"/>
  <c r="W96" i="12"/>
  <c r="H43" i="12"/>
  <c r="H44" i="12" s="1"/>
  <c r="AE65" i="13"/>
  <c r="AA97" i="13"/>
  <c r="AB97" i="13" s="1"/>
  <c r="AC97" i="13" s="1"/>
  <c r="AD97" i="13" s="1"/>
  <c r="AE97" i="13" s="1"/>
  <c r="AF97" i="13" s="1"/>
  <c r="AG97" i="13" s="1"/>
  <c r="AH97" i="13" s="1"/>
  <c r="AI97" i="13" s="1"/>
  <c r="AJ97" i="13" s="1"/>
  <c r="AK97" i="13" s="1"/>
  <c r="K88" i="12"/>
  <c r="L66" i="12"/>
  <c r="B66" i="12"/>
  <c r="R43" i="12"/>
  <c r="J19" i="16" s="1"/>
  <c r="AM72" i="18"/>
  <c r="W33" i="12"/>
  <c r="Z119" i="13"/>
  <c r="Z108" i="13"/>
  <c r="Z27" i="12"/>
  <c r="Z108" i="12" s="1"/>
  <c r="Z109" i="13"/>
  <c r="Z120" i="13"/>
  <c r="Q43" i="12"/>
  <c r="M17" i="16"/>
  <c r="R14" i="12"/>
  <c r="H19" i="16" s="1"/>
  <c r="F19" i="16"/>
  <c r="R12" i="12"/>
  <c r="G19" i="16" s="1"/>
  <c r="S14" i="12"/>
  <c r="H20" i="16" s="1"/>
  <c r="F20" i="16"/>
  <c r="S12" i="12"/>
  <c r="G20" i="16" s="1"/>
  <c r="C20" i="16"/>
  <c r="T66" i="12"/>
  <c r="O21" i="16" s="1"/>
  <c r="N21" i="16"/>
  <c r="C21" i="16"/>
  <c r="T11" i="12"/>
  <c r="L21" i="16" s="1"/>
  <c r="Q66" i="12"/>
  <c r="O18" i="16" s="1"/>
  <c r="N18" i="16"/>
  <c r="P66" i="12"/>
  <c r="O17" i="16" s="1"/>
  <c r="N17" i="16"/>
  <c r="S66" i="12"/>
  <c r="O20" i="16" s="1"/>
  <c r="N20" i="16"/>
  <c r="M43" i="12"/>
  <c r="M44" i="12" s="1"/>
  <c r="T43" i="12"/>
  <c r="J21" i="16" s="1"/>
  <c r="M20" i="16"/>
  <c r="D43" i="12"/>
  <c r="D44" i="12" s="1"/>
  <c r="S43" i="12"/>
  <c r="J20" i="16" s="1"/>
  <c r="G43" i="12"/>
  <c r="G44" i="12" s="1"/>
  <c r="V76" i="14"/>
  <c r="V54" i="12"/>
  <c r="V65" i="12" s="1"/>
  <c r="Z22" i="14"/>
  <c r="Z103" i="14" s="1"/>
  <c r="Z70" i="12"/>
  <c r="Z81" i="12" s="1"/>
  <c r="X76" i="13"/>
  <c r="X54" i="12"/>
  <c r="X65" i="12" s="1"/>
  <c r="O14" i="12"/>
  <c r="H16" i="16" s="1"/>
  <c r="F16" i="16"/>
  <c r="O12" i="12"/>
  <c r="G16" i="16" s="1"/>
  <c r="AX70" i="14"/>
  <c r="AX70" i="12" s="1"/>
  <c r="AX81" i="12" s="1"/>
  <c r="AX48" i="12"/>
  <c r="AX59" i="12" s="1"/>
  <c r="AB70" i="14"/>
  <c r="AB48" i="12"/>
  <c r="AB59" i="12" s="1"/>
  <c r="U66" i="12"/>
  <c r="O22" i="16" s="1"/>
  <c r="N22" i="16"/>
  <c r="Z114" i="13"/>
  <c r="M66" i="12"/>
  <c r="J88" i="12"/>
  <c r="O66" i="12"/>
  <c r="O16" i="16" s="1"/>
  <c r="N16" i="16"/>
  <c r="R66" i="12"/>
  <c r="O19" i="16" s="1"/>
  <c r="N19" i="16"/>
  <c r="AE61" i="13"/>
  <c r="AP61" i="13"/>
  <c r="BB61" i="13" s="1"/>
  <c r="BN61" i="13" s="1"/>
  <c r="BZ61" i="13" s="1"/>
  <c r="CL61" i="13" s="1"/>
  <c r="AD54" i="13"/>
  <c r="P43" i="12"/>
  <c r="M16" i="16"/>
  <c r="AL22" i="14"/>
  <c r="AL103" i="14" s="1"/>
  <c r="AL70" i="12"/>
  <c r="AL81" i="12" s="1"/>
  <c r="C43" i="12"/>
  <c r="C44" i="12" s="1"/>
  <c r="N14" i="12"/>
  <c r="H15" i="16" s="1"/>
  <c r="F15" i="16"/>
  <c r="N12" i="12"/>
  <c r="G15" i="16" s="1"/>
  <c r="Z4" i="13"/>
  <c r="Y4" i="12"/>
  <c r="BV59" i="14"/>
  <c r="BJ48" i="14"/>
  <c r="BJ70" i="14" s="1"/>
  <c r="C16" i="16"/>
  <c r="Z103" i="13"/>
  <c r="T88" i="12"/>
  <c r="P21" i="16" s="1"/>
  <c r="D88" i="12"/>
  <c r="N66" i="12"/>
  <c r="O15" i="16" s="1"/>
  <c r="N15" i="16"/>
  <c r="W118" i="12"/>
  <c r="U43" i="12"/>
  <c r="M21" i="16"/>
  <c r="E43" i="12"/>
  <c r="E44" i="12" s="1"/>
  <c r="L43" i="12"/>
  <c r="L44" i="12" s="1"/>
  <c r="O43" i="12"/>
  <c r="J16" i="16" s="1"/>
  <c r="Z76" i="14"/>
  <c r="Z54" i="12"/>
  <c r="Z65" i="12" s="1"/>
  <c r="V72" i="14"/>
  <c r="V50" i="12"/>
  <c r="V61" i="12" s="1"/>
  <c r="AZ48" i="13"/>
  <c r="AZ48" i="12" s="1"/>
  <c r="AZ33" i="12"/>
  <c r="AB76" i="13"/>
  <c r="AB76" i="12" s="1"/>
  <c r="AB54" i="12"/>
  <c r="AB65" i="12" s="1"/>
  <c r="AO141" i="18"/>
  <c r="BE141" i="18" s="1"/>
  <c r="AK84" i="18"/>
  <c r="W141" i="18"/>
  <c r="Z141" i="18" s="1"/>
  <c r="Z138" i="18"/>
  <c r="AN84" i="18"/>
  <c r="AJ14" i="18"/>
  <c r="AL84" i="18"/>
  <c r="AJ72" i="18"/>
  <c r="BE146" i="18"/>
  <c r="BT48" i="18"/>
  <c r="AM48" i="18"/>
  <c r="BV72" i="18"/>
  <c r="Z146" i="18"/>
  <c r="AJ84" i="18"/>
  <c r="BV84" i="18"/>
  <c r="V108" i="12"/>
  <c r="Z97" i="12"/>
  <c r="V97" i="12"/>
  <c r="W62" i="12"/>
  <c r="X97" i="12"/>
  <c r="V62" i="12"/>
  <c r="AA64" i="12"/>
  <c r="X108" i="12"/>
  <c r="Z86" i="12"/>
  <c r="V119" i="12"/>
  <c r="X119" i="12"/>
  <c r="AA86" i="12"/>
  <c r="V86" i="12"/>
  <c r="X85" i="12"/>
  <c r="W84" i="12"/>
  <c r="V84" i="12"/>
  <c r="W85" i="12"/>
  <c r="Y64" i="12"/>
  <c r="W119" i="12"/>
  <c r="X63" i="12"/>
  <c r="Y86" i="12"/>
  <c r="V64" i="12"/>
  <c r="Z64" i="12"/>
  <c r="W106" i="12"/>
  <c r="W107" i="12"/>
  <c r="Z119" i="12"/>
  <c r="X86" i="12"/>
  <c r="W95" i="12"/>
  <c r="V95" i="12"/>
  <c r="W63" i="12"/>
  <c r="X64" i="12"/>
  <c r="AM94" i="14"/>
  <c r="AN94" i="14" s="1"/>
  <c r="AO94" i="14" s="1"/>
  <c r="AP94" i="14" s="1"/>
  <c r="AQ94" i="14" s="1"/>
  <c r="AR94" i="14" s="1"/>
  <c r="AS94" i="14" s="1"/>
  <c r="AT94" i="14" s="1"/>
  <c r="AU94" i="14" s="1"/>
  <c r="AV94" i="14" s="1"/>
  <c r="AW94" i="14" s="1"/>
  <c r="AM95" i="14"/>
  <c r="AN95" i="14" s="1"/>
  <c r="AO95" i="14" s="1"/>
  <c r="AP95" i="14" s="1"/>
  <c r="AQ95" i="14" s="1"/>
  <c r="AR95" i="14" s="1"/>
  <c r="AS95" i="14" s="1"/>
  <c r="AT95" i="14" s="1"/>
  <c r="AU95" i="14" s="1"/>
  <c r="AV95" i="14" s="1"/>
  <c r="AW95" i="14" s="1"/>
  <c r="AR59" i="14"/>
  <c r="BD60" i="14"/>
  <c r="BP60" i="14" s="1"/>
  <c r="CB60" i="14" s="1"/>
  <c r="CN60" i="14" s="1"/>
  <c r="AS60" i="14"/>
  <c r="CN102" i="14"/>
  <c r="CN80" i="14"/>
  <c r="CF102" i="14"/>
  <c r="CF80" i="14"/>
  <c r="BX102" i="14"/>
  <c r="BX80" i="14"/>
  <c r="CQ102" i="14"/>
  <c r="CQ80" i="14"/>
  <c r="CI102" i="14"/>
  <c r="CI80" i="14"/>
  <c r="CA102" i="14"/>
  <c r="CA80" i="14"/>
  <c r="BS102" i="14"/>
  <c r="BS80" i="14"/>
  <c r="BK102" i="14"/>
  <c r="BK80" i="14"/>
  <c r="BC102" i="14"/>
  <c r="BC80" i="14"/>
  <c r="AU102" i="14"/>
  <c r="AU80" i="14"/>
  <c r="AM102" i="14"/>
  <c r="AM80" i="14"/>
  <c r="AE102" i="14"/>
  <c r="AE80" i="14"/>
  <c r="W102" i="14"/>
  <c r="W80" i="14"/>
  <c r="O102" i="14"/>
  <c r="O80" i="14"/>
  <c r="G102" i="14"/>
  <c r="G80" i="14"/>
  <c r="AD102" i="14"/>
  <c r="AD80" i="14"/>
  <c r="BR102" i="14"/>
  <c r="BR80" i="14"/>
  <c r="BJ102" i="14"/>
  <c r="BJ80" i="14"/>
  <c r="BB102" i="14"/>
  <c r="BB80" i="14"/>
  <c r="AT102" i="14"/>
  <c r="AT80" i="14"/>
  <c r="AL102" i="14"/>
  <c r="AL80" i="14"/>
  <c r="J102" i="14"/>
  <c r="J80" i="14"/>
  <c r="CK48" i="14"/>
  <c r="CK70" i="14" s="1"/>
  <c r="CL33" i="14"/>
  <c r="T11" i="14"/>
  <c r="AL92" i="13"/>
  <c r="AP64" i="13"/>
  <c r="BB64" i="13" s="1"/>
  <c r="BN64" i="13" s="1"/>
  <c r="BZ64" i="13" s="1"/>
  <c r="CL64" i="13" s="1"/>
  <c r="AE64" i="13"/>
  <c r="CC87" i="13"/>
  <c r="CI86" i="13"/>
  <c r="CG85" i="13"/>
  <c r="BS84" i="13"/>
  <c r="BZ82" i="13"/>
  <c r="BO81" i="13"/>
  <c r="BS86" i="13"/>
  <c r="CC83" i="13"/>
  <c r="CF82" i="13"/>
  <c r="BP82" i="13"/>
  <c r="AG63" i="13"/>
  <c r="AR63" i="13"/>
  <c r="BD63" i="13" s="1"/>
  <c r="BP63" i="13" s="1"/>
  <c r="CB63" i="13" s="1"/>
  <c r="CN63" i="13" s="1"/>
  <c r="AC48" i="13"/>
  <c r="AD33" i="13"/>
  <c r="AC33" i="12"/>
  <c r="BS87" i="13"/>
  <c r="CC84" i="13"/>
  <c r="CA83" i="13"/>
  <c r="BW82" i="13"/>
  <c r="BS81" i="13"/>
  <c r="BW48" i="12"/>
  <c r="AA70" i="13"/>
  <c r="AA48" i="12"/>
  <c r="CS87" i="13"/>
  <c r="CA84" i="13"/>
  <c r="CC82" i="13"/>
  <c r="BL82" i="13"/>
  <c r="AG59" i="13"/>
  <c r="AR59" i="13"/>
  <c r="BD59" i="13" s="1"/>
  <c r="BP59" i="13" s="1"/>
  <c r="CB59" i="13" s="1"/>
  <c r="CN59" i="13" s="1"/>
  <c r="V70" i="13"/>
  <c r="V48" i="12"/>
  <c r="AB22" i="13"/>
  <c r="AC28" i="13"/>
  <c r="AA28" i="13"/>
  <c r="CK102" i="12"/>
  <c r="CK80" i="12"/>
  <c r="BU102" i="12"/>
  <c r="BU80" i="12"/>
  <c r="BE102" i="12"/>
  <c r="BE80" i="12"/>
  <c r="AO102" i="12"/>
  <c r="AO80" i="12"/>
  <c r="Y102" i="12"/>
  <c r="Y80" i="12"/>
  <c r="I102" i="12"/>
  <c r="I80" i="12"/>
  <c r="K121" i="12"/>
  <c r="K110" i="12"/>
  <c r="K99" i="12"/>
  <c r="CJ102" i="12"/>
  <c r="CJ80" i="12"/>
  <c r="BT102" i="12"/>
  <c r="BT80" i="12"/>
  <c r="BD102" i="12"/>
  <c r="BD80" i="12"/>
  <c r="AN102" i="12"/>
  <c r="AN80" i="12"/>
  <c r="X102" i="12"/>
  <c r="X80" i="12"/>
  <c r="H102" i="12"/>
  <c r="H80" i="12"/>
  <c r="N121" i="12"/>
  <c r="U15" i="16" s="1"/>
  <c r="N110" i="12"/>
  <c r="T15" i="16" s="1"/>
  <c r="N99" i="12"/>
  <c r="R15" i="16" s="1"/>
  <c r="BR113" i="12"/>
  <c r="BR91" i="12"/>
  <c r="F113" i="12"/>
  <c r="F91" i="12"/>
  <c r="CM102" i="12"/>
  <c r="CM80" i="12"/>
  <c r="BW102" i="12"/>
  <c r="BW80" i="12"/>
  <c r="BG102" i="12"/>
  <c r="BG80" i="12"/>
  <c r="AQ102" i="12"/>
  <c r="AQ80" i="12"/>
  <c r="AA102" i="12"/>
  <c r="AA80" i="12"/>
  <c r="K102" i="12"/>
  <c r="K80" i="12"/>
  <c r="Q121" i="12"/>
  <c r="U18" i="16" s="1"/>
  <c r="Q110" i="12"/>
  <c r="T18" i="16" s="1"/>
  <c r="Q99" i="12"/>
  <c r="R18" i="16" s="1"/>
  <c r="Q88" i="12"/>
  <c r="P18" i="16" s="1"/>
  <c r="AH113" i="12"/>
  <c r="AH91" i="12"/>
  <c r="CD102" i="12"/>
  <c r="CD80" i="12"/>
  <c r="BN102" i="12"/>
  <c r="BN80" i="12"/>
  <c r="AX102" i="12"/>
  <c r="AX80" i="12"/>
  <c r="AH102" i="12"/>
  <c r="AH80" i="12"/>
  <c r="R102" i="12"/>
  <c r="R80" i="12"/>
  <c r="B102" i="12"/>
  <c r="B80" i="12"/>
  <c r="H121" i="12"/>
  <c r="H110" i="12"/>
  <c r="H99" i="12"/>
  <c r="F44" i="12"/>
  <c r="AM97" i="14"/>
  <c r="AN97" i="14" s="1"/>
  <c r="AO97" i="14" s="1"/>
  <c r="AP97" i="14" s="1"/>
  <c r="AQ97" i="14" s="1"/>
  <c r="AR97" i="14" s="1"/>
  <c r="AS97" i="14" s="1"/>
  <c r="AT97" i="14" s="1"/>
  <c r="AU97" i="14" s="1"/>
  <c r="AV97" i="14" s="1"/>
  <c r="AW97" i="14" s="1"/>
  <c r="AR65" i="14"/>
  <c r="BC65" i="14"/>
  <c r="BO65" i="14" s="1"/>
  <c r="CA65" i="14" s="1"/>
  <c r="CM65" i="14" s="1"/>
  <c r="Z102" i="14"/>
  <c r="Z80" i="14"/>
  <c r="CO102" i="14"/>
  <c r="CO80" i="14"/>
  <c r="CG102" i="14"/>
  <c r="CG80" i="14"/>
  <c r="BY102" i="14"/>
  <c r="BY80" i="14"/>
  <c r="BQ102" i="14"/>
  <c r="BQ80" i="14"/>
  <c r="BI102" i="14"/>
  <c r="BI80" i="14"/>
  <c r="BA102" i="14"/>
  <c r="BA80" i="14"/>
  <c r="AS102" i="14"/>
  <c r="AS80" i="14"/>
  <c r="AK102" i="14"/>
  <c r="AK80" i="14"/>
  <c r="AC102" i="14"/>
  <c r="AC80" i="14"/>
  <c r="U102" i="14"/>
  <c r="U80" i="14"/>
  <c r="M102" i="14"/>
  <c r="M80" i="14"/>
  <c r="E102" i="14"/>
  <c r="E80" i="14"/>
  <c r="AC103" i="14"/>
  <c r="BP102" i="14"/>
  <c r="BP80" i="14"/>
  <c r="BH102" i="14"/>
  <c r="BH80" i="14"/>
  <c r="AZ102" i="14"/>
  <c r="AZ80" i="14"/>
  <c r="AR102" i="14"/>
  <c r="AR80" i="14"/>
  <c r="AJ102" i="14"/>
  <c r="AJ80" i="14"/>
  <c r="AB102" i="14"/>
  <c r="AB80" i="14"/>
  <c r="T102" i="14"/>
  <c r="T80" i="14"/>
  <c r="L102" i="14"/>
  <c r="L80" i="14"/>
  <c r="D102" i="14"/>
  <c r="D80" i="14"/>
  <c r="BA48" i="14"/>
  <c r="BA70" i="14" s="1"/>
  <c r="BB33" i="14"/>
  <c r="CL102" i="14"/>
  <c r="CL80" i="14"/>
  <c r="CD102" i="14"/>
  <c r="CD80" i="14"/>
  <c r="BV102" i="14"/>
  <c r="BV80" i="14"/>
  <c r="BN102" i="14"/>
  <c r="BN80" i="14"/>
  <c r="BF102" i="14"/>
  <c r="BF80" i="14"/>
  <c r="AX102" i="14"/>
  <c r="AX80" i="14"/>
  <c r="AP102" i="14"/>
  <c r="AP80" i="14"/>
  <c r="N102" i="14"/>
  <c r="N80" i="14"/>
  <c r="AO48" i="14"/>
  <c r="AO70" i="14" s="1"/>
  <c r="AO22" i="14" s="1"/>
  <c r="AP33" i="14"/>
  <c r="CC86" i="13"/>
  <c r="AY70" i="12"/>
  <c r="CC81" i="13"/>
  <c r="Y33" i="13"/>
  <c r="X48" i="13"/>
  <c r="X33" i="12"/>
  <c r="CG83" i="13"/>
  <c r="BZ81" i="13"/>
  <c r="BK48" i="12"/>
  <c r="W70" i="13"/>
  <c r="W48" i="12"/>
  <c r="CS86" i="13"/>
  <c r="CG84" i="13"/>
  <c r="CJ48" i="13"/>
  <c r="CJ48" i="12" s="1"/>
  <c r="CK33" i="13"/>
  <c r="CJ33" i="12"/>
  <c r="CG102" i="12"/>
  <c r="CG80" i="12"/>
  <c r="BQ102" i="12"/>
  <c r="BQ80" i="12"/>
  <c r="BA102" i="12"/>
  <c r="BA80" i="12"/>
  <c r="AK102" i="12"/>
  <c r="AK80" i="12"/>
  <c r="U102" i="12"/>
  <c r="U80" i="12"/>
  <c r="E102" i="12"/>
  <c r="E80" i="12"/>
  <c r="G121" i="12"/>
  <c r="G110" i="12"/>
  <c r="G99" i="12"/>
  <c r="CF102" i="12"/>
  <c r="CF80" i="12"/>
  <c r="BP102" i="12"/>
  <c r="BP80" i="12"/>
  <c r="AZ102" i="12"/>
  <c r="AZ80" i="12"/>
  <c r="AJ102" i="12"/>
  <c r="AJ80" i="12"/>
  <c r="T102" i="12"/>
  <c r="T80" i="12"/>
  <c r="D102" i="12"/>
  <c r="D80" i="12"/>
  <c r="J121" i="12"/>
  <c r="J110" i="12"/>
  <c r="J99" i="12"/>
  <c r="BB113" i="12"/>
  <c r="BB91" i="12"/>
  <c r="CI102" i="12"/>
  <c r="CI80" i="12"/>
  <c r="BS102" i="12"/>
  <c r="BS80" i="12"/>
  <c r="BC102" i="12"/>
  <c r="BC80" i="12"/>
  <c r="AM102" i="12"/>
  <c r="AM80" i="12"/>
  <c r="W102" i="12"/>
  <c r="W80" i="12"/>
  <c r="G102" i="12"/>
  <c r="G80" i="12"/>
  <c r="M121" i="12"/>
  <c r="M110" i="12"/>
  <c r="M99" i="12"/>
  <c r="M88" i="12"/>
  <c r="CD113" i="12"/>
  <c r="CD91" i="12"/>
  <c r="R113" i="12"/>
  <c r="R91" i="12"/>
  <c r="CP102" i="12"/>
  <c r="CP80" i="12"/>
  <c r="BZ102" i="12"/>
  <c r="BZ80" i="12"/>
  <c r="BJ102" i="12"/>
  <c r="BJ80" i="12"/>
  <c r="AT102" i="12"/>
  <c r="AT80" i="12"/>
  <c r="AD102" i="12"/>
  <c r="AD80" i="12"/>
  <c r="N102" i="12"/>
  <c r="N80" i="12"/>
  <c r="T121" i="12"/>
  <c r="U21" i="16" s="1"/>
  <c r="T110" i="12"/>
  <c r="T21" i="16" s="1"/>
  <c r="T99" i="12"/>
  <c r="R21" i="16" s="1"/>
  <c r="D121" i="12"/>
  <c r="D110" i="12"/>
  <c r="D99" i="12"/>
  <c r="R44" i="12"/>
  <c r="K19" i="16" s="1"/>
  <c r="AR63" i="14"/>
  <c r="BC63" i="14"/>
  <c r="BO63" i="14" s="1"/>
  <c r="CA63" i="14" s="1"/>
  <c r="CM63" i="14" s="1"/>
  <c r="BD64" i="14"/>
  <c r="BP64" i="14" s="1"/>
  <c r="CB64" i="14" s="1"/>
  <c r="CN64" i="14" s="1"/>
  <c r="AS64" i="14"/>
  <c r="BD62" i="14"/>
  <c r="BP62" i="14" s="1"/>
  <c r="CB62" i="14" s="1"/>
  <c r="CN62" i="14" s="1"/>
  <c r="AS62" i="14"/>
  <c r="X48" i="14"/>
  <c r="X70" i="14" s="1"/>
  <c r="X22" i="14" s="1"/>
  <c r="Y33" i="14"/>
  <c r="CR102" i="14"/>
  <c r="CR80" i="14"/>
  <c r="CJ102" i="14"/>
  <c r="CJ80" i="14"/>
  <c r="CB102" i="14"/>
  <c r="CB80" i="14"/>
  <c r="BT102" i="14"/>
  <c r="BT80" i="14"/>
  <c r="BL102" i="14"/>
  <c r="BL80" i="14"/>
  <c r="BD102" i="14"/>
  <c r="BD80" i="14"/>
  <c r="AV102" i="14"/>
  <c r="AV80" i="14"/>
  <c r="AN102" i="14"/>
  <c r="AN80" i="14"/>
  <c r="AF102" i="14"/>
  <c r="AF80" i="14"/>
  <c r="X102" i="14"/>
  <c r="X80" i="14"/>
  <c r="P102" i="14"/>
  <c r="P80" i="14"/>
  <c r="H102" i="14"/>
  <c r="H80" i="14"/>
  <c r="AH102" i="14"/>
  <c r="AH80" i="14"/>
  <c r="W103" i="14"/>
  <c r="CM102" i="14"/>
  <c r="CM80" i="14"/>
  <c r="CE102" i="14"/>
  <c r="CE80" i="14"/>
  <c r="BW102" i="14"/>
  <c r="BW80" i="14"/>
  <c r="BO102" i="14"/>
  <c r="BO80" i="14"/>
  <c r="BG102" i="14"/>
  <c r="BG80" i="14"/>
  <c r="AY102" i="14"/>
  <c r="AY80" i="14"/>
  <c r="AQ102" i="14"/>
  <c r="AQ80" i="14"/>
  <c r="AI102" i="14"/>
  <c r="AI80" i="14"/>
  <c r="AA102" i="14"/>
  <c r="AA80" i="14"/>
  <c r="S102" i="14"/>
  <c r="S80" i="14"/>
  <c r="K102" i="14"/>
  <c r="K80" i="14"/>
  <c r="C102" i="14"/>
  <c r="C80" i="14"/>
  <c r="AE48" i="14"/>
  <c r="AE70" i="14" s="1"/>
  <c r="AE22" i="14" s="1"/>
  <c r="AF33" i="14"/>
  <c r="BP33" i="14"/>
  <c r="B102" i="14"/>
  <c r="B80" i="14"/>
  <c r="AL98" i="13"/>
  <c r="AL96" i="13"/>
  <c r="AL94" i="13"/>
  <c r="BC85" i="13"/>
  <c r="BC86" i="13"/>
  <c r="CK87" i="13"/>
  <c r="BW87" i="13"/>
  <c r="BS85" i="13"/>
  <c r="CG82" i="13"/>
  <c r="BS82" i="13"/>
  <c r="BW81" i="13"/>
  <c r="BK70" i="13"/>
  <c r="CA87" i="13"/>
  <c r="CK83" i="13"/>
  <c r="BW83" i="13"/>
  <c r="BY82" i="13"/>
  <c r="BL81" i="13"/>
  <c r="BY48" i="13"/>
  <c r="BZ33" i="13"/>
  <c r="BY86" i="13"/>
  <c r="BW85" i="13"/>
  <c r="CD82" i="13"/>
  <c r="BO82" i="13"/>
  <c r="AY48" i="12"/>
  <c r="BS83" i="13"/>
  <c r="BV82" i="13"/>
  <c r="CF81" i="13"/>
  <c r="BP81" i="13"/>
  <c r="AF60" i="13"/>
  <c r="AQ60" i="13"/>
  <c r="BC60" i="13" s="1"/>
  <c r="BO60" i="13" s="1"/>
  <c r="CA60" i="13" s="1"/>
  <c r="CM60" i="13" s="1"/>
  <c r="BA48" i="13"/>
  <c r="BB33" i="13"/>
  <c r="BA33" i="12"/>
  <c r="U10" i="13"/>
  <c r="U9" i="13"/>
  <c r="CS102" i="12"/>
  <c r="CS80" i="12"/>
  <c r="CC102" i="12"/>
  <c r="CC80" i="12"/>
  <c r="BM102" i="12"/>
  <c r="BM80" i="12"/>
  <c r="AW102" i="12"/>
  <c r="AW80" i="12"/>
  <c r="AG102" i="12"/>
  <c r="AG80" i="12"/>
  <c r="Q102" i="12"/>
  <c r="Q80" i="12"/>
  <c r="S121" i="12"/>
  <c r="U20" i="16" s="1"/>
  <c r="S110" i="12"/>
  <c r="T20" i="16" s="1"/>
  <c r="S99" i="12"/>
  <c r="R20" i="16" s="1"/>
  <c r="C121" i="12"/>
  <c r="C110" i="12"/>
  <c r="C99" i="12"/>
  <c r="CR102" i="12"/>
  <c r="CR80" i="12"/>
  <c r="CB102" i="12"/>
  <c r="CB80" i="12"/>
  <c r="BL102" i="12"/>
  <c r="BL80" i="12"/>
  <c r="AV102" i="12"/>
  <c r="AV80" i="12"/>
  <c r="AF102" i="12"/>
  <c r="AF80" i="12"/>
  <c r="P102" i="12"/>
  <c r="P80" i="12"/>
  <c r="F121" i="12"/>
  <c r="F110" i="12"/>
  <c r="F99" i="12"/>
  <c r="AL113" i="12"/>
  <c r="AL91" i="12"/>
  <c r="CE102" i="12"/>
  <c r="CE80" i="12"/>
  <c r="BO102" i="12"/>
  <c r="BO80" i="12"/>
  <c r="AY102" i="12"/>
  <c r="AY80" i="12"/>
  <c r="AI102" i="12"/>
  <c r="AI80" i="12"/>
  <c r="S102" i="12"/>
  <c r="S80" i="12"/>
  <c r="C102" i="12"/>
  <c r="C80" i="12"/>
  <c r="I121" i="12"/>
  <c r="I110" i="12"/>
  <c r="I99" i="12"/>
  <c r="I88" i="12"/>
  <c r="BN113" i="12"/>
  <c r="BN91" i="12"/>
  <c r="B113" i="12"/>
  <c r="B91" i="12"/>
  <c r="CL102" i="12"/>
  <c r="CL80" i="12"/>
  <c r="BV102" i="12"/>
  <c r="BV80" i="12"/>
  <c r="BF102" i="12"/>
  <c r="BF80" i="12"/>
  <c r="AP102" i="12"/>
  <c r="AP80" i="12"/>
  <c r="Z102" i="12"/>
  <c r="Z80" i="12"/>
  <c r="J102" i="12"/>
  <c r="J80" i="12"/>
  <c r="P121" i="12"/>
  <c r="U17" i="16" s="1"/>
  <c r="P110" i="12"/>
  <c r="T17" i="16" s="1"/>
  <c r="P99" i="12"/>
  <c r="R17" i="16" s="1"/>
  <c r="N44" i="12"/>
  <c r="K15" i="16" s="1"/>
  <c r="AE98" i="14"/>
  <c r="AD28" i="14"/>
  <c r="AD109" i="14" s="1"/>
  <c r="AL96" i="14"/>
  <c r="AX92" i="14"/>
  <c r="AR61" i="14"/>
  <c r="BC61" i="14"/>
  <c r="BO61" i="14" s="1"/>
  <c r="CA61" i="14" s="1"/>
  <c r="CM61" i="14" s="1"/>
  <c r="AM22" i="14"/>
  <c r="CS102" i="14"/>
  <c r="CS80" i="14"/>
  <c r="CK102" i="14"/>
  <c r="CK80" i="14"/>
  <c r="CC102" i="14"/>
  <c r="CC80" i="14"/>
  <c r="BU102" i="14"/>
  <c r="BU80" i="14"/>
  <c r="BM102" i="14"/>
  <c r="BM80" i="14"/>
  <c r="BE102" i="14"/>
  <c r="BE80" i="14"/>
  <c r="AW102" i="14"/>
  <c r="AW80" i="14"/>
  <c r="AO102" i="14"/>
  <c r="AO80" i="14"/>
  <c r="AG102" i="14"/>
  <c r="AG80" i="14"/>
  <c r="Y102" i="14"/>
  <c r="Y80" i="14"/>
  <c r="Q102" i="14"/>
  <c r="Q80" i="14"/>
  <c r="I102" i="14"/>
  <c r="I80" i="14"/>
  <c r="V102" i="14"/>
  <c r="V80" i="14"/>
  <c r="R102" i="14"/>
  <c r="R80" i="14"/>
  <c r="BX48" i="14"/>
  <c r="BY33" i="14"/>
  <c r="BY33" i="12" s="1"/>
  <c r="BX33" i="12"/>
  <c r="AA103" i="14"/>
  <c r="CP102" i="14"/>
  <c r="CP80" i="14"/>
  <c r="CH102" i="14"/>
  <c r="CH80" i="14"/>
  <c r="BZ102" i="14"/>
  <c r="BZ80" i="14"/>
  <c r="F102" i="14"/>
  <c r="F80" i="14"/>
  <c r="AN22" i="14"/>
  <c r="AL97" i="13"/>
  <c r="AL95" i="13"/>
  <c r="AL93" i="13"/>
  <c r="AF65" i="13"/>
  <c r="AQ65" i="13"/>
  <c r="BC65" i="13" s="1"/>
  <c r="BO65" i="13" s="1"/>
  <c r="CA65" i="13" s="1"/>
  <c r="CM65" i="13" s="1"/>
  <c r="CD81" i="13"/>
  <c r="BY84" i="13"/>
  <c r="BJ70" i="13"/>
  <c r="BV81" i="13"/>
  <c r="BM33" i="13"/>
  <c r="BL48" i="13"/>
  <c r="BL48" i="12" s="1"/>
  <c r="BL33" i="12"/>
  <c r="CG81" i="13"/>
  <c r="CI48" i="12"/>
  <c r="AM70" i="13"/>
  <c r="AM48" i="12"/>
  <c r="CC85" i="13"/>
  <c r="BY81" i="13"/>
  <c r="AH62" i="13"/>
  <c r="AS62" i="13"/>
  <c r="BE62" i="13" s="1"/>
  <c r="BQ62" i="13" s="1"/>
  <c r="CC62" i="13" s="1"/>
  <c r="CO62" i="13" s="1"/>
  <c r="AN48" i="13"/>
  <c r="AO33" i="13"/>
  <c r="AN33" i="12"/>
  <c r="AA27" i="13"/>
  <c r="AE54" i="13"/>
  <c r="CO102" i="12"/>
  <c r="CO80" i="12"/>
  <c r="BY102" i="12"/>
  <c r="BY80" i="12"/>
  <c r="BI102" i="12"/>
  <c r="BI80" i="12"/>
  <c r="AS102" i="12"/>
  <c r="AS80" i="12"/>
  <c r="AC102" i="12"/>
  <c r="AC80" i="12"/>
  <c r="M102" i="12"/>
  <c r="M80" i="12"/>
  <c r="O121" i="12"/>
  <c r="U16" i="16" s="1"/>
  <c r="O110" i="12"/>
  <c r="T16" i="16" s="1"/>
  <c r="O99" i="12"/>
  <c r="R16" i="16" s="1"/>
  <c r="CN102" i="12"/>
  <c r="CN80" i="12"/>
  <c r="BX102" i="12"/>
  <c r="BX80" i="12"/>
  <c r="BH102" i="12"/>
  <c r="BH80" i="12"/>
  <c r="AR102" i="12"/>
  <c r="AR80" i="12"/>
  <c r="AB102" i="12"/>
  <c r="AB80" i="12"/>
  <c r="L102" i="12"/>
  <c r="L80" i="12"/>
  <c r="R121" i="12"/>
  <c r="U19" i="16" s="1"/>
  <c r="R110" i="12"/>
  <c r="T19" i="16" s="1"/>
  <c r="R99" i="12"/>
  <c r="R19" i="16" s="1"/>
  <c r="B121" i="12"/>
  <c r="B110" i="12"/>
  <c r="B99" i="12"/>
  <c r="CH113" i="12"/>
  <c r="CH91" i="12"/>
  <c r="V113" i="12"/>
  <c r="V91" i="12"/>
  <c r="CQ102" i="12"/>
  <c r="CQ80" i="12"/>
  <c r="CA102" i="12"/>
  <c r="CA80" i="12"/>
  <c r="BK102" i="12"/>
  <c r="BK80" i="12"/>
  <c r="AU102" i="12"/>
  <c r="AU80" i="12"/>
  <c r="AE102" i="12"/>
  <c r="AE80" i="12"/>
  <c r="O102" i="12"/>
  <c r="O80" i="12"/>
  <c r="U121" i="12"/>
  <c r="U22" i="16" s="1"/>
  <c r="U110" i="12"/>
  <c r="T22" i="16" s="1"/>
  <c r="U99" i="12"/>
  <c r="R22" i="16" s="1"/>
  <c r="E121" i="12"/>
  <c r="E110" i="12"/>
  <c r="E99" i="12"/>
  <c r="U88" i="12"/>
  <c r="P22" i="16" s="1"/>
  <c r="E88" i="12"/>
  <c r="AX113" i="12"/>
  <c r="AX91" i="12"/>
  <c r="CH102" i="12"/>
  <c r="CH80" i="12"/>
  <c r="BR102" i="12"/>
  <c r="BR80" i="12"/>
  <c r="BB102" i="12"/>
  <c r="BB80" i="12"/>
  <c r="AL102" i="12"/>
  <c r="AL80" i="12"/>
  <c r="V102" i="12"/>
  <c r="V80" i="12"/>
  <c r="F102" i="12"/>
  <c r="F80" i="12"/>
  <c r="L121" i="12"/>
  <c r="L110" i="12"/>
  <c r="L99" i="12"/>
  <c r="J44" i="12"/>
  <c r="CA59" i="14" l="1"/>
  <c r="CM59" i="14" s="1"/>
  <c r="BO48" i="14"/>
  <c r="BO70" i="14" s="1"/>
  <c r="AZ70" i="13"/>
  <c r="AB87" i="12"/>
  <c r="O44" i="12"/>
  <c r="K16" i="16" s="1"/>
  <c r="V76" i="12"/>
  <c r="V87" i="12" s="1"/>
  <c r="V28" i="14"/>
  <c r="AB28" i="13"/>
  <c r="AD76" i="13"/>
  <c r="AD54" i="12"/>
  <c r="AD65" i="12" s="1"/>
  <c r="AB70" i="12"/>
  <c r="AB81" i="12" s="1"/>
  <c r="AB22" i="14"/>
  <c r="AB103" i="14" s="1"/>
  <c r="Q44" i="12"/>
  <c r="K18" i="16" s="1"/>
  <c r="J18" i="16"/>
  <c r="AA4" i="13"/>
  <c r="Z4" i="12"/>
  <c r="AZ59" i="12"/>
  <c r="Z76" i="12"/>
  <c r="Z87" i="12" s="1"/>
  <c r="Z28" i="14"/>
  <c r="CH59" i="14"/>
  <c r="CH48" i="14" s="1"/>
  <c r="BV48" i="14"/>
  <c r="V24" i="14"/>
  <c r="V72" i="12"/>
  <c r="V83" i="12" s="1"/>
  <c r="P44" i="12"/>
  <c r="K17" i="16" s="1"/>
  <c r="J17" i="16"/>
  <c r="X28" i="13"/>
  <c r="X76" i="12"/>
  <c r="X87" i="12" s="1"/>
  <c r="U11" i="13"/>
  <c r="U44" i="12"/>
  <c r="K22" i="16" s="1"/>
  <c r="J22" i="16"/>
  <c r="AQ61" i="13"/>
  <c r="BC61" i="13" s="1"/>
  <c r="BO61" i="13" s="1"/>
  <c r="CA61" i="13" s="1"/>
  <c r="CM61" i="13" s="1"/>
  <c r="AF61" i="13"/>
  <c r="T44" i="12"/>
  <c r="K21" i="16" s="1"/>
  <c r="S44" i="12"/>
  <c r="K20" i="16" s="1"/>
  <c r="BJ48" i="12"/>
  <c r="BJ59" i="12" s="1"/>
  <c r="Z22" i="12"/>
  <c r="AA119" i="13"/>
  <c r="AA108" i="13"/>
  <c r="AA27" i="12"/>
  <c r="AN48" i="12"/>
  <c r="AN70" i="13"/>
  <c r="AM70" i="12"/>
  <c r="AM81" i="12" s="1"/>
  <c r="BV70" i="13"/>
  <c r="CH81" i="13"/>
  <c r="CH70" i="13" s="1"/>
  <c r="CP81" i="13"/>
  <c r="AM93" i="13"/>
  <c r="AN93" i="13" s="1"/>
  <c r="AO93" i="13" s="1"/>
  <c r="AP93" i="13" s="1"/>
  <c r="AQ93" i="13" s="1"/>
  <c r="AR93" i="13" s="1"/>
  <c r="AS93" i="13" s="1"/>
  <c r="AT93" i="13" s="1"/>
  <c r="AU93" i="13" s="1"/>
  <c r="AV93" i="13" s="1"/>
  <c r="AW93" i="13" s="1"/>
  <c r="AM103" i="14"/>
  <c r="AF98" i="14"/>
  <c r="AE28" i="14"/>
  <c r="AE109" i="14" s="1"/>
  <c r="AY59" i="12"/>
  <c r="CP82" i="13"/>
  <c r="CK82" i="13"/>
  <c r="BK70" i="12"/>
  <c r="BK81" i="12" s="1"/>
  <c r="AM94" i="13"/>
  <c r="AN94" i="13" s="1"/>
  <c r="AO94" i="13" s="1"/>
  <c r="AP94" i="13" s="1"/>
  <c r="AQ94" i="13" s="1"/>
  <c r="AR94" i="13" s="1"/>
  <c r="AS94" i="13" s="1"/>
  <c r="AT94" i="13" s="1"/>
  <c r="AU94" i="13" s="1"/>
  <c r="AV94" i="13" s="1"/>
  <c r="AW94" i="13" s="1"/>
  <c r="Y48" i="14"/>
  <c r="Y70" i="14" s="1"/>
  <c r="Y22" i="14" s="1"/>
  <c r="BK59" i="12"/>
  <c r="CS83" i="13"/>
  <c r="Y48" i="13"/>
  <c r="Y33" i="12"/>
  <c r="AS65" i="14"/>
  <c r="BD65" i="14"/>
  <c r="BP65" i="14" s="1"/>
  <c r="CB65" i="14" s="1"/>
  <c r="CN65" i="14" s="1"/>
  <c r="AA120" i="13"/>
  <c r="AA109" i="13"/>
  <c r="AA28" i="12"/>
  <c r="AS59" i="13"/>
  <c r="BE59" i="13" s="1"/>
  <c r="BQ59" i="13" s="1"/>
  <c r="CC59" i="13" s="1"/>
  <c r="CO59" i="13" s="1"/>
  <c r="AH59" i="13"/>
  <c r="CO82" i="13"/>
  <c r="AS63" i="13"/>
  <c r="BE63" i="13" s="1"/>
  <c r="BQ63" i="13" s="1"/>
  <c r="CC63" i="13" s="1"/>
  <c r="CO63" i="13" s="1"/>
  <c r="AH63" i="13"/>
  <c r="CB82" i="13"/>
  <c r="CA81" i="13"/>
  <c r="CE84" i="13"/>
  <c r="AX95" i="14"/>
  <c r="CI59" i="12"/>
  <c r="BJ70" i="12"/>
  <c r="BJ81" i="12" s="1"/>
  <c r="AM95" i="13"/>
  <c r="AN95" i="13" s="1"/>
  <c r="AO95" i="13" s="1"/>
  <c r="AP95" i="13" s="1"/>
  <c r="AQ95" i="13" s="1"/>
  <c r="AR95" i="13" s="1"/>
  <c r="AS95" i="13" s="1"/>
  <c r="AT95" i="13" s="1"/>
  <c r="AU95" i="13" s="1"/>
  <c r="AV95" i="13" s="1"/>
  <c r="AW95" i="13" s="1"/>
  <c r="AX95" i="13"/>
  <c r="AY92" i="14"/>
  <c r="AX22" i="14"/>
  <c r="BA48" i="12"/>
  <c r="BA70" i="13"/>
  <c r="CB81" i="13"/>
  <c r="CH82" i="13"/>
  <c r="AZ70" i="12"/>
  <c r="AZ81" i="12" s="1"/>
  <c r="CI81" i="13"/>
  <c r="CI70" i="13" s="1"/>
  <c r="BW70" i="13"/>
  <c r="CS82" i="13"/>
  <c r="CI87" i="13"/>
  <c r="BO86" i="13"/>
  <c r="AM96" i="13"/>
  <c r="AN96" i="13" s="1"/>
  <c r="AO96" i="13" s="1"/>
  <c r="AP96" i="13" s="1"/>
  <c r="AQ96" i="13" s="1"/>
  <c r="AR96" i="13" s="1"/>
  <c r="AS96" i="13" s="1"/>
  <c r="AT96" i="13" s="1"/>
  <c r="AU96" i="13" s="1"/>
  <c r="AV96" i="13" s="1"/>
  <c r="AW96" i="13" s="1"/>
  <c r="AF48" i="14"/>
  <c r="AF70" i="14" s="1"/>
  <c r="AF22" i="14" s="1"/>
  <c r="AG33" i="14"/>
  <c r="AT62" i="14"/>
  <c r="BE62" i="14"/>
  <c r="BQ62" i="14" s="1"/>
  <c r="CC62" i="14" s="1"/>
  <c r="CO62" i="14" s="1"/>
  <c r="CL81" i="13"/>
  <c r="CO81" i="13"/>
  <c r="AO103" i="14"/>
  <c r="AB120" i="13"/>
  <c r="AB109" i="13"/>
  <c r="AB28" i="12"/>
  <c r="V59" i="12"/>
  <c r="AA59" i="12"/>
  <c r="CE81" i="13"/>
  <c r="CM83" i="13"/>
  <c r="AD48" i="13"/>
  <c r="AE33" i="13"/>
  <c r="AD33" i="12"/>
  <c r="CS85" i="13"/>
  <c r="CO87" i="13"/>
  <c r="AM92" i="13"/>
  <c r="AN92" i="13" s="1"/>
  <c r="AO92" i="13" s="1"/>
  <c r="AP92" i="13" s="1"/>
  <c r="AQ92" i="13" s="1"/>
  <c r="AR92" i="13" s="1"/>
  <c r="AS92" i="13" s="1"/>
  <c r="AT92" i="13" s="1"/>
  <c r="AU92" i="13" s="1"/>
  <c r="AV92" i="13" s="1"/>
  <c r="AL22" i="13"/>
  <c r="AT62" i="13"/>
  <c r="BF62" i="13" s="1"/>
  <c r="BR62" i="13" s="1"/>
  <c r="CD62" i="13" s="1"/>
  <c r="CP62" i="13" s="1"/>
  <c r="AI62" i="13"/>
  <c r="CO85" i="13"/>
  <c r="CS81" i="13"/>
  <c r="BL59" i="12"/>
  <c r="AM97" i="13"/>
  <c r="AN97" i="13" s="1"/>
  <c r="AO97" i="13" s="1"/>
  <c r="AP97" i="13" s="1"/>
  <c r="AQ97" i="13" s="1"/>
  <c r="AR97" i="13" s="1"/>
  <c r="AS97" i="13" s="1"/>
  <c r="AT97" i="13" s="1"/>
  <c r="AU97" i="13" s="1"/>
  <c r="AV97" i="13" s="1"/>
  <c r="AW97" i="13" s="1"/>
  <c r="BY48" i="14"/>
  <c r="BY70" i="14" s="1"/>
  <c r="BZ33" i="14"/>
  <c r="AM96" i="14"/>
  <c r="AN96" i="14" s="1"/>
  <c r="AO96" i="14" s="1"/>
  <c r="AP96" i="14" s="1"/>
  <c r="AQ96" i="14" s="1"/>
  <c r="AR96" i="14" s="1"/>
  <c r="AS96" i="14" s="1"/>
  <c r="AT96" i="14" s="1"/>
  <c r="AU96" i="14" s="1"/>
  <c r="AV96" i="14" s="1"/>
  <c r="AW96" i="14" s="1"/>
  <c r="V7" i="13"/>
  <c r="U13" i="13"/>
  <c r="CA82" i="13"/>
  <c r="CI85" i="13"/>
  <c r="BX81" i="13"/>
  <c r="BL70" i="13"/>
  <c r="CI83" i="13"/>
  <c r="AM98" i="13"/>
  <c r="AN98" i="13" s="1"/>
  <c r="AO98" i="13" s="1"/>
  <c r="AP98" i="13" s="1"/>
  <c r="AQ98" i="13" s="1"/>
  <c r="AR98" i="13" s="1"/>
  <c r="AS98" i="13" s="1"/>
  <c r="AT98" i="13" s="1"/>
  <c r="AU98" i="13" s="1"/>
  <c r="AV98" i="13" s="1"/>
  <c r="AW98" i="13" s="1"/>
  <c r="BQ33" i="14"/>
  <c r="AE103" i="14"/>
  <c r="X103" i="14"/>
  <c r="AS63" i="14"/>
  <c r="BD63" i="14"/>
  <c r="BP63" i="14" s="1"/>
  <c r="CB63" i="14" s="1"/>
  <c r="CN63" i="14" s="1"/>
  <c r="AX93" i="14"/>
  <c r="CK48" i="13"/>
  <c r="CK48" i="12" s="1"/>
  <c r="CL33" i="13"/>
  <c r="CK33" i="12"/>
  <c r="W59" i="12"/>
  <c r="CO86" i="13"/>
  <c r="BB48" i="14"/>
  <c r="BB70" i="14" s="1"/>
  <c r="BC33" i="14"/>
  <c r="AX97" i="14"/>
  <c r="AC120" i="13"/>
  <c r="AC109" i="13"/>
  <c r="AC28" i="12"/>
  <c r="V22" i="13"/>
  <c r="V70" i="12"/>
  <c r="V81" i="12" s="1"/>
  <c r="BX82" i="13"/>
  <c r="CM84" i="13"/>
  <c r="AA22" i="13"/>
  <c r="AA70" i="12"/>
  <c r="AA81" i="12" s="1"/>
  <c r="CO84" i="13"/>
  <c r="CE87" i="13"/>
  <c r="AC70" i="13"/>
  <c r="AC48" i="12"/>
  <c r="CR82" i="13"/>
  <c r="CE86" i="13"/>
  <c r="CL82" i="13"/>
  <c r="T13" i="14"/>
  <c r="U7" i="14"/>
  <c r="AS59" i="14"/>
  <c r="BD59" i="14"/>
  <c r="BP59" i="14" s="1"/>
  <c r="CB59" i="14" s="1"/>
  <c r="CN59" i="14" s="1"/>
  <c r="AX94" i="14"/>
  <c r="AE76" i="13"/>
  <c r="AE54" i="12"/>
  <c r="AE65" i="12" s="1"/>
  <c r="AO48" i="13"/>
  <c r="AP33" i="13"/>
  <c r="AO33" i="12"/>
  <c r="BY70" i="13"/>
  <c r="CK81" i="13"/>
  <c r="AM59" i="12"/>
  <c r="BM48" i="13"/>
  <c r="BN33" i="13"/>
  <c r="BM33" i="12"/>
  <c r="CK84" i="13"/>
  <c r="AR65" i="13"/>
  <c r="BD65" i="13" s="1"/>
  <c r="BP65" i="13" s="1"/>
  <c r="CB65" i="13" s="1"/>
  <c r="CN65" i="13" s="1"/>
  <c r="AG65" i="13"/>
  <c r="AF54" i="13"/>
  <c r="AN103" i="14"/>
  <c r="BX70" i="14"/>
  <c r="BX48" i="12"/>
  <c r="AS61" i="14"/>
  <c r="BD61" i="14"/>
  <c r="BP61" i="14" s="1"/>
  <c r="CB61" i="14" s="1"/>
  <c r="CN61" i="14" s="1"/>
  <c r="BC33" i="13"/>
  <c r="BB48" i="13"/>
  <c r="BB33" i="12"/>
  <c r="AR60" i="13"/>
  <c r="BD60" i="13" s="1"/>
  <c r="BP60" i="13" s="1"/>
  <c r="CB60" i="13" s="1"/>
  <c r="CN60" i="13" s="1"/>
  <c r="AG60" i="13"/>
  <c r="CR81" i="13"/>
  <c r="CE83" i="13"/>
  <c r="CK86" i="13"/>
  <c r="BZ48" i="13"/>
  <c r="CA33" i="13"/>
  <c r="BZ33" i="12"/>
  <c r="CM87" i="13"/>
  <c r="CE82" i="13"/>
  <c r="CE85" i="13"/>
  <c r="BO85" i="13"/>
  <c r="AT64" i="14"/>
  <c r="BE64" i="14"/>
  <c r="BQ64" i="14" s="1"/>
  <c r="CC64" i="14" s="1"/>
  <c r="CO64" i="14" s="1"/>
  <c r="CJ59" i="12"/>
  <c r="CS84" i="13"/>
  <c r="W22" i="13"/>
  <c r="W70" i="12"/>
  <c r="W81" i="12" s="1"/>
  <c r="X70" i="13"/>
  <c r="X48" i="12"/>
  <c r="AY81" i="12"/>
  <c r="AP48" i="14"/>
  <c r="AP70" i="14" s="1"/>
  <c r="AP22" i="14" s="1"/>
  <c r="AQ33" i="14"/>
  <c r="AB114" i="13"/>
  <c r="AB103" i="13"/>
  <c r="AB22" i="12"/>
  <c r="BW59" i="12"/>
  <c r="CI82" i="13"/>
  <c r="CO83" i="13"/>
  <c r="AQ64" i="13"/>
  <c r="BC64" i="13" s="1"/>
  <c r="BO64" i="13" s="1"/>
  <c r="CA64" i="13" s="1"/>
  <c r="CM64" i="13" s="1"/>
  <c r="AF64" i="13"/>
  <c r="CL48" i="14"/>
  <c r="CL70" i="14" s="1"/>
  <c r="CM33" i="14"/>
  <c r="AT60" i="14"/>
  <c r="BE60" i="14"/>
  <c r="BQ60" i="14" s="1"/>
  <c r="CC60" i="14" s="1"/>
  <c r="CO60" i="14" s="1"/>
  <c r="AX96" i="14" l="1"/>
  <c r="AD76" i="12"/>
  <c r="AD87" i="12" s="1"/>
  <c r="AD28" i="13"/>
  <c r="CK70" i="13"/>
  <c r="Z103" i="12"/>
  <c r="Z92" i="12"/>
  <c r="Z114" i="12"/>
  <c r="AG61" i="13"/>
  <c r="AR61" i="13"/>
  <c r="BD61" i="13" s="1"/>
  <c r="BP61" i="13" s="1"/>
  <c r="CB61" i="13" s="1"/>
  <c r="CN61" i="13" s="1"/>
  <c r="CH70" i="14"/>
  <c r="CH48" i="12"/>
  <c r="CH59" i="12" s="1"/>
  <c r="BV70" i="14"/>
  <c r="BV48" i="12"/>
  <c r="BV59" i="12" s="1"/>
  <c r="Z109" i="14"/>
  <c r="Z28" i="12"/>
  <c r="AB4" i="13"/>
  <c r="AA4" i="12"/>
  <c r="V109" i="14"/>
  <c r="V28" i="12"/>
  <c r="X28" i="12"/>
  <c r="X109" i="13"/>
  <c r="X120" i="13"/>
  <c r="V105" i="14"/>
  <c r="V24" i="12"/>
  <c r="W114" i="13"/>
  <c r="W103" i="13"/>
  <c r="W22" i="12"/>
  <c r="CA85" i="13"/>
  <c r="CJ82" i="13"/>
  <c r="AQ48" i="14"/>
  <c r="AQ70" i="14" s="1"/>
  <c r="AQ22" i="14" s="1"/>
  <c r="AR33" i="14"/>
  <c r="X22" i="13"/>
  <c r="X70" i="12"/>
  <c r="X81" i="12" s="1"/>
  <c r="AU64" i="14"/>
  <c r="BF64" i="14"/>
  <c r="BR64" i="14" s="1"/>
  <c r="CD64" i="14" s="1"/>
  <c r="CP64" i="14" s="1"/>
  <c r="CA48" i="13"/>
  <c r="CB33" i="13"/>
  <c r="BB48" i="12"/>
  <c r="BB70" i="13"/>
  <c r="BO33" i="13"/>
  <c r="BN48" i="13"/>
  <c r="BN33" i="12"/>
  <c r="AE28" i="13"/>
  <c r="AE76" i="12"/>
  <c r="AE87" i="12" s="1"/>
  <c r="U10" i="14"/>
  <c r="U10" i="12" s="1"/>
  <c r="U9" i="14"/>
  <c r="U9" i="12" s="1"/>
  <c r="U7" i="12"/>
  <c r="AC59" i="12"/>
  <c r="CK59" i="12"/>
  <c r="AX98" i="13"/>
  <c r="BL70" i="12"/>
  <c r="BL81" i="12" s="1"/>
  <c r="V10" i="13"/>
  <c r="V9" i="13"/>
  <c r="AB120" i="12"/>
  <c r="AB109" i="12"/>
  <c r="AB98" i="12"/>
  <c r="AY95" i="13"/>
  <c r="AZ95" i="13" s="1"/>
  <c r="BA95" i="13" s="1"/>
  <c r="BB95" i="13" s="1"/>
  <c r="BC95" i="13" s="1"/>
  <c r="BD95" i="13" s="1"/>
  <c r="BE95" i="13" s="1"/>
  <c r="BF95" i="13" s="1"/>
  <c r="BG95" i="13" s="1"/>
  <c r="BH95" i="13" s="1"/>
  <c r="BI95" i="13" s="1"/>
  <c r="CM81" i="13"/>
  <c r="CA70" i="13"/>
  <c r="AA120" i="12"/>
  <c r="AA109" i="12"/>
  <c r="AA98" i="12"/>
  <c r="AT65" i="14"/>
  <c r="BE65" i="14"/>
  <c r="BQ65" i="14" s="1"/>
  <c r="CC65" i="14" s="1"/>
  <c r="CO65" i="14" s="1"/>
  <c r="Y70" i="13"/>
  <c r="Y48" i="12"/>
  <c r="AA119" i="12"/>
  <c r="AA108" i="12"/>
  <c r="AA97" i="12"/>
  <c r="CM48" i="14"/>
  <c r="CM70" i="14" s="1"/>
  <c r="CN33" i="14"/>
  <c r="AB114" i="12"/>
  <c r="AB103" i="12"/>
  <c r="AB92" i="12"/>
  <c r="CQ82" i="13"/>
  <c r="AA114" i="13"/>
  <c r="AA103" i="13"/>
  <c r="AA22" i="12"/>
  <c r="AU60" i="14"/>
  <c r="BF60" i="14"/>
  <c r="BR60" i="14" s="1"/>
  <c r="CD60" i="14" s="1"/>
  <c r="CP60" i="14" s="1"/>
  <c r="AG64" i="13"/>
  <c r="AR64" i="13"/>
  <c r="BD64" i="13" s="1"/>
  <c r="BP64" i="13" s="1"/>
  <c r="CB64" i="13" s="1"/>
  <c r="CN64" i="13" s="1"/>
  <c r="AP103" i="14"/>
  <c r="CQ85" i="13"/>
  <c r="AH60" i="13"/>
  <c r="AS60" i="13"/>
  <c r="BE60" i="13" s="1"/>
  <c r="BQ60" i="13" s="1"/>
  <c r="CC60" i="13" s="1"/>
  <c r="CO60" i="13" s="1"/>
  <c r="BD33" i="13"/>
  <c r="BC48" i="13"/>
  <c r="BC33" i="12"/>
  <c r="AT61" i="14"/>
  <c r="BE61" i="14"/>
  <c r="BQ61" i="14" s="1"/>
  <c r="CC61" i="14" s="1"/>
  <c r="CO61" i="14" s="1"/>
  <c r="CK70" i="12"/>
  <c r="CK81" i="12" s="1"/>
  <c r="AQ33" i="13"/>
  <c r="AP48" i="13"/>
  <c r="AP33" i="12"/>
  <c r="AY94" i="14"/>
  <c r="AZ94" i="14" s="1"/>
  <c r="BA94" i="14" s="1"/>
  <c r="BB94" i="14" s="1"/>
  <c r="BC94" i="14" s="1"/>
  <c r="BD94" i="14" s="1"/>
  <c r="BE94" i="14" s="1"/>
  <c r="BF94" i="14" s="1"/>
  <c r="BG94" i="14" s="1"/>
  <c r="BH94" i="14" s="1"/>
  <c r="BI94" i="14" s="1"/>
  <c r="T15" i="14"/>
  <c r="T15" i="12" s="1"/>
  <c r="T13" i="12"/>
  <c r="CQ86" i="13"/>
  <c r="AC22" i="13"/>
  <c r="AC70" i="12"/>
  <c r="AC81" i="12" s="1"/>
  <c r="V103" i="13"/>
  <c r="V114" i="13"/>
  <c r="V22" i="12"/>
  <c r="AY97" i="14"/>
  <c r="AZ97" i="14" s="1"/>
  <c r="BA97" i="14" s="1"/>
  <c r="BB97" i="14" s="1"/>
  <c r="BC97" i="14" s="1"/>
  <c r="BD97" i="14" s="1"/>
  <c r="BE97" i="14" s="1"/>
  <c r="BF97" i="14" s="1"/>
  <c r="BG97" i="14" s="1"/>
  <c r="BH97" i="14" s="1"/>
  <c r="BI97" i="14" s="1"/>
  <c r="AY93" i="14"/>
  <c r="AZ93" i="14" s="1"/>
  <c r="BA93" i="14" s="1"/>
  <c r="BB93" i="14" s="1"/>
  <c r="BC93" i="14" s="1"/>
  <c r="BD93" i="14" s="1"/>
  <c r="BE93" i="14" s="1"/>
  <c r="BF93" i="14" s="1"/>
  <c r="BG93" i="14" s="1"/>
  <c r="BH93" i="14" s="1"/>
  <c r="BI93" i="14" s="1"/>
  <c r="BR33" i="14"/>
  <c r="CJ81" i="13"/>
  <c r="CJ70" i="13" s="1"/>
  <c r="BX70" i="13"/>
  <c r="CM82" i="13"/>
  <c r="AL103" i="13"/>
  <c r="AL114" i="13"/>
  <c r="AL22" i="12"/>
  <c r="AE48" i="13"/>
  <c r="AF33" i="13"/>
  <c r="AE33" i="12"/>
  <c r="BZ70" i="13"/>
  <c r="AF103" i="14"/>
  <c r="CA86" i="13"/>
  <c r="CN81" i="13"/>
  <c r="AX103" i="14"/>
  <c r="AX94" i="13"/>
  <c r="AG98" i="14"/>
  <c r="AF28" i="14"/>
  <c r="AF109" i="14" s="1"/>
  <c r="AX93" i="13"/>
  <c r="CH70" i="12"/>
  <c r="CH81" i="12" s="1"/>
  <c r="AM22" i="13"/>
  <c r="CQ83" i="13"/>
  <c r="BX59" i="12"/>
  <c r="AF76" i="13"/>
  <c r="AF54" i="12"/>
  <c r="AF65" i="12" s="1"/>
  <c r="BM48" i="12"/>
  <c r="BM70" i="13"/>
  <c r="BY70" i="12"/>
  <c r="AO70" i="13"/>
  <c r="AO48" i="12"/>
  <c r="AC120" i="12"/>
  <c r="AC109" i="12"/>
  <c r="AC98" i="12"/>
  <c r="BC48" i="14"/>
  <c r="BC70" i="14" s="1"/>
  <c r="BD33" i="14"/>
  <c r="BP48" i="14"/>
  <c r="BP70" i="14" s="1"/>
  <c r="AY96" i="14"/>
  <c r="AZ96" i="14" s="1"/>
  <c r="BA96" i="14" s="1"/>
  <c r="BB96" i="14" s="1"/>
  <c r="BC96" i="14" s="1"/>
  <c r="BD96" i="14" s="1"/>
  <c r="BE96" i="14" s="1"/>
  <c r="BF96" i="14" s="1"/>
  <c r="BG96" i="14" s="1"/>
  <c r="BH96" i="14" s="1"/>
  <c r="BI96" i="14" s="1"/>
  <c r="AX97" i="13"/>
  <c r="AJ62" i="13"/>
  <c r="AU62" i="13"/>
  <c r="BG62" i="13" s="1"/>
  <c r="BS62" i="13" s="1"/>
  <c r="CE62" i="13" s="1"/>
  <c r="CQ62" i="13" s="1"/>
  <c r="AX92" i="13"/>
  <c r="AD70" i="13"/>
  <c r="AD48" i="12"/>
  <c r="AU62" i="14"/>
  <c r="BF62" i="14"/>
  <c r="BR62" i="14" s="1"/>
  <c r="CD62" i="14" s="1"/>
  <c r="CP62" i="14" s="1"/>
  <c r="BW70" i="12"/>
  <c r="BW81" i="12" s="1"/>
  <c r="BA70" i="12"/>
  <c r="BA81" i="12" s="1"/>
  <c r="CQ84" i="13"/>
  <c r="CN82" i="13"/>
  <c r="BY48" i="12"/>
  <c r="BV70" i="12"/>
  <c r="AN22" i="13"/>
  <c r="AN70" i="12"/>
  <c r="AN81" i="12" s="1"/>
  <c r="X59" i="12"/>
  <c r="AS65" i="13"/>
  <c r="BE65" i="13" s="1"/>
  <c r="BQ65" i="13" s="1"/>
  <c r="CC65" i="13" s="1"/>
  <c r="CO65" i="13" s="1"/>
  <c r="AH65" i="13"/>
  <c r="AG54" i="13"/>
  <c r="AT59" i="14"/>
  <c r="BE59" i="14"/>
  <c r="BQ59" i="14" s="1"/>
  <c r="CC59" i="14" s="1"/>
  <c r="CO59" i="14" s="1"/>
  <c r="CQ87" i="13"/>
  <c r="CM33" i="13"/>
  <c r="CL48" i="13"/>
  <c r="CL48" i="12" s="1"/>
  <c r="CL33" i="12"/>
  <c r="AT63" i="14"/>
  <c r="BE63" i="14"/>
  <c r="BQ63" i="14" s="1"/>
  <c r="CC63" i="14" s="1"/>
  <c r="CO63" i="14" s="1"/>
  <c r="U15" i="13"/>
  <c r="BZ48" i="14"/>
  <c r="BZ70" i="14" s="1"/>
  <c r="CA33" i="14"/>
  <c r="CQ81" i="13"/>
  <c r="AG48" i="14"/>
  <c r="AG70" i="14" s="1"/>
  <c r="AG22" i="14" s="1"/>
  <c r="AH33" i="14"/>
  <c r="AX96" i="13"/>
  <c r="CI70" i="12"/>
  <c r="CI81" i="12" s="1"/>
  <c r="BA59" i="12"/>
  <c r="AZ92" i="14"/>
  <c r="AY22" i="14"/>
  <c r="AY95" i="14"/>
  <c r="AZ95" i="14" s="1"/>
  <c r="BA95" i="14" s="1"/>
  <c r="BB95" i="14" s="1"/>
  <c r="BC95" i="14" s="1"/>
  <c r="BD95" i="14" s="1"/>
  <c r="BE95" i="14" s="1"/>
  <c r="BF95" i="14" s="1"/>
  <c r="BG95" i="14" s="1"/>
  <c r="BH95" i="14" s="1"/>
  <c r="BI95" i="14" s="1"/>
  <c r="AI63" i="13"/>
  <c r="AT63" i="13"/>
  <c r="BF63" i="13" s="1"/>
  <c r="BR63" i="13" s="1"/>
  <c r="CD63" i="13" s="1"/>
  <c r="CP63" i="13" s="1"/>
  <c r="AI59" i="13"/>
  <c r="AT59" i="13"/>
  <c r="BF59" i="13" s="1"/>
  <c r="BR59" i="13" s="1"/>
  <c r="CD59" i="13" s="1"/>
  <c r="CP59" i="13" s="1"/>
  <c r="Y103" i="14"/>
  <c r="AN59" i="12"/>
  <c r="BQ48" i="14" l="1"/>
  <c r="BQ70" i="14" s="1"/>
  <c r="BJ94" i="14"/>
  <c r="V116" i="12"/>
  <c r="V105" i="12"/>
  <c r="V94" i="12"/>
  <c r="X98" i="12"/>
  <c r="X120" i="12"/>
  <c r="X109" i="12"/>
  <c r="AC4" i="13"/>
  <c r="AB4" i="12"/>
  <c r="AS61" i="13"/>
  <c r="BE61" i="13" s="1"/>
  <c r="BQ61" i="13" s="1"/>
  <c r="CC61" i="13" s="1"/>
  <c r="CO61" i="13" s="1"/>
  <c r="AH61" i="13"/>
  <c r="BV81" i="12"/>
  <c r="BJ93" i="14"/>
  <c r="T12" i="12"/>
  <c r="G21" i="16" s="1"/>
  <c r="F21" i="16"/>
  <c r="V120" i="12"/>
  <c r="V98" i="12"/>
  <c r="V109" i="12"/>
  <c r="Z120" i="12"/>
  <c r="Z109" i="12"/>
  <c r="Z98" i="12"/>
  <c r="AD109" i="13"/>
  <c r="AD120" i="13"/>
  <c r="AD28" i="12"/>
  <c r="T14" i="12"/>
  <c r="H21" i="16" s="1"/>
  <c r="E21" i="16"/>
  <c r="V11" i="13"/>
  <c r="AY103" i="14"/>
  <c r="AY96" i="13"/>
  <c r="AZ96" i="13" s="1"/>
  <c r="BA96" i="13" s="1"/>
  <c r="BB96" i="13" s="1"/>
  <c r="BC96" i="13" s="1"/>
  <c r="BD96" i="13" s="1"/>
  <c r="BE96" i="13" s="1"/>
  <c r="BF96" i="13" s="1"/>
  <c r="BG96" i="13" s="1"/>
  <c r="BH96" i="13" s="1"/>
  <c r="BI96" i="13" s="1"/>
  <c r="AG76" i="13"/>
  <c r="AG54" i="12"/>
  <c r="AG65" i="12" s="1"/>
  <c r="AD22" i="13"/>
  <c r="AD70" i="12"/>
  <c r="AD81" i="12" s="1"/>
  <c r="AO22" i="13"/>
  <c r="AO70" i="12"/>
  <c r="AO81" i="12" s="1"/>
  <c r="BM59" i="12"/>
  <c r="AH98" i="14"/>
  <c r="AI98" i="14" s="1"/>
  <c r="AJ98" i="14" s="1"/>
  <c r="AK98" i="14" s="1"/>
  <c r="AG28" i="14"/>
  <c r="AG109" i="14" s="1"/>
  <c r="BZ70" i="12"/>
  <c r="AF48" i="13"/>
  <c r="AG33" i="13"/>
  <c r="AF33" i="12"/>
  <c r="AL114" i="12"/>
  <c r="AL103" i="12"/>
  <c r="AL92" i="12"/>
  <c r="CJ70" i="12"/>
  <c r="CJ81" i="12" s="1"/>
  <c r="BJ97" i="14"/>
  <c r="BF61" i="14"/>
  <c r="BR61" i="14" s="1"/>
  <c r="CD61" i="14" s="1"/>
  <c r="CP61" i="14" s="1"/>
  <c r="AU61" i="14"/>
  <c r="AV60" i="14"/>
  <c r="BG60" i="14"/>
  <c r="BS60" i="14" s="1"/>
  <c r="CE60" i="14" s="1"/>
  <c r="CQ60" i="14" s="1"/>
  <c r="CN48" i="14"/>
  <c r="CN70" i="14" s="1"/>
  <c r="CO33" i="14"/>
  <c r="Y22" i="13"/>
  <c r="Y70" i="12"/>
  <c r="Y81" i="12" s="1"/>
  <c r="BJ95" i="13"/>
  <c r="U16" i="12"/>
  <c r="U11" i="12"/>
  <c r="L22" i="16" s="1"/>
  <c r="BP33" i="13"/>
  <c r="BO48" i="13"/>
  <c r="BO33" i="12"/>
  <c r="W114" i="12"/>
  <c r="W103" i="12"/>
  <c r="W92" i="12"/>
  <c r="AU63" i="13"/>
  <c r="BG63" i="13" s="1"/>
  <c r="BS63" i="13" s="1"/>
  <c r="CE63" i="13" s="1"/>
  <c r="CQ63" i="13" s="1"/>
  <c r="AJ63" i="13"/>
  <c r="BA92" i="14"/>
  <c r="AZ22" i="14"/>
  <c r="AH48" i="14"/>
  <c r="AH70" i="14" s="1"/>
  <c r="AH22" i="14" s="1"/>
  <c r="AI33" i="14"/>
  <c r="CA48" i="14"/>
  <c r="CA70" i="14" s="1"/>
  <c r="CB33" i="14"/>
  <c r="BF63" i="14"/>
  <c r="BR63" i="14" s="1"/>
  <c r="CD63" i="14" s="1"/>
  <c r="CP63" i="14" s="1"/>
  <c r="AU63" i="14"/>
  <c r="CM48" i="13"/>
  <c r="CM48" i="12" s="1"/>
  <c r="CN33" i="13"/>
  <c r="CM33" i="12"/>
  <c r="AT65" i="13"/>
  <c r="BF65" i="13" s="1"/>
  <c r="BR65" i="13" s="1"/>
  <c r="CD65" i="13" s="1"/>
  <c r="CP65" i="13" s="1"/>
  <c r="AI65" i="13"/>
  <c r="AY92" i="13"/>
  <c r="AX22" i="13"/>
  <c r="AY97" i="13"/>
  <c r="AZ97" i="13" s="1"/>
  <c r="BA97" i="13" s="1"/>
  <c r="BB97" i="13" s="1"/>
  <c r="BC97" i="13" s="1"/>
  <c r="BD97" i="13" s="1"/>
  <c r="BE97" i="13" s="1"/>
  <c r="BF97" i="13" s="1"/>
  <c r="BG97" i="13" s="1"/>
  <c r="BH97" i="13" s="1"/>
  <c r="BI97" i="13" s="1"/>
  <c r="BD48" i="14"/>
  <c r="BD70" i="14" s="1"/>
  <c r="BE33" i="14"/>
  <c r="BY81" i="12"/>
  <c r="CM86" i="13"/>
  <c r="AE70" i="13"/>
  <c r="AE48" i="12"/>
  <c r="BS33" i="14"/>
  <c r="BK93" i="14"/>
  <c r="BL93" i="14" s="1"/>
  <c r="BM93" i="14" s="1"/>
  <c r="BN93" i="14" s="1"/>
  <c r="BO93" i="14" s="1"/>
  <c r="BP93" i="14" s="1"/>
  <c r="BQ93" i="14" s="1"/>
  <c r="BR93" i="14" s="1"/>
  <c r="BS93" i="14" s="1"/>
  <c r="BT93" i="14" s="1"/>
  <c r="BU93" i="14" s="1"/>
  <c r="AC114" i="13"/>
  <c r="AC103" i="13"/>
  <c r="AC22" i="12"/>
  <c r="AP70" i="13"/>
  <c r="AP48" i="12"/>
  <c r="AA114" i="12"/>
  <c r="AA103" i="12"/>
  <c r="AA92" i="12"/>
  <c r="AE120" i="13"/>
  <c r="AE109" i="13"/>
  <c r="AE28" i="12"/>
  <c r="X114" i="13"/>
  <c r="X103" i="13"/>
  <c r="X22" i="12"/>
  <c r="CM85" i="13"/>
  <c r="BJ95" i="14"/>
  <c r="BF59" i="14"/>
  <c r="BR59" i="14" s="1"/>
  <c r="CD59" i="14" s="1"/>
  <c r="CP59" i="14" s="1"/>
  <c r="AU59" i="14"/>
  <c r="BY59" i="12"/>
  <c r="AV62" i="14"/>
  <c r="BG62" i="14"/>
  <c r="BS62" i="14" s="1"/>
  <c r="CE62" i="14" s="1"/>
  <c r="CQ62" i="14" s="1"/>
  <c r="AF28" i="13"/>
  <c r="AF76" i="12"/>
  <c r="AF87" i="12" s="1"/>
  <c r="AY93" i="13"/>
  <c r="AZ93" i="13" s="1"/>
  <c r="BA93" i="13" s="1"/>
  <c r="BB93" i="13" s="1"/>
  <c r="BC93" i="13" s="1"/>
  <c r="BD93" i="13" s="1"/>
  <c r="BE93" i="13" s="1"/>
  <c r="BF93" i="13" s="1"/>
  <c r="BG93" i="13" s="1"/>
  <c r="BH93" i="13" s="1"/>
  <c r="BI93" i="13" s="1"/>
  <c r="AY94" i="13"/>
  <c r="AZ94" i="13" s="1"/>
  <c r="BA94" i="13" s="1"/>
  <c r="BB94" i="13" s="1"/>
  <c r="BC94" i="13" s="1"/>
  <c r="BD94" i="13" s="1"/>
  <c r="BE94" i="13" s="1"/>
  <c r="BF94" i="13" s="1"/>
  <c r="BG94" i="13" s="1"/>
  <c r="BH94" i="13" s="1"/>
  <c r="BI94" i="13" s="1"/>
  <c r="V114" i="12"/>
  <c r="V103" i="12"/>
  <c r="V92" i="12"/>
  <c r="BC48" i="12"/>
  <c r="BC70" i="13"/>
  <c r="AT60" i="13"/>
  <c r="BF60" i="13" s="1"/>
  <c r="BR60" i="13" s="1"/>
  <c r="CD60" i="13" s="1"/>
  <c r="CP60" i="13" s="1"/>
  <c r="AI60" i="13"/>
  <c r="AS64" i="13"/>
  <c r="BE64" i="13" s="1"/>
  <c r="BQ64" i="13" s="1"/>
  <c r="CC64" i="13" s="1"/>
  <c r="CO64" i="13" s="1"/>
  <c r="AH64" i="13"/>
  <c r="BF65" i="14"/>
  <c r="BR65" i="14" s="1"/>
  <c r="CD65" i="14" s="1"/>
  <c r="CP65" i="14" s="1"/>
  <c r="AU65" i="14"/>
  <c r="CA70" i="12"/>
  <c r="CL70" i="13"/>
  <c r="V13" i="13"/>
  <c r="W7" i="13"/>
  <c r="AY98" i="13"/>
  <c r="AZ98" i="13" s="1"/>
  <c r="BA98" i="13" s="1"/>
  <c r="BB98" i="13" s="1"/>
  <c r="BC98" i="13" s="1"/>
  <c r="BD98" i="13" s="1"/>
  <c r="BE98" i="13" s="1"/>
  <c r="BF98" i="13" s="1"/>
  <c r="BG98" i="13" s="1"/>
  <c r="BH98" i="13" s="1"/>
  <c r="BI98" i="13" s="1"/>
  <c r="U11" i="14"/>
  <c r="BB70" i="12"/>
  <c r="BB81" i="12" s="1"/>
  <c r="CA33" i="12"/>
  <c r="AR48" i="14"/>
  <c r="AR70" i="14" s="1"/>
  <c r="AR22" i="14" s="1"/>
  <c r="AS33" i="14"/>
  <c r="AU59" i="13"/>
  <c r="BG59" i="13" s="1"/>
  <c r="BS59" i="13" s="1"/>
  <c r="CE59" i="13" s="1"/>
  <c r="CQ59" i="13" s="1"/>
  <c r="AJ59" i="13"/>
  <c r="AG103" i="14"/>
  <c r="CL59" i="12"/>
  <c r="AN114" i="13"/>
  <c r="AN103" i="13"/>
  <c r="AN22" i="12"/>
  <c r="AD59" i="12"/>
  <c r="AV62" i="13"/>
  <c r="BH62" i="13" s="1"/>
  <c r="BT62" i="13" s="1"/>
  <c r="CF62" i="13" s="1"/>
  <c r="CR62" i="13" s="1"/>
  <c r="AK62" i="13"/>
  <c r="AW62" i="13" s="1"/>
  <c r="BI62" i="13" s="1"/>
  <c r="BU62" i="13" s="1"/>
  <c r="CG62" i="13" s="1"/>
  <c r="CS62" i="13" s="1"/>
  <c r="BJ96" i="14"/>
  <c r="AO59" i="12"/>
  <c r="BM70" i="12"/>
  <c r="BM81" i="12" s="1"/>
  <c r="AM114" i="13"/>
  <c r="AM103" i="13"/>
  <c r="AM22" i="12"/>
  <c r="BX70" i="12"/>
  <c r="BX81" i="12" s="1"/>
  <c r="BK94" i="14"/>
  <c r="BL94" i="14" s="1"/>
  <c r="BM94" i="14" s="1"/>
  <c r="BN94" i="14" s="1"/>
  <c r="BO94" i="14" s="1"/>
  <c r="BP94" i="14" s="1"/>
  <c r="BQ94" i="14" s="1"/>
  <c r="BR94" i="14" s="1"/>
  <c r="BS94" i="14" s="1"/>
  <c r="BT94" i="14" s="1"/>
  <c r="BU94" i="14" s="1"/>
  <c r="AQ48" i="13"/>
  <c r="AR33" i="13"/>
  <c r="AQ33" i="12"/>
  <c r="BD48" i="13"/>
  <c r="BE33" i="13"/>
  <c r="BD33" i="12"/>
  <c r="BZ48" i="12"/>
  <c r="Y59" i="12"/>
  <c r="CM70" i="13"/>
  <c r="BN48" i="12"/>
  <c r="BN70" i="13"/>
  <c r="BB59" i="12"/>
  <c r="CB48" i="13"/>
  <c r="CC33" i="13"/>
  <c r="CB33" i="12"/>
  <c r="AV64" i="14"/>
  <c r="BG64" i="14"/>
  <c r="BS64" i="14" s="1"/>
  <c r="CE64" i="14" s="1"/>
  <c r="CQ64" i="14" s="1"/>
  <c r="AQ103" i="14"/>
  <c r="AL98" i="14" l="1"/>
  <c r="BJ94" i="13"/>
  <c r="AD4" i="13"/>
  <c r="AC4" i="12"/>
  <c r="BJ98" i="13"/>
  <c r="BR48" i="14"/>
  <c r="BR70" i="14" s="1"/>
  <c r="AI61" i="13"/>
  <c r="AT61" i="13"/>
  <c r="BF61" i="13" s="1"/>
  <c r="BR61" i="13" s="1"/>
  <c r="CD61" i="13" s="1"/>
  <c r="CP61" i="13" s="1"/>
  <c r="AD109" i="12"/>
  <c r="AD98" i="12"/>
  <c r="AD120" i="12"/>
  <c r="BJ96" i="13"/>
  <c r="CC48" i="13"/>
  <c r="CD33" i="13"/>
  <c r="AN114" i="12"/>
  <c r="AN103" i="12"/>
  <c r="AN92" i="12"/>
  <c r="AV65" i="14"/>
  <c r="BG65" i="14"/>
  <c r="BS65" i="14" s="1"/>
  <c r="CE65" i="14" s="1"/>
  <c r="CQ65" i="14" s="1"/>
  <c r="BH64" i="14"/>
  <c r="BT64" i="14" s="1"/>
  <c r="CF64" i="14" s="1"/>
  <c r="CR64" i="14" s="1"/>
  <c r="AW64" i="14"/>
  <c r="BI64" i="14" s="1"/>
  <c r="BU64" i="14" s="1"/>
  <c r="CG64" i="14" s="1"/>
  <c r="CS64" i="14" s="1"/>
  <c r="CB70" i="13"/>
  <c r="BN59" i="12"/>
  <c r="BE48" i="13"/>
  <c r="BF33" i="13"/>
  <c r="BE33" i="12"/>
  <c r="AR48" i="13"/>
  <c r="AS33" i="13"/>
  <c r="AR33" i="12"/>
  <c r="BV94" i="14"/>
  <c r="AS48" i="14"/>
  <c r="AS70" i="14" s="1"/>
  <c r="AS22" i="14" s="1"/>
  <c r="AT33" i="14"/>
  <c r="CL70" i="12"/>
  <c r="CL81" i="12" s="1"/>
  <c r="AJ60" i="13"/>
  <c r="AU60" i="13"/>
  <c r="BG60" i="13" s="1"/>
  <c r="BS60" i="13" s="1"/>
  <c r="CE60" i="13" s="1"/>
  <c r="CQ60" i="13" s="1"/>
  <c r="BJ93" i="13"/>
  <c r="AF120" i="13"/>
  <c r="AF109" i="13"/>
  <c r="AF28" i="12"/>
  <c r="AP22" i="13"/>
  <c r="AP70" i="12"/>
  <c r="AP81" i="12" s="1"/>
  <c r="AX103" i="13"/>
  <c r="AX114" i="13"/>
  <c r="AX22" i="12"/>
  <c r="CB48" i="14"/>
  <c r="CB70" i="14" s="1"/>
  <c r="CC33" i="14"/>
  <c r="CC33" i="12" s="1"/>
  <c r="BB92" i="14"/>
  <c r="BA22" i="14"/>
  <c r="CA48" i="12"/>
  <c r="CA81" i="12" s="1"/>
  <c r="AF70" i="13"/>
  <c r="AF48" i="12"/>
  <c r="AD103" i="13"/>
  <c r="AD114" i="13"/>
  <c r="AD22" i="12"/>
  <c r="AT64" i="13"/>
  <c r="BF64" i="13" s="1"/>
  <c r="BR64" i="13" s="1"/>
  <c r="CD64" i="13" s="1"/>
  <c r="CP64" i="13" s="1"/>
  <c r="AI64" i="13"/>
  <c r="X114" i="12"/>
  <c r="X103" i="12"/>
  <c r="X92" i="12"/>
  <c r="AE120" i="12"/>
  <c r="AE109" i="12"/>
  <c r="AE98" i="12"/>
  <c r="AC114" i="12"/>
  <c r="AC103" i="12"/>
  <c r="AC92" i="12"/>
  <c r="AV63" i="14"/>
  <c r="BG63" i="14"/>
  <c r="BS63" i="14" s="1"/>
  <c r="CE63" i="14" s="1"/>
  <c r="CQ63" i="14" s="1"/>
  <c r="AH103" i="14"/>
  <c r="AK63" i="13"/>
  <c r="AW63" i="13" s="1"/>
  <c r="BI63" i="13" s="1"/>
  <c r="BU63" i="13" s="1"/>
  <c r="CG63" i="13" s="1"/>
  <c r="CS63" i="13" s="1"/>
  <c r="AV63" i="13"/>
  <c r="BH63" i="13" s="1"/>
  <c r="BT63" i="13" s="1"/>
  <c r="CF63" i="13" s="1"/>
  <c r="CR63" i="13" s="1"/>
  <c r="Y114" i="13"/>
  <c r="Y103" i="13"/>
  <c r="Y22" i="12"/>
  <c r="BZ81" i="12"/>
  <c r="AO114" i="13"/>
  <c r="AO103" i="13"/>
  <c r="AO22" i="12"/>
  <c r="BK96" i="13"/>
  <c r="BL96" i="13" s="1"/>
  <c r="BM96" i="13" s="1"/>
  <c r="BN96" i="13" s="1"/>
  <c r="BO96" i="13" s="1"/>
  <c r="BP96" i="13" s="1"/>
  <c r="BQ96" i="13" s="1"/>
  <c r="BR96" i="13" s="1"/>
  <c r="BS96" i="13" s="1"/>
  <c r="BT96" i="13" s="1"/>
  <c r="BU96" i="13" s="1"/>
  <c r="AQ48" i="12"/>
  <c r="AQ70" i="13"/>
  <c r="BK98" i="13"/>
  <c r="BL98" i="13" s="1"/>
  <c r="BM98" i="13" s="1"/>
  <c r="BN98" i="13" s="1"/>
  <c r="BO98" i="13" s="1"/>
  <c r="BP98" i="13" s="1"/>
  <c r="BQ98" i="13" s="1"/>
  <c r="BR98" i="13" s="1"/>
  <c r="BS98" i="13" s="1"/>
  <c r="BT98" i="13" s="1"/>
  <c r="BU98" i="13" s="1"/>
  <c r="CM70" i="12"/>
  <c r="CM81" i="12" s="1"/>
  <c r="BZ59" i="12"/>
  <c r="BD48" i="12"/>
  <c r="BD70" i="13"/>
  <c r="AM114" i="12"/>
  <c r="AM103" i="12"/>
  <c r="AM92" i="12"/>
  <c r="BK96" i="14"/>
  <c r="BL96" i="14" s="1"/>
  <c r="BM96" i="14" s="1"/>
  <c r="BN96" i="14" s="1"/>
  <c r="BO96" i="14" s="1"/>
  <c r="BP96" i="14" s="1"/>
  <c r="BQ96" i="14" s="1"/>
  <c r="BR96" i="14" s="1"/>
  <c r="BS96" i="14" s="1"/>
  <c r="BT96" i="14" s="1"/>
  <c r="BU96" i="14" s="1"/>
  <c r="AK59" i="13"/>
  <c r="AW59" i="13" s="1"/>
  <c r="BI59" i="13" s="1"/>
  <c r="BU59" i="13" s="1"/>
  <c r="CG59" i="13" s="1"/>
  <c r="CS59" i="13" s="1"/>
  <c r="AV59" i="13"/>
  <c r="BH59" i="13" s="1"/>
  <c r="BT59" i="13" s="1"/>
  <c r="CF59" i="13" s="1"/>
  <c r="CR59" i="13" s="1"/>
  <c r="AR103" i="14"/>
  <c r="W10" i="13"/>
  <c r="W9" i="13"/>
  <c r="BC70" i="12"/>
  <c r="BC81" i="12" s="1"/>
  <c r="BK95" i="14"/>
  <c r="BL95" i="14" s="1"/>
  <c r="BM95" i="14" s="1"/>
  <c r="BN95" i="14" s="1"/>
  <c r="BO95" i="14" s="1"/>
  <c r="BP95" i="14" s="1"/>
  <c r="BQ95" i="14" s="1"/>
  <c r="BR95" i="14" s="1"/>
  <c r="BS95" i="14" s="1"/>
  <c r="BT95" i="14" s="1"/>
  <c r="BU95" i="14" s="1"/>
  <c r="BV93" i="14"/>
  <c r="AE59" i="12"/>
  <c r="BJ97" i="13"/>
  <c r="AZ92" i="13"/>
  <c r="AY22" i="13"/>
  <c r="CN48" i="13"/>
  <c r="CO33" i="13"/>
  <c r="CN33" i="12"/>
  <c r="BO48" i="12"/>
  <c r="BO70" i="13"/>
  <c r="CO48" i="14"/>
  <c r="CO70" i="14" s="1"/>
  <c r="CP33" i="14"/>
  <c r="BH60" i="14"/>
  <c r="BT60" i="14" s="1"/>
  <c r="CF60" i="14" s="1"/>
  <c r="CR60" i="14" s="1"/>
  <c r="AW60" i="14"/>
  <c r="BI60" i="14" s="1"/>
  <c r="BU60" i="14" s="1"/>
  <c r="CG60" i="14" s="1"/>
  <c r="CS60" i="14" s="1"/>
  <c r="BK97" i="14"/>
  <c r="BL97" i="14" s="1"/>
  <c r="BM97" i="14" s="1"/>
  <c r="BN97" i="14" s="1"/>
  <c r="BO97" i="14" s="1"/>
  <c r="BP97" i="14" s="1"/>
  <c r="BQ97" i="14" s="1"/>
  <c r="BR97" i="14" s="1"/>
  <c r="BS97" i="14" s="1"/>
  <c r="BT97" i="14" s="1"/>
  <c r="BU97" i="14" s="1"/>
  <c r="BN70" i="12"/>
  <c r="BN81" i="12" s="1"/>
  <c r="V7" i="14"/>
  <c r="U13" i="14"/>
  <c r="V15" i="13"/>
  <c r="BC59" i="12"/>
  <c r="BK94" i="13"/>
  <c r="BL94" i="13" s="1"/>
  <c r="BM94" i="13" s="1"/>
  <c r="BN94" i="13" s="1"/>
  <c r="BO94" i="13" s="1"/>
  <c r="BP94" i="13" s="1"/>
  <c r="BQ94" i="13" s="1"/>
  <c r="BR94" i="13" s="1"/>
  <c r="BS94" i="13" s="1"/>
  <c r="BT94" i="13" s="1"/>
  <c r="BU94" i="13" s="1"/>
  <c r="BH62" i="14"/>
  <c r="BT62" i="14" s="1"/>
  <c r="CF62" i="14" s="1"/>
  <c r="CR62" i="14" s="1"/>
  <c r="AW62" i="14"/>
  <c r="BI62" i="14" s="1"/>
  <c r="BU62" i="14" s="1"/>
  <c r="CG62" i="14" s="1"/>
  <c r="CS62" i="14" s="1"/>
  <c r="AV59" i="14"/>
  <c r="BG59" i="14"/>
  <c r="BS59" i="14" s="1"/>
  <c r="CE59" i="14" s="1"/>
  <c r="CQ59" i="14" s="1"/>
  <c r="AP59" i="12"/>
  <c r="BT33" i="14"/>
  <c r="AE22" i="13"/>
  <c r="AE70" i="12"/>
  <c r="AE81" i="12" s="1"/>
  <c r="BE48" i="14"/>
  <c r="BE70" i="14" s="1"/>
  <c r="BF33" i="14"/>
  <c r="AJ65" i="13"/>
  <c r="AU65" i="13"/>
  <c r="BG65" i="13" s="1"/>
  <c r="BS65" i="13" s="1"/>
  <c r="CE65" i="13" s="1"/>
  <c r="CQ65" i="13" s="1"/>
  <c r="CM59" i="12"/>
  <c r="AI48" i="14"/>
  <c r="AI70" i="14" s="1"/>
  <c r="AI22" i="14" s="1"/>
  <c r="AJ33" i="14"/>
  <c r="AZ103" i="14"/>
  <c r="BQ33" i="13"/>
  <c r="BP48" i="13"/>
  <c r="BP33" i="12"/>
  <c r="BK95" i="13"/>
  <c r="BL95" i="13" s="1"/>
  <c r="BM95" i="13" s="1"/>
  <c r="BN95" i="13" s="1"/>
  <c r="BO95" i="13" s="1"/>
  <c r="BP95" i="13" s="1"/>
  <c r="BQ95" i="13" s="1"/>
  <c r="BR95" i="13" s="1"/>
  <c r="BS95" i="13" s="1"/>
  <c r="BT95" i="13" s="1"/>
  <c r="BU95" i="13" s="1"/>
  <c r="AV61" i="14"/>
  <c r="BG61" i="14"/>
  <c r="BS61" i="14" s="1"/>
  <c r="CE61" i="14" s="1"/>
  <c r="CQ61" i="14" s="1"/>
  <c r="AG48" i="13"/>
  <c r="AH33" i="13"/>
  <c r="AG33" i="12"/>
  <c r="AM98" i="14"/>
  <c r="AN98" i="14" s="1"/>
  <c r="AO98" i="14" s="1"/>
  <c r="AP98" i="14" s="1"/>
  <c r="AQ98" i="14" s="1"/>
  <c r="AR98" i="14" s="1"/>
  <c r="AS98" i="14" s="1"/>
  <c r="AT98" i="14" s="1"/>
  <c r="AU98" i="14" s="1"/>
  <c r="AV98" i="14" s="1"/>
  <c r="AW98" i="14" s="1"/>
  <c r="AG28" i="13"/>
  <c r="AG76" i="12"/>
  <c r="AG87" i="12" s="1"/>
  <c r="BS48" i="14" l="1"/>
  <c r="BS70" i="14" s="1"/>
  <c r="BV98" i="13"/>
  <c r="BV96" i="13"/>
  <c r="AU61" i="13"/>
  <c r="BG61" i="13" s="1"/>
  <c r="BS61" i="13" s="1"/>
  <c r="CE61" i="13" s="1"/>
  <c r="CQ61" i="13" s="1"/>
  <c r="AJ61" i="13"/>
  <c r="AE4" i="13"/>
  <c r="AD4" i="12"/>
  <c r="W11" i="13"/>
  <c r="W13" i="13" s="1"/>
  <c r="BQ48" i="13"/>
  <c r="BR33" i="13"/>
  <c r="BQ33" i="12"/>
  <c r="AY114" i="13"/>
  <c r="AY103" i="13"/>
  <c r="AY22" i="12"/>
  <c r="BD70" i="12"/>
  <c r="BD81" i="12" s="1"/>
  <c r="AQ22" i="13"/>
  <c r="AQ70" i="12"/>
  <c r="AQ81" i="12" s="1"/>
  <c r="AO114" i="12"/>
  <c r="AO103" i="12"/>
  <c r="AO92" i="12"/>
  <c r="CA59" i="12"/>
  <c r="BK93" i="13"/>
  <c r="BL93" i="13" s="1"/>
  <c r="BM93" i="13" s="1"/>
  <c r="BN93" i="13" s="1"/>
  <c r="BO93" i="13" s="1"/>
  <c r="BP93" i="13" s="1"/>
  <c r="BQ93" i="13" s="1"/>
  <c r="BR93" i="13" s="1"/>
  <c r="BS93" i="13" s="1"/>
  <c r="BT93" i="13" s="1"/>
  <c r="BU93" i="13" s="1"/>
  <c r="BW94" i="14"/>
  <c r="BX94" i="14" s="1"/>
  <c r="BY94" i="14" s="1"/>
  <c r="BZ94" i="14" s="1"/>
  <c r="CA94" i="14" s="1"/>
  <c r="CB94" i="14" s="1"/>
  <c r="CC94" i="14" s="1"/>
  <c r="CD94" i="14" s="1"/>
  <c r="CE94" i="14" s="1"/>
  <c r="CF94" i="14" s="1"/>
  <c r="CG94" i="14" s="1"/>
  <c r="AR48" i="12"/>
  <c r="AR70" i="13"/>
  <c r="BE48" i="12"/>
  <c r="BE70" i="13"/>
  <c r="CB48" i="12"/>
  <c r="AW65" i="14"/>
  <c r="BI65" i="14" s="1"/>
  <c r="BU65" i="14" s="1"/>
  <c r="CG65" i="14" s="1"/>
  <c r="CS65" i="14" s="1"/>
  <c r="BH65" i="14"/>
  <c r="BT65" i="14" s="1"/>
  <c r="CF65" i="14" s="1"/>
  <c r="CR65" i="14" s="1"/>
  <c r="AG70" i="13"/>
  <c r="AG48" i="12"/>
  <c r="AI103" i="14"/>
  <c r="AV65" i="13"/>
  <c r="BH65" i="13" s="1"/>
  <c r="BT65" i="13" s="1"/>
  <c r="CF65" i="13" s="1"/>
  <c r="CR65" i="13" s="1"/>
  <c r="AK65" i="13"/>
  <c r="AW65" i="13" s="1"/>
  <c r="BI65" i="13" s="1"/>
  <c r="BU65" i="13" s="1"/>
  <c r="CG65" i="13" s="1"/>
  <c r="CS65" i="13" s="1"/>
  <c r="AW59" i="14"/>
  <c r="BI59" i="14" s="1"/>
  <c r="BU59" i="14" s="1"/>
  <c r="CG59" i="14" s="1"/>
  <c r="CS59" i="14" s="1"/>
  <c r="BH59" i="14"/>
  <c r="BT59" i="14" s="1"/>
  <c r="CF59" i="14" s="1"/>
  <c r="CR59" i="14" s="1"/>
  <c r="BV94" i="13"/>
  <c r="V34" i="13"/>
  <c r="BO70" i="12"/>
  <c r="BO81" i="12" s="1"/>
  <c r="BA92" i="13"/>
  <c r="AZ22" i="13"/>
  <c r="BW93" i="14"/>
  <c r="BX93" i="14" s="1"/>
  <c r="BY93" i="14" s="1"/>
  <c r="BZ93" i="14" s="1"/>
  <c r="CA93" i="14" s="1"/>
  <c r="CB93" i="14" s="1"/>
  <c r="CC93" i="14" s="1"/>
  <c r="CD93" i="14" s="1"/>
  <c r="CE93" i="14" s="1"/>
  <c r="CF93" i="14" s="1"/>
  <c r="CG93" i="14" s="1"/>
  <c r="BD59" i="12"/>
  <c r="AQ59" i="12"/>
  <c r="AW63" i="14"/>
  <c r="BI63" i="14" s="1"/>
  <c r="BU63" i="14" s="1"/>
  <c r="CG63" i="14" s="1"/>
  <c r="CS63" i="14" s="1"/>
  <c r="BH63" i="14"/>
  <c r="BT63" i="14" s="1"/>
  <c r="CF63" i="14" s="1"/>
  <c r="CR63" i="14" s="1"/>
  <c r="AU64" i="13"/>
  <c r="BG64" i="13" s="1"/>
  <c r="BS64" i="13" s="1"/>
  <c r="CE64" i="13" s="1"/>
  <c r="CQ64" i="13" s="1"/>
  <c r="AJ64" i="13"/>
  <c r="AD114" i="12"/>
  <c r="AD103" i="12"/>
  <c r="AD92" i="12"/>
  <c r="AF59" i="12"/>
  <c r="BA103" i="14"/>
  <c r="AF120" i="12"/>
  <c r="AF109" i="12"/>
  <c r="AF98" i="12"/>
  <c r="AT48" i="14"/>
  <c r="AT70" i="14" s="1"/>
  <c r="AT22" i="14" s="1"/>
  <c r="AU33" i="14"/>
  <c r="AG120" i="13"/>
  <c r="AG109" i="13"/>
  <c r="AG28" i="12"/>
  <c r="AW61" i="14"/>
  <c r="BI61" i="14" s="1"/>
  <c r="BU61" i="14" s="1"/>
  <c r="CG61" i="14" s="1"/>
  <c r="CS61" i="14" s="1"/>
  <c r="BH61" i="14"/>
  <c r="BT61" i="14" s="1"/>
  <c r="CF61" i="14" s="1"/>
  <c r="CR61" i="14" s="1"/>
  <c r="BF48" i="14"/>
  <c r="BF70" i="14" s="1"/>
  <c r="BG33" i="14"/>
  <c r="AE114" i="13"/>
  <c r="AE103" i="13"/>
  <c r="AE22" i="12"/>
  <c r="U15" i="14"/>
  <c r="U15" i="12" s="1"/>
  <c r="U13" i="12"/>
  <c r="BV97" i="14"/>
  <c r="CP48" i="14"/>
  <c r="CP70" i="14" s="1"/>
  <c r="CQ33" i="14"/>
  <c r="BO59" i="12"/>
  <c r="CO48" i="13"/>
  <c r="CP33" i="13"/>
  <c r="CO33" i="12"/>
  <c r="BK97" i="13"/>
  <c r="BL97" i="13" s="1"/>
  <c r="BM97" i="13" s="1"/>
  <c r="BN97" i="13" s="1"/>
  <c r="BO97" i="13" s="1"/>
  <c r="BP97" i="13" s="1"/>
  <c r="BQ97" i="13" s="1"/>
  <c r="BR97" i="13" s="1"/>
  <c r="BS97" i="13" s="1"/>
  <c r="BT97" i="13" s="1"/>
  <c r="BU97" i="13" s="1"/>
  <c r="BV95" i="14"/>
  <c r="Y114" i="12"/>
  <c r="Y103" i="12"/>
  <c r="Y92" i="12"/>
  <c r="AF22" i="13"/>
  <c r="AF70" i="12"/>
  <c r="AF81" i="12" s="1"/>
  <c r="BC92" i="14"/>
  <c r="BB22" i="14"/>
  <c r="AX114" i="12"/>
  <c r="AX103" i="12"/>
  <c r="AX92" i="12"/>
  <c r="AV60" i="13"/>
  <c r="BH60" i="13" s="1"/>
  <c r="BT60" i="13" s="1"/>
  <c r="CF60" i="13" s="1"/>
  <c r="CR60" i="13" s="1"/>
  <c r="AK60" i="13"/>
  <c r="AW60" i="13" s="1"/>
  <c r="BI60" i="13" s="1"/>
  <c r="BU60" i="13" s="1"/>
  <c r="CG60" i="13" s="1"/>
  <c r="CS60" i="13" s="1"/>
  <c r="BG33" i="13"/>
  <c r="BF48" i="13"/>
  <c r="BF33" i="12"/>
  <c r="CD48" i="13"/>
  <c r="CE33" i="13"/>
  <c r="AX98" i="14"/>
  <c r="AH48" i="13"/>
  <c r="AI33" i="13"/>
  <c r="AH33" i="12"/>
  <c r="BV95" i="13"/>
  <c r="BP48" i="12"/>
  <c r="BP70" i="13"/>
  <c r="AJ48" i="14"/>
  <c r="AJ70" i="14" s="1"/>
  <c r="AJ22" i="14" s="1"/>
  <c r="AK33" i="14"/>
  <c r="BT48" i="14"/>
  <c r="BT70" i="14" s="1"/>
  <c r="BU33" i="14"/>
  <c r="V10" i="14"/>
  <c r="V10" i="12" s="1"/>
  <c r="V9" i="14"/>
  <c r="V9" i="12" s="1"/>
  <c r="V7" i="12"/>
  <c r="CN48" i="12"/>
  <c r="CN70" i="13"/>
  <c r="BV96" i="14"/>
  <c r="BW98" i="13"/>
  <c r="BX98" i="13" s="1"/>
  <c r="BY98" i="13" s="1"/>
  <c r="BZ98" i="13" s="1"/>
  <c r="CA98" i="13" s="1"/>
  <c r="CB98" i="13" s="1"/>
  <c r="CC98" i="13" s="1"/>
  <c r="CD98" i="13" s="1"/>
  <c r="CE98" i="13" s="1"/>
  <c r="CF98" i="13" s="1"/>
  <c r="CG98" i="13" s="1"/>
  <c r="BW96" i="13"/>
  <c r="BX96" i="13" s="1"/>
  <c r="BY96" i="13" s="1"/>
  <c r="BZ96" i="13" s="1"/>
  <c r="CA96" i="13" s="1"/>
  <c r="CB96" i="13" s="1"/>
  <c r="CC96" i="13" s="1"/>
  <c r="CD96" i="13" s="1"/>
  <c r="CE96" i="13" s="1"/>
  <c r="CF96" i="13" s="1"/>
  <c r="CG96" i="13" s="1"/>
  <c r="CC48" i="14"/>
  <c r="CC70" i="14" s="1"/>
  <c r="CD33" i="14"/>
  <c r="CD33" i="12" s="1"/>
  <c r="AP103" i="13"/>
  <c r="AP114" i="13"/>
  <c r="AP22" i="12"/>
  <c r="AS103" i="14"/>
  <c r="AS48" i="13"/>
  <c r="AT33" i="13"/>
  <c r="AS33" i="12"/>
  <c r="CB70" i="12"/>
  <c r="CB81" i="12" s="1"/>
  <c r="CC70" i="13"/>
  <c r="AK61" i="13" l="1"/>
  <c r="AW61" i="13" s="1"/>
  <c r="BI61" i="13" s="1"/>
  <c r="BU61" i="13" s="1"/>
  <c r="CG61" i="13" s="1"/>
  <c r="CS61" i="13" s="1"/>
  <c r="AV61" i="13"/>
  <c r="BH61" i="13" s="1"/>
  <c r="BT61" i="13" s="1"/>
  <c r="CF61" i="13" s="1"/>
  <c r="CR61" i="13" s="1"/>
  <c r="CH93" i="14"/>
  <c r="CI93" i="14" s="1"/>
  <c r="CJ93" i="14" s="1"/>
  <c r="CK93" i="14" s="1"/>
  <c r="CL93" i="14" s="1"/>
  <c r="CM93" i="14" s="1"/>
  <c r="CN93" i="14" s="1"/>
  <c r="CO93" i="14" s="1"/>
  <c r="CP93" i="14" s="1"/>
  <c r="CQ93" i="14" s="1"/>
  <c r="CR93" i="14" s="1"/>
  <c r="CS93" i="14" s="1"/>
  <c r="BV93" i="13"/>
  <c r="BW93" i="13" s="1"/>
  <c r="BX93" i="13" s="1"/>
  <c r="BY93" i="13" s="1"/>
  <c r="BZ93" i="13" s="1"/>
  <c r="CA93" i="13" s="1"/>
  <c r="CB93" i="13" s="1"/>
  <c r="CC93" i="13" s="1"/>
  <c r="CD93" i="13" s="1"/>
  <c r="CE93" i="13" s="1"/>
  <c r="CF93" i="13" s="1"/>
  <c r="CG93" i="13" s="1"/>
  <c r="CC48" i="12"/>
  <c r="AF4" i="13"/>
  <c r="AE4" i="12"/>
  <c r="AB38" i="14"/>
  <c r="AB38" i="13"/>
  <c r="X36" i="13"/>
  <c r="Y37" i="13"/>
  <c r="U14" i="12"/>
  <c r="H22" i="16" s="1"/>
  <c r="E22" i="16"/>
  <c r="X7" i="13"/>
  <c r="U12" i="12"/>
  <c r="G22" i="16" s="1"/>
  <c r="F22" i="16"/>
  <c r="V11" i="14"/>
  <c r="V11" i="12"/>
  <c r="L23" i="16" s="1"/>
  <c r="CN70" i="12"/>
  <c r="CN81" i="12" s="1"/>
  <c r="CC59" i="12"/>
  <c r="BW95" i="13"/>
  <c r="BX95" i="13" s="1"/>
  <c r="BY95" i="13" s="1"/>
  <c r="BZ95" i="13" s="1"/>
  <c r="CA95" i="13" s="1"/>
  <c r="CB95" i="13" s="1"/>
  <c r="CC95" i="13" s="1"/>
  <c r="CD95" i="13" s="1"/>
  <c r="CE95" i="13" s="1"/>
  <c r="CF95" i="13" s="1"/>
  <c r="CG95" i="13" s="1"/>
  <c r="BH33" i="13"/>
  <c r="BG48" i="13"/>
  <c r="BG33" i="12"/>
  <c r="BW95" i="14"/>
  <c r="BX95" i="14" s="1"/>
  <c r="BY95" i="14" s="1"/>
  <c r="BZ95" i="14" s="1"/>
  <c r="CA95" i="14" s="1"/>
  <c r="CB95" i="14" s="1"/>
  <c r="CC95" i="14" s="1"/>
  <c r="CD95" i="14" s="1"/>
  <c r="CE95" i="14" s="1"/>
  <c r="CF95" i="14" s="1"/>
  <c r="CG95" i="14" s="1"/>
  <c r="AG120" i="12"/>
  <c r="AG109" i="12"/>
  <c r="AG98" i="12"/>
  <c r="AK64" i="13"/>
  <c r="AW64" i="13" s="1"/>
  <c r="BI64" i="13" s="1"/>
  <c r="BU64" i="13" s="1"/>
  <c r="CG64" i="13" s="1"/>
  <c r="CS64" i="13" s="1"/>
  <c r="AV64" i="13"/>
  <c r="BH64" i="13" s="1"/>
  <c r="BT64" i="13" s="1"/>
  <c r="CF64" i="13" s="1"/>
  <c r="CR64" i="13" s="1"/>
  <c r="AG22" i="13"/>
  <c r="AG70" i="12"/>
  <c r="AG81" i="12" s="1"/>
  <c r="AU33" i="13"/>
  <c r="AT48" i="13"/>
  <c r="AT33" i="12"/>
  <c r="AP114" i="12"/>
  <c r="AP103" i="12"/>
  <c r="AP92" i="12"/>
  <c r="CD48" i="14"/>
  <c r="CD70" i="14" s="1"/>
  <c r="CE33" i="14"/>
  <c r="CH96" i="13"/>
  <c r="CI96" i="13" s="1"/>
  <c r="CJ96" i="13" s="1"/>
  <c r="CK96" i="13" s="1"/>
  <c r="CL96" i="13" s="1"/>
  <c r="CM96" i="13" s="1"/>
  <c r="CN96" i="13" s="1"/>
  <c r="CO96" i="13" s="1"/>
  <c r="CP96" i="13" s="1"/>
  <c r="CQ96" i="13" s="1"/>
  <c r="CR96" i="13" s="1"/>
  <c r="CS96" i="13" s="1"/>
  <c r="AJ103" i="14"/>
  <c r="AY98" i="14"/>
  <c r="AZ98" i="14" s="1"/>
  <c r="BA98" i="14" s="1"/>
  <c r="BB98" i="14" s="1"/>
  <c r="BC98" i="14" s="1"/>
  <c r="BD98" i="14" s="1"/>
  <c r="BE98" i="14" s="1"/>
  <c r="BF98" i="14" s="1"/>
  <c r="BG98" i="14" s="1"/>
  <c r="BH98" i="14" s="1"/>
  <c r="BI98" i="14" s="1"/>
  <c r="BD92" i="14"/>
  <c r="BC22" i="14"/>
  <c r="BV97" i="13"/>
  <c r="CQ33" i="13"/>
  <c r="CP48" i="13"/>
  <c r="CP33" i="12"/>
  <c r="BB92" i="13"/>
  <c r="BA22" i="13"/>
  <c r="AB53" i="14"/>
  <c r="AB75" i="14" s="1"/>
  <c r="AB27" i="14" s="1"/>
  <c r="AB108" i="14" s="1"/>
  <c r="W35" i="13"/>
  <c r="AH39" i="13"/>
  <c r="V49" i="13"/>
  <c r="V40" i="13"/>
  <c r="BE59" i="12"/>
  <c r="CH94" i="14"/>
  <c r="CI94" i="14" s="1"/>
  <c r="CJ94" i="14" s="1"/>
  <c r="CK94" i="14" s="1"/>
  <c r="CL94" i="14" s="1"/>
  <c r="CM94" i="14" s="1"/>
  <c r="CN94" i="14" s="1"/>
  <c r="CO94" i="14" s="1"/>
  <c r="CP94" i="14" s="1"/>
  <c r="CQ94" i="14" s="1"/>
  <c r="CR94" i="14" s="1"/>
  <c r="CS94" i="14" s="1"/>
  <c r="BQ48" i="12"/>
  <c r="BQ70" i="13"/>
  <c r="AS70" i="13"/>
  <c r="AS48" i="12"/>
  <c r="CO48" i="12"/>
  <c r="CO70" i="13"/>
  <c r="CQ48" i="14"/>
  <c r="CQ70" i="14" s="1"/>
  <c r="CR33" i="14"/>
  <c r="AU48" i="14"/>
  <c r="AU70" i="14" s="1"/>
  <c r="AU22" i="14" s="1"/>
  <c r="AV33" i="14"/>
  <c r="CH94" i="13"/>
  <c r="CI94" i="13" s="1"/>
  <c r="CJ94" i="13" s="1"/>
  <c r="CK94" i="13" s="1"/>
  <c r="CL94" i="13" s="1"/>
  <c r="CM94" i="13" s="1"/>
  <c r="CN94" i="13" s="1"/>
  <c r="CO94" i="13" s="1"/>
  <c r="CP94" i="13" s="1"/>
  <c r="CQ94" i="13" s="1"/>
  <c r="CR94" i="13" s="1"/>
  <c r="CS94" i="13" s="1"/>
  <c r="BW94" i="13"/>
  <c r="BX94" i="13" s="1"/>
  <c r="BY94" i="13" s="1"/>
  <c r="BZ94" i="13" s="1"/>
  <c r="CA94" i="13" s="1"/>
  <c r="CB94" i="13" s="1"/>
  <c r="CC94" i="13" s="1"/>
  <c r="CD94" i="13" s="1"/>
  <c r="CE94" i="13" s="1"/>
  <c r="CF94" i="13" s="1"/>
  <c r="CG94" i="13" s="1"/>
  <c r="AR22" i="13"/>
  <c r="AR70" i="12"/>
  <c r="AR81" i="12" s="1"/>
  <c r="AY114" i="12"/>
  <c r="AY103" i="12"/>
  <c r="AY92" i="12"/>
  <c r="V13" i="14"/>
  <c r="W7" i="14"/>
  <c r="BP70" i="12"/>
  <c r="BP81" i="12" s="1"/>
  <c r="AI48" i="13"/>
  <c r="AJ33" i="13"/>
  <c r="AI33" i="12"/>
  <c r="CC70" i="12"/>
  <c r="CC81" i="12" s="1"/>
  <c r="CH98" i="13"/>
  <c r="CI98" i="13" s="1"/>
  <c r="CJ98" i="13" s="1"/>
  <c r="CK98" i="13" s="1"/>
  <c r="CL98" i="13" s="1"/>
  <c r="CM98" i="13" s="1"/>
  <c r="CN98" i="13" s="1"/>
  <c r="CO98" i="13" s="1"/>
  <c r="CP98" i="13" s="1"/>
  <c r="CQ98" i="13" s="1"/>
  <c r="CR98" i="13" s="1"/>
  <c r="CS98" i="13" s="1"/>
  <c r="CN59" i="12"/>
  <c r="BP59" i="12"/>
  <c r="AH70" i="13"/>
  <c r="AH48" i="12"/>
  <c r="CE48" i="13"/>
  <c r="CF33" i="13"/>
  <c r="CE33" i="12"/>
  <c r="BF48" i="12"/>
  <c r="BF70" i="13"/>
  <c r="AF114" i="13"/>
  <c r="AF103" i="13"/>
  <c r="AF22" i="12"/>
  <c r="AE114" i="12"/>
  <c r="AE103" i="12"/>
  <c r="AE92" i="12"/>
  <c r="AT103" i="14"/>
  <c r="AG59" i="12"/>
  <c r="CB59" i="12"/>
  <c r="AR59" i="12"/>
  <c r="AQ114" i="13"/>
  <c r="AQ103" i="13"/>
  <c r="AQ22" i="12"/>
  <c r="BS33" i="13"/>
  <c r="BR48" i="13"/>
  <c r="BR33" i="12"/>
  <c r="X10" i="13"/>
  <c r="X9" i="13"/>
  <c r="BW96" i="14"/>
  <c r="BX96" i="14" s="1"/>
  <c r="BY96" i="14" s="1"/>
  <c r="BZ96" i="14" s="1"/>
  <c r="CA96" i="14" s="1"/>
  <c r="CB96" i="14" s="1"/>
  <c r="CC96" i="14" s="1"/>
  <c r="CD96" i="14" s="1"/>
  <c r="CE96" i="14" s="1"/>
  <c r="CF96" i="14" s="1"/>
  <c r="CG96" i="14" s="1"/>
  <c r="BU48" i="14"/>
  <c r="BU70" i="14" s="1"/>
  <c r="AK48" i="14"/>
  <c r="AK70" i="14" s="1"/>
  <c r="AK22" i="14" s="1"/>
  <c r="CD48" i="12"/>
  <c r="CD70" i="13"/>
  <c r="BB103" i="14"/>
  <c r="BW97" i="14"/>
  <c r="BX97" i="14" s="1"/>
  <c r="BY97" i="14" s="1"/>
  <c r="BZ97" i="14" s="1"/>
  <c r="CA97" i="14" s="1"/>
  <c r="CB97" i="14" s="1"/>
  <c r="CC97" i="14" s="1"/>
  <c r="CD97" i="14" s="1"/>
  <c r="CE97" i="14" s="1"/>
  <c r="CF97" i="14" s="1"/>
  <c r="CG97" i="14" s="1"/>
  <c r="BG48" i="14"/>
  <c r="BG70" i="14" s="1"/>
  <c r="BH33" i="14"/>
  <c r="AZ114" i="13"/>
  <c r="AZ103" i="13"/>
  <c r="AZ22" i="12"/>
  <c r="BE70" i="12"/>
  <c r="BE81" i="12" s="1"/>
  <c r="W15" i="13"/>
  <c r="CH97" i="14" l="1"/>
  <c r="CI97" i="14" s="1"/>
  <c r="CJ97" i="14" s="1"/>
  <c r="CK97" i="14" s="1"/>
  <c r="CL97" i="14" s="1"/>
  <c r="CM97" i="14" s="1"/>
  <c r="CN97" i="14" s="1"/>
  <c r="CO97" i="14" s="1"/>
  <c r="CP97" i="14" s="1"/>
  <c r="CQ97" i="14" s="1"/>
  <c r="CR97" i="14" s="1"/>
  <c r="CS97" i="14" s="1"/>
  <c r="CH93" i="13"/>
  <c r="CI93" i="13" s="1"/>
  <c r="CJ93" i="13" s="1"/>
  <c r="CK93" i="13" s="1"/>
  <c r="CL93" i="13" s="1"/>
  <c r="CM93" i="13" s="1"/>
  <c r="CN93" i="13" s="1"/>
  <c r="CO93" i="13" s="1"/>
  <c r="CP93" i="13" s="1"/>
  <c r="CQ93" i="13" s="1"/>
  <c r="CR93" i="13" s="1"/>
  <c r="CS93" i="13" s="1"/>
  <c r="AG4" i="13"/>
  <c r="AF4" i="12"/>
  <c r="W34" i="13"/>
  <c r="CF48" i="13"/>
  <c r="CG33" i="13"/>
  <c r="AH22" i="13"/>
  <c r="AH70" i="12"/>
  <c r="AH81" i="12" s="1"/>
  <c r="CR48" i="14"/>
  <c r="CR70" i="14" s="1"/>
  <c r="CS33" i="14"/>
  <c r="W42" i="13"/>
  <c r="CQ48" i="13"/>
  <c r="CR33" i="13"/>
  <c r="CQ33" i="12"/>
  <c r="AK103" i="14"/>
  <c r="CH96" i="14"/>
  <c r="CI96" i="14" s="1"/>
  <c r="CJ96" i="14" s="1"/>
  <c r="CK96" i="14" s="1"/>
  <c r="CL96" i="14" s="1"/>
  <c r="CM96" i="14" s="1"/>
  <c r="CN96" i="14" s="1"/>
  <c r="CO96" i="14" s="1"/>
  <c r="CP96" i="14" s="1"/>
  <c r="CQ96" i="14" s="1"/>
  <c r="CR96" i="14" s="1"/>
  <c r="CS96" i="14" s="1"/>
  <c r="X11" i="13"/>
  <c r="AF114" i="12"/>
  <c r="AF103" i="12"/>
  <c r="AF92" i="12"/>
  <c r="BF70" i="12"/>
  <c r="BF81" i="12" s="1"/>
  <c r="CE70" i="13"/>
  <c r="AJ48" i="13"/>
  <c r="AK33" i="13"/>
  <c r="AJ33" i="12"/>
  <c r="AV48" i="14"/>
  <c r="AV70" i="14" s="1"/>
  <c r="AV22" i="14" s="1"/>
  <c r="AW33" i="14"/>
  <c r="AS22" i="13"/>
  <c r="AS70" i="12"/>
  <c r="AS81" i="12" s="1"/>
  <c r="BW97" i="13"/>
  <c r="BX97" i="13" s="1"/>
  <c r="BY97" i="13" s="1"/>
  <c r="BZ97" i="13" s="1"/>
  <c r="CA97" i="13" s="1"/>
  <c r="CB97" i="13" s="1"/>
  <c r="CC97" i="13" s="1"/>
  <c r="CD97" i="13" s="1"/>
  <c r="CE97" i="13" s="1"/>
  <c r="CF97" i="13" s="1"/>
  <c r="CG97" i="13" s="1"/>
  <c r="BJ98" i="14"/>
  <c r="AU48" i="13"/>
  <c r="AV33" i="13"/>
  <c r="AU33" i="12"/>
  <c r="CH95" i="14"/>
  <c r="CI95" i="14" s="1"/>
  <c r="CJ95" i="14" s="1"/>
  <c r="CK95" i="14" s="1"/>
  <c r="CL95" i="14" s="1"/>
  <c r="CM95" i="14" s="1"/>
  <c r="CN95" i="14" s="1"/>
  <c r="CO95" i="14" s="1"/>
  <c r="CP95" i="14" s="1"/>
  <c r="CQ95" i="14" s="1"/>
  <c r="CR95" i="14" s="1"/>
  <c r="CS95" i="14" s="1"/>
  <c r="BH48" i="13"/>
  <c r="BI33" i="13"/>
  <c r="BH33" i="12"/>
  <c r="CD70" i="12"/>
  <c r="CD81" i="12" s="1"/>
  <c r="BF59" i="12"/>
  <c r="AI70" i="13"/>
  <c r="AI48" i="12"/>
  <c r="AU103" i="14"/>
  <c r="BQ70" i="12"/>
  <c r="BQ81" i="12" s="1"/>
  <c r="X51" i="13"/>
  <c r="AH54" i="13"/>
  <c r="CP48" i="12"/>
  <c r="CP70" i="13"/>
  <c r="AQ114" i="12"/>
  <c r="AQ103" i="12"/>
  <c r="AQ92" i="12"/>
  <c r="W9" i="14"/>
  <c r="W9" i="12" s="1"/>
  <c r="W10" i="14"/>
  <c r="W10" i="12" s="1"/>
  <c r="W7" i="12"/>
  <c r="AR114" i="13"/>
  <c r="AR103" i="13"/>
  <c r="AR22" i="12"/>
  <c r="BA114" i="13"/>
  <c r="BA103" i="13"/>
  <c r="BA22" i="12"/>
  <c r="AZ114" i="12"/>
  <c r="AZ103" i="12"/>
  <c r="AZ92" i="12"/>
  <c r="BH48" i="14"/>
  <c r="BH70" i="14" s="1"/>
  <c r="BI33" i="14"/>
  <c r="CD59" i="12"/>
  <c r="BR48" i="12"/>
  <c r="BR70" i="13"/>
  <c r="AH59" i="12"/>
  <c r="V15" i="14"/>
  <c r="V13" i="12"/>
  <c r="CO70" i="12"/>
  <c r="CO81" i="12" s="1"/>
  <c r="BQ59" i="12"/>
  <c r="V43" i="13"/>
  <c r="AB53" i="13"/>
  <c r="AB38" i="12"/>
  <c r="V71" i="13"/>
  <c r="V55" i="13"/>
  <c r="V66" i="13" s="1"/>
  <c r="BC92" i="13"/>
  <c r="BB22" i="13"/>
  <c r="BC103" i="14"/>
  <c r="CE48" i="14"/>
  <c r="CE70" i="14" s="1"/>
  <c r="CF33" i="14"/>
  <c r="AT70" i="13"/>
  <c r="AT48" i="12"/>
  <c r="AG114" i="13"/>
  <c r="AG103" i="13"/>
  <c r="AG22" i="12"/>
  <c r="CH95" i="13"/>
  <c r="CI95" i="13" s="1"/>
  <c r="CJ95" i="13" s="1"/>
  <c r="CK95" i="13" s="1"/>
  <c r="CL95" i="13" s="1"/>
  <c r="CM95" i="13" s="1"/>
  <c r="CN95" i="13" s="1"/>
  <c r="CO95" i="13" s="1"/>
  <c r="CP95" i="13" s="1"/>
  <c r="CQ95" i="13" s="1"/>
  <c r="CR95" i="13" s="1"/>
  <c r="CS95" i="13" s="1"/>
  <c r="BT33" i="13"/>
  <c r="BS48" i="13"/>
  <c r="BS33" i="12"/>
  <c r="CO59" i="12"/>
  <c r="AS59" i="12"/>
  <c r="Y52" i="13"/>
  <c r="W50" i="13"/>
  <c r="BE92" i="14"/>
  <c r="BD22" i="14"/>
  <c r="BG48" i="12"/>
  <c r="BG70" i="13"/>
  <c r="CH97" i="13" l="1"/>
  <c r="CI97" i="13" s="1"/>
  <c r="CJ97" i="13" s="1"/>
  <c r="CK97" i="13" s="1"/>
  <c r="CL97" i="13" s="1"/>
  <c r="CM97" i="13" s="1"/>
  <c r="CN97" i="13" s="1"/>
  <c r="CO97" i="13" s="1"/>
  <c r="CP97" i="13" s="1"/>
  <c r="CQ97" i="13" s="1"/>
  <c r="CR97" i="13" s="1"/>
  <c r="CS97" i="13" s="1"/>
  <c r="CE48" i="12"/>
  <c r="AH4" i="13"/>
  <c r="AG4" i="12"/>
  <c r="Y36" i="13"/>
  <c r="AC38" i="14"/>
  <c r="AC38" i="13"/>
  <c r="Z37" i="13"/>
  <c r="V12" i="12"/>
  <c r="G23" i="16" s="1"/>
  <c r="F23" i="16"/>
  <c r="CF48" i="14"/>
  <c r="CF70" i="14" s="1"/>
  <c r="CG33" i="14"/>
  <c r="BI48" i="14"/>
  <c r="BI70" i="14" s="1"/>
  <c r="BA114" i="12"/>
  <c r="BA103" i="12"/>
  <c r="BA92" i="12"/>
  <c r="W11" i="12"/>
  <c r="L24" i="16" s="1"/>
  <c r="CP70" i="12"/>
  <c r="CP81" i="12" s="1"/>
  <c r="AS114" i="13"/>
  <c r="AS103" i="13"/>
  <c r="AS22" i="12"/>
  <c r="BG59" i="12"/>
  <c r="W72" i="13"/>
  <c r="BS48" i="12"/>
  <c r="BS70" i="13"/>
  <c r="BB114" i="13"/>
  <c r="BB103" i="13"/>
  <c r="BB22" i="12"/>
  <c r="V77" i="13"/>
  <c r="V23" i="13"/>
  <c r="CP59" i="12"/>
  <c r="X73" i="13"/>
  <c r="CE70" i="12"/>
  <c r="CE81" i="12" s="1"/>
  <c r="X13" i="13"/>
  <c r="Y7" i="13"/>
  <c r="CF33" i="12"/>
  <c r="AT59" i="12"/>
  <c r="V34" i="14"/>
  <c r="V15" i="12"/>
  <c r="BI48" i="13"/>
  <c r="BI33" i="12"/>
  <c r="CE59" i="12"/>
  <c r="BG70" i="12"/>
  <c r="BG81" i="12" s="1"/>
  <c r="BD103" i="14"/>
  <c r="BU33" i="13"/>
  <c r="BT48" i="13"/>
  <c r="BT33" i="12"/>
  <c r="AG114" i="12"/>
  <c r="AG103" i="12"/>
  <c r="AG92" i="12"/>
  <c r="BD92" i="13"/>
  <c r="BC22" i="13"/>
  <c r="BR70" i="12"/>
  <c r="BR81" i="12" s="1"/>
  <c r="AI59" i="12"/>
  <c r="AW48" i="14"/>
  <c r="AW70" i="14" s="1"/>
  <c r="AW22" i="14" s="1"/>
  <c r="CR48" i="13"/>
  <c r="CS33" i="13"/>
  <c r="CR33" i="12"/>
  <c r="BF92" i="14"/>
  <c r="BE22" i="14"/>
  <c r="Y74" i="13"/>
  <c r="AT22" i="13"/>
  <c r="AT70" i="12"/>
  <c r="AT81" i="12" s="1"/>
  <c r="AB75" i="13"/>
  <c r="AB53" i="12"/>
  <c r="AB64" i="12" s="1"/>
  <c r="BR59" i="12"/>
  <c r="W11" i="14"/>
  <c r="AH76" i="13"/>
  <c r="AI22" i="13"/>
  <c r="AI70" i="12"/>
  <c r="AI81" i="12" s="1"/>
  <c r="AV48" i="13"/>
  <c r="AW33" i="13"/>
  <c r="AV33" i="12"/>
  <c r="BK98" i="14"/>
  <c r="BL98" i="14" s="1"/>
  <c r="BM98" i="14" s="1"/>
  <c r="BN98" i="14" s="1"/>
  <c r="BO98" i="14" s="1"/>
  <c r="BP98" i="14" s="1"/>
  <c r="BQ98" i="14" s="1"/>
  <c r="BR98" i="14" s="1"/>
  <c r="BS98" i="14" s="1"/>
  <c r="BT98" i="14" s="1"/>
  <c r="BU98" i="14" s="1"/>
  <c r="AK48" i="13"/>
  <c r="AK33" i="12"/>
  <c r="CQ48" i="12"/>
  <c r="CQ70" i="13"/>
  <c r="CS48" i="14"/>
  <c r="CS70" i="14" s="1"/>
  <c r="CG48" i="13"/>
  <c r="CG33" i="12"/>
  <c r="AR114" i="12"/>
  <c r="AR103" i="12"/>
  <c r="AR92" i="12"/>
  <c r="BH48" i="12"/>
  <c r="BH70" i="13"/>
  <c r="AU48" i="12"/>
  <c r="AU70" i="13"/>
  <c r="AV103" i="14"/>
  <c r="AJ70" i="13"/>
  <c r="AJ48" i="12"/>
  <c r="AH103" i="13"/>
  <c r="AH114" i="13"/>
  <c r="AH22" i="12"/>
  <c r="CF48" i="12"/>
  <c r="CF70" i="13"/>
  <c r="W49" i="13"/>
  <c r="X35" i="13"/>
  <c r="W40" i="13"/>
  <c r="AC53" i="14"/>
  <c r="AC75" i="14" s="1"/>
  <c r="AC27" i="14" s="1"/>
  <c r="AC108" i="14" s="1"/>
  <c r="AI39" i="13"/>
  <c r="AI4" i="13" l="1"/>
  <c r="AH4" i="12"/>
  <c r="Y37" i="14"/>
  <c r="X36" i="14"/>
  <c r="V14" i="12"/>
  <c r="H23" i="16" s="1"/>
  <c r="E23" i="16"/>
  <c r="AW103" i="14"/>
  <c r="BC114" i="13"/>
  <c r="BC103" i="13"/>
  <c r="BC22" i="12"/>
  <c r="BT48" i="12"/>
  <c r="BT70" i="13"/>
  <c r="X15" i="13"/>
  <c r="BB114" i="12"/>
  <c r="BB103" i="12"/>
  <c r="BB92" i="12"/>
  <c r="W24" i="13"/>
  <c r="Z52" i="13"/>
  <c r="Y51" i="13"/>
  <c r="AK70" i="13"/>
  <c r="AK48" i="12"/>
  <c r="AI114" i="13"/>
  <c r="AI103" i="13"/>
  <c r="AI22" i="12"/>
  <c r="AI54" i="13"/>
  <c r="CF59" i="12"/>
  <c r="BH59" i="12"/>
  <c r="CG70" i="13"/>
  <c r="CQ59" i="12"/>
  <c r="BV98" i="14"/>
  <c r="AW48" i="13"/>
  <c r="AW33" i="12"/>
  <c r="AT103" i="13"/>
  <c r="AT114" i="13"/>
  <c r="AT22" i="12"/>
  <c r="BE103" i="14"/>
  <c r="CS48" i="13"/>
  <c r="CS33" i="12"/>
  <c r="BE92" i="13"/>
  <c r="BD22" i="13"/>
  <c r="BU48" i="13"/>
  <c r="BU33" i="12"/>
  <c r="V49" i="14"/>
  <c r="W35" i="14"/>
  <c r="AH39" i="14"/>
  <c r="V40" i="14"/>
  <c r="V34" i="12"/>
  <c r="I23" i="16" s="1"/>
  <c r="BS70" i="12"/>
  <c r="BS81" i="12" s="1"/>
  <c r="CG48" i="14"/>
  <c r="CG70" i="14" s="1"/>
  <c r="X50" i="13"/>
  <c r="W71" i="13"/>
  <c r="W55" i="13"/>
  <c r="W66" i="13" s="1"/>
  <c r="AH114" i="12"/>
  <c r="AH103" i="12"/>
  <c r="AH92" i="12"/>
  <c r="AJ59" i="12"/>
  <c r="AU22" i="13"/>
  <c r="AU70" i="12"/>
  <c r="AU81" i="12" s="1"/>
  <c r="AV70" i="13"/>
  <c r="AV48" i="12"/>
  <c r="AH28" i="13"/>
  <c r="BG92" i="14"/>
  <c r="BF22" i="14"/>
  <c r="CR48" i="12"/>
  <c r="CR70" i="13"/>
  <c r="X25" i="13"/>
  <c r="V115" i="13"/>
  <c r="V104" i="13"/>
  <c r="V29" i="13"/>
  <c r="BS59" i="12"/>
  <c r="X42" i="13"/>
  <c r="CF70" i="12"/>
  <c r="CF81" i="12" s="1"/>
  <c r="BH70" i="12"/>
  <c r="BH81" i="12" s="1"/>
  <c r="CQ70" i="12"/>
  <c r="CQ81" i="12" s="1"/>
  <c r="AC53" i="13"/>
  <c r="AC38" i="12"/>
  <c r="AJ22" i="13"/>
  <c r="AJ70" i="12"/>
  <c r="AJ81" i="12" s="1"/>
  <c r="AU59" i="12"/>
  <c r="W13" i="14"/>
  <c r="X7" i="14"/>
  <c r="AB27" i="13"/>
  <c r="AB75" i="12"/>
  <c r="AB86" i="12" s="1"/>
  <c r="Y26" i="13"/>
  <c r="BI48" i="12"/>
  <c r="BI70" i="13"/>
  <c r="Y10" i="13"/>
  <c r="Y9" i="13"/>
  <c r="Y11" i="13" s="1"/>
  <c r="V88" i="13"/>
  <c r="AS114" i="12"/>
  <c r="AS103" i="12"/>
  <c r="AS92" i="12"/>
  <c r="W43" i="13"/>
  <c r="AJ4" i="13" l="1"/>
  <c r="AI4" i="12"/>
  <c r="Z7" i="13"/>
  <c r="Y13" i="13"/>
  <c r="X9" i="14"/>
  <c r="X9" i="12" s="1"/>
  <c r="X10" i="14"/>
  <c r="X10" i="12" s="1"/>
  <c r="X7" i="12"/>
  <c r="AJ114" i="13"/>
  <c r="AJ103" i="13"/>
  <c r="AJ22" i="12"/>
  <c r="BH92" i="14"/>
  <c r="BG22" i="14"/>
  <c r="AV22" i="13"/>
  <c r="AV70" i="12"/>
  <c r="AV81" i="12" s="1"/>
  <c r="W77" i="13"/>
  <c r="W23" i="13"/>
  <c r="W42" i="14"/>
  <c r="W42" i="12" s="1"/>
  <c r="C24" i="16" s="1"/>
  <c r="AH54" i="14"/>
  <c r="AH39" i="12"/>
  <c r="BD114" i="13"/>
  <c r="BD103" i="13"/>
  <c r="BD22" i="12"/>
  <c r="CS48" i="12"/>
  <c r="CS70" i="13"/>
  <c r="AI76" i="13"/>
  <c r="Y73" i="13"/>
  <c r="W116" i="13"/>
  <c r="W105" i="13"/>
  <c r="BT70" i="12"/>
  <c r="BT81" i="12" s="1"/>
  <c r="BI70" i="12"/>
  <c r="BI81" i="12" s="1"/>
  <c r="Y118" i="13"/>
  <c r="Y107" i="13"/>
  <c r="W15" i="14"/>
  <c r="W13" i="12"/>
  <c r="CR70" i="12"/>
  <c r="CR81" i="12" s="1"/>
  <c r="X51" i="14"/>
  <c r="X36" i="12"/>
  <c r="W50" i="14"/>
  <c r="W35" i="12"/>
  <c r="BF92" i="13"/>
  <c r="BE22" i="13"/>
  <c r="AW70" i="13"/>
  <c r="AW48" i="12"/>
  <c r="CG70" i="12"/>
  <c r="AI114" i="12"/>
  <c r="AI103" i="12"/>
  <c r="AI92" i="12"/>
  <c r="AK59" i="12"/>
  <c r="BT59" i="12"/>
  <c r="BI59" i="12"/>
  <c r="AC75" i="13"/>
  <c r="AC53" i="12"/>
  <c r="AC64" i="12" s="1"/>
  <c r="V121" i="13"/>
  <c r="V99" i="13"/>
  <c r="V110" i="13"/>
  <c r="CR59" i="12"/>
  <c r="AH120" i="13"/>
  <c r="AH109" i="13"/>
  <c r="X72" i="13"/>
  <c r="V43" i="14"/>
  <c r="BW98" i="14"/>
  <c r="BX98" i="14" s="1"/>
  <c r="BY98" i="14" s="1"/>
  <c r="BZ98" i="14" s="1"/>
  <c r="CA98" i="14" s="1"/>
  <c r="CB98" i="14" s="1"/>
  <c r="CC98" i="14" s="1"/>
  <c r="CD98" i="14" s="1"/>
  <c r="CE98" i="14" s="1"/>
  <c r="CF98" i="14" s="1"/>
  <c r="CG98" i="14" s="1"/>
  <c r="CG48" i="12"/>
  <c r="AK22" i="13"/>
  <c r="AK70" i="12"/>
  <c r="AK81" i="12" s="1"/>
  <c r="Z74" i="13"/>
  <c r="X34" i="13"/>
  <c r="BC114" i="12"/>
  <c r="BC103" i="12"/>
  <c r="BC92" i="12"/>
  <c r="AB119" i="13"/>
  <c r="AB108" i="13"/>
  <c r="AB27" i="12"/>
  <c r="X117" i="13"/>
  <c r="X106" i="13"/>
  <c r="BF103" i="14"/>
  <c r="AV59" i="12"/>
  <c r="AU114" i="13"/>
  <c r="AU103" i="13"/>
  <c r="AU22" i="12"/>
  <c r="V40" i="12"/>
  <c r="M23" i="16" s="1"/>
  <c r="Y52" i="14"/>
  <c r="Y37" i="12"/>
  <c r="V71" i="14"/>
  <c r="V55" i="14"/>
  <c r="V66" i="14" s="1"/>
  <c r="V49" i="12"/>
  <c r="BU48" i="12"/>
  <c r="BU70" i="13"/>
  <c r="AT114" i="12"/>
  <c r="AT103" i="12"/>
  <c r="AT92" i="12"/>
  <c r="AK4" i="13" l="1"/>
  <c r="AJ4" i="12"/>
  <c r="Z36" i="13"/>
  <c r="AD38" i="13"/>
  <c r="AA37" i="13"/>
  <c r="AD38" i="14"/>
  <c r="W12" i="12"/>
  <c r="G24" i="16" s="1"/>
  <c r="F24" i="16"/>
  <c r="BU70" i="12"/>
  <c r="BU81" i="12" s="1"/>
  <c r="AB119" i="12"/>
  <c r="AB108" i="12"/>
  <c r="AB97" i="12"/>
  <c r="X24" i="13"/>
  <c r="W72" i="14"/>
  <c r="W50" i="12"/>
  <c r="W61" i="12" s="1"/>
  <c r="BU59" i="12"/>
  <c r="AU114" i="12"/>
  <c r="AU103" i="12"/>
  <c r="AU92" i="12"/>
  <c r="X49" i="13"/>
  <c r="Y35" i="13"/>
  <c r="X40" i="13"/>
  <c r="X43" i="13" s="1"/>
  <c r="AJ39" i="13"/>
  <c r="AD53" i="14"/>
  <c r="AD75" i="14" s="1"/>
  <c r="AD27" i="14" s="1"/>
  <c r="AD108" i="14" s="1"/>
  <c r="AK114" i="13"/>
  <c r="AK103" i="13"/>
  <c r="AK22" i="12"/>
  <c r="AW59" i="12"/>
  <c r="BG92" i="13"/>
  <c r="BF22" i="13"/>
  <c r="CS70" i="12"/>
  <c r="CS81" i="12" s="1"/>
  <c r="W115" i="13"/>
  <c r="W104" i="13"/>
  <c r="W29" i="13"/>
  <c r="BG103" i="14"/>
  <c r="V60" i="12"/>
  <c r="V55" i="12"/>
  <c r="CG59" i="12"/>
  <c r="AW22" i="13"/>
  <c r="AW70" i="12"/>
  <c r="AW81" i="12" s="1"/>
  <c r="X73" i="14"/>
  <c r="X51" i="12"/>
  <c r="X62" i="12" s="1"/>
  <c r="W34" i="14"/>
  <c r="W15" i="12"/>
  <c r="Y25" i="13"/>
  <c r="CS59" i="12"/>
  <c r="W88" i="13"/>
  <c r="BI92" i="14"/>
  <c r="BH22" i="14"/>
  <c r="X11" i="14"/>
  <c r="Y74" i="14"/>
  <c r="Y52" i="12"/>
  <c r="Y63" i="12" s="1"/>
  <c r="V43" i="12"/>
  <c r="Z26" i="13"/>
  <c r="CH98" i="14"/>
  <c r="CI98" i="14" s="1"/>
  <c r="CJ98" i="14" s="1"/>
  <c r="CK98" i="14" s="1"/>
  <c r="CL98" i="14" s="1"/>
  <c r="CM98" i="14" s="1"/>
  <c r="CN98" i="14" s="1"/>
  <c r="CO98" i="14" s="1"/>
  <c r="CP98" i="14" s="1"/>
  <c r="CQ98" i="14" s="1"/>
  <c r="CR98" i="14" s="1"/>
  <c r="CS98" i="14" s="1"/>
  <c r="AC27" i="13"/>
  <c r="AC75" i="12"/>
  <c r="AC86" i="12" s="1"/>
  <c r="CG81" i="12"/>
  <c r="BD114" i="12"/>
  <c r="BD103" i="12"/>
  <c r="BD92" i="12"/>
  <c r="AJ114" i="12"/>
  <c r="AJ103" i="12"/>
  <c r="AJ92" i="12"/>
  <c r="X11" i="12"/>
  <c r="L25" i="16" s="1"/>
  <c r="Y15" i="13"/>
  <c r="V77" i="14"/>
  <c r="V23" i="14"/>
  <c r="V71" i="12"/>
  <c r="V82" i="12" s="1"/>
  <c r="BE114" i="13"/>
  <c r="BE103" i="13"/>
  <c r="BE22" i="12"/>
  <c r="AI28" i="13"/>
  <c r="AH76" i="14"/>
  <c r="AH54" i="12"/>
  <c r="AH65" i="12" s="1"/>
  <c r="AV114" i="13"/>
  <c r="AV103" i="13"/>
  <c r="AV22" i="12"/>
  <c r="Z10" i="13"/>
  <c r="Z9" i="13"/>
  <c r="AL4" i="13" l="1"/>
  <c r="AK4" i="12"/>
  <c r="Y36" i="14"/>
  <c r="Z37" i="14"/>
  <c r="V44" i="12"/>
  <c r="K23" i="16" s="1"/>
  <c r="J23" i="16"/>
  <c r="V66" i="12"/>
  <c r="O23" i="16" s="1"/>
  <c r="N23" i="16"/>
  <c r="W14" i="12"/>
  <c r="H24" i="16" s="1"/>
  <c r="E24" i="16"/>
  <c r="Y34" i="13"/>
  <c r="AC119" i="13"/>
  <c r="AC108" i="13"/>
  <c r="AC27" i="12"/>
  <c r="BH103" i="14"/>
  <c r="W121" i="13"/>
  <c r="W110" i="13"/>
  <c r="W99" i="13"/>
  <c r="AD53" i="13"/>
  <c r="AD38" i="12"/>
  <c r="Y42" i="13"/>
  <c r="Z51" i="13"/>
  <c r="AV114" i="12"/>
  <c r="AV103" i="12"/>
  <c r="AV92" i="12"/>
  <c r="BE114" i="12"/>
  <c r="BE103" i="12"/>
  <c r="BE92" i="12"/>
  <c r="BJ92" i="14"/>
  <c r="BI22" i="14"/>
  <c r="W49" i="14"/>
  <c r="X35" i="14"/>
  <c r="W40" i="14"/>
  <c r="W43" i="14" s="1"/>
  <c r="W34" i="12"/>
  <c r="I24" i="16" s="1"/>
  <c r="AI39" i="14"/>
  <c r="AW114" i="13"/>
  <c r="AW103" i="13"/>
  <c r="AW22" i="12"/>
  <c r="AA52" i="13"/>
  <c r="X116" i="13"/>
  <c r="X105" i="13"/>
  <c r="AH28" i="14"/>
  <c r="AH76" i="12"/>
  <c r="AH87" i="12" s="1"/>
  <c r="V104" i="14"/>
  <c r="V29" i="14"/>
  <c r="V23" i="12"/>
  <c r="Z11" i="13"/>
  <c r="V88" i="14"/>
  <c r="V77" i="12"/>
  <c r="Y26" i="14"/>
  <c r="Y74" i="12"/>
  <c r="Y85" i="12" s="1"/>
  <c r="BF114" i="13"/>
  <c r="BF103" i="13"/>
  <c r="BF22" i="12"/>
  <c r="AK114" i="12"/>
  <c r="AK103" i="12"/>
  <c r="AK92" i="12"/>
  <c r="AJ54" i="13"/>
  <c r="Y50" i="13"/>
  <c r="X71" i="13"/>
  <c r="X55" i="13"/>
  <c r="X66" i="13" s="1"/>
  <c r="AI120" i="13"/>
  <c r="AI109" i="13"/>
  <c r="Z118" i="13"/>
  <c r="Z107" i="13"/>
  <c r="X13" i="14"/>
  <c r="Y7" i="14"/>
  <c r="Y117" i="13"/>
  <c r="Y106" i="13"/>
  <c r="X25" i="14"/>
  <c r="X73" i="12"/>
  <c r="X84" i="12" s="1"/>
  <c r="BH92" i="13"/>
  <c r="BG22" i="13"/>
  <c r="W24" i="14"/>
  <c r="W72" i="12"/>
  <c r="W83" i="12" s="1"/>
  <c r="AM4" i="13" l="1"/>
  <c r="AL4" i="12"/>
  <c r="AA36" i="13"/>
  <c r="AE38" i="13"/>
  <c r="AB37" i="13"/>
  <c r="AE38" i="14"/>
  <c r="V88" i="12"/>
  <c r="P23" i="16" s="1"/>
  <c r="Q23" i="16"/>
  <c r="X77" i="13"/>
  <c r="X23" i="13"/>
  <c r="AJ76" i="13"/>
  <c r="AA74" i="13"/>
  <c r="AI54" i="14"/>
  <c r="AI39" i="12"/>
  <c r="Z52" i="14"/>
  <c r="Z37" i="12"/>
  <c r="X50" i="14"/>
  <c r="X35" i="12"/>
  <c r="W105" i="14"/>
  <c r="W24" i="12"/>
  <c r="Y10" i="14"/>
  <c r="Y10" i="12" s="1"/>
  <c r="Y9" i="14"/>
  <c r="Y9" i="12" s="1"/>
  <c r="Y7" i="12"/>
  <c r="Z13" i="13"/>
  <c r="AA7" i="13"/>
  <c r="AW114" i="12"/>
  <c r="AW103" i="12"/>
  <c r="AW92" i="12"/>
  <c r="W55" i="14"/>
  <c r="W66" i="14" s="1"/>
  <c r="W71" i="14"/>
  <c r="W49" i="12"/>
  <c r="Z73" i="13"/>
  <c r="AD75" i="13"/>
  <c r="AD53" i="12"/>
  <c r="AD64" i="12" s="1"/>
  <c r="X106" i="14"/>
  <c r="X25" i="12"/>
  <c r="BF114" i="12"/>
  <c r="BF103" i="12"/>
  <c r="BF92" i="12"/>
  <c r="BG114" i="13"/>
  <c r="BG103" i="13"/>
  <c r="BG22" i="12"/>
  <c r="X15" i="14"/>
  <c r="X13" i="12"/>
  <c r="Y72" i="13"/>
  <c r="Y107" i="14"/>
  <c r="Y26" i="12"/>
  <c r="V115" i="12"/>
  <c r="V104" i="12"/>
  <c r="V93" i="12"/>
  <c r="V29" i="12"/>
  <c r="S23" i="16" s="1"/>
  <c r="AH109" i="14"/>
  <c r="AH28" i="12"/>
  <c r="W40" i="12"/>
  <c r="Y51" i="14"/>
  <c r="Y36" i="12"/>
  <c r="BI103" i="14"/>
  <c r="BI92" i="13"/>
  <c r="BH22" i="13"/>
  <c r="V110" i="14"/>
  <c r="V99" i="14"/>
  <c r="X42" i="14"/>
  <c r="X42" i="12" s="1"/>
  <c r="C25" i="16" s="1"/>
  <c r="BK92" i="14"/>
  <c r="BJ22" i="14"/>
  <c r="AC119" i="12"/>
  <c r="AC108" i="12"/>
  <c r="AC97" i="12"/>
  <c r="Y49" i="13"/>
  <c r="Z35" i="13"/>
  <c r="Y40" i="13"/>
  <c r="AE53" i="14"/>
  <c r="AE75" i="14" s="1"/>
  <c r="AE27" i="14" s="1"/>
  <c r="AE108" i="14" s="1"/>
  <c r="AK39" i="13"/>
  <c r="AN4" i="13" l="1"/>
  <c r="AM4" i="12"/>
  <c r="X12" i="12"/>
  <c r="G25" i="16" s="1"/>
  <c r="F25" i="16"/>
  <c r="W43" i="12"/>
  <c r="M24" i="16"/>
  <c r="Y11" i="14"/>
  <c r="Y13" i="14" s="1"/>
  <c r="Y11" i="12"/>
  <c r="L26" i="16" s="1"/>
  <c r="L27" i="16" s="1"/>
  <c r="L4" i="16" s="1"/>
  <c r="AK54" i="13"/>
  <c r="AB52" i="13"/>
  <c r="AA51" i="13"/>
  <c r="BL92" i="14"/>
  <c r="BK22" i="14"/>
  <c r="V121" i="12"/>
  <c r="U23" i="16" s="1"/>
  <c r="V110" i="12"/>
  <c r="T23" i="16" s="1"/>
  <c r="V99" i="12"/>
  <c r="R23" i="16" s="1"/>
  <c r="Y118" i="12"/>
  <c r="Y107" i="12"/>
  <c r="Y96" i="12"/>
  <c r="W60" i="12"/>
  <c r="W55" i="12"/>
  <c r="Z15" i="13"/>
  <c r="X72" i="14"/>
  <c r="X50" i="12"/>
  <c r="X61" i="12" s="1"/>
  <c r="AI76" i="14"/>
  <c r="AI54" i="12"/>
  <c r="AI65" i="12" s="1"/>
  <c r="AJ28" i="13"/>
  <c r="BH114" i="13"/>
  <c r="BH103" i="13"/>
  <c r="BH22" i="12"/>
  <c r="X34" i="14"/>
  <c r="X15" i="12"/>
  <c r="AD27" i="13"/>
  <c r="AD75" i="12"/>
  <c r="AD86" i="12" s="1"/>
  <c r="W77" i="14"/>
  <c r="W23" i="14"/>
  <c r="W71" i="12"/>
  <c r="W82" i="12" s="1"/>
  <c r="W116" i="12"/>
  <c r="W105" i="12"/>
  <c r="W94" i="12"/>
  <c r="Z50" i="13"/>
  <c r="Y71" i="13"/>
  <c r="Y55" i="13"/>
  <c r="Y66" i="13" s="1"/>
  <c r="BJ103" i="14"/>
  <c r="BI22" i="13"/>
  <c r="BJ92" i="13"/>
  <c r="AH120" i="12"/>
  <c r="AH109" i="12"/>
  <c r="AH98" i="12"/>
  <c r="BG114" i="12"/>
  <c r="BG103" i="12"/>
  <c r="BG92" i="12"/>
  <c r="X117" i="12"/>
  <c r="X106" i="12"/>
  <c r="X95" i="12"/>
  <c r="Z74" i="14"/>
  <c r="Z52" i="12"/>
  <c r="Z63" i="12" s="1"/>
  <c r="AA26" i="13"/>
  <c r="X115" i="13"/>
  <c r="X104" i="13"/>
  <c r="X29" i="13"/>
  <c r="AE53" i="13"/>
  <c r="AE38" i="12"/>
  <c r="Z42" i="13"/>
  <c r="Y43" i="13"/>
  <c r="Y73" i="14"/>
  <c r="Y51" i="12"/>
  <c r="Y62" i="12" s="1"/>
  <c r="Y24" i="13"/>
  <c r="Z25" i="13"/>
  <c r="AA9" i="13"/>
  <c r="AA10" i="13"/>
  <c r="Z7" i="14"/>
  <c r="X88" i="13"/>
  <c r="AO4" i="13" l="1"/>
  <c r="AN4" i="12"/>
  <c r="Z36" i="14"/>
  <c r="AA37" i="14"/>
  <c r="AA11" i="13"/>
  <c r="AA13" i="13" s="1"/>
  <c r="X14" i="12"/>
  <c r="H25" i="16" s="1"/>
  <c r="E25" i="16"/>
  <c r="W66" i="12"/>
  <c r="O24" i="16" s="1"/>
  <c r="N24" i="16"/>
  <c r="W44" i="12"/>
  <c r="K24" i="16" s="1"/>
  <c r="J24" i="16"/>
  <c r="AB7" i="13"/>
  <c r="Y25" i="14"/>
  <c r="Y73" i="12"/>
  <c r="Y84" i="12" s="1"/>
  <c r="BK92" i="13"/>
  <c r="BJ22" i="13"/>
  <c r="Z72" i="13"/>
  <c r="AD119" i="13"/>
  <c r="AD108" i="13"/>
  <c r="AD27" i="12"/>
  <c r="BH114" i="12"/>
  <c r="BH103" i="12"/>
  <c r="BH92" i="12"/>
  <c r="BK103" i="14"/>
  <c r="Z117" i="13"/>
  <c r="Z106" i="13"/>
  <c r="Y15" i="14"/>
  <c r="Y13" i="12"/>
  <c r="AE75" i="13"/>
  <c r="AE53" i="12"/>
  <c r="AE64" i="12" s="1"/>
  <c r="Z26" i="14"/>
  <c r="Z74" i="12"/>
  <c r="Z85" i="12" s="1"/>
  <c r="BI114" i="13"/>
  <c r="BI103" i="13"/>
  <c r="BI22" i="12"/>
  <c r="W104" i="14"/>
  <c r="W29" i="14"/>
  <c r="W23" i="12"/>
  <c r="AJ120" i="13"/>
  <c r="AJ109" i="13"/>
  <c r="X24" i="14"/>
  <c r="X72" i="12"/>
  <c r="X83" i="12" s="1"/>
  <c r="BM92" i="14"/>
  <c r="BL22" i="14"/>
  <c r="AB74" i="13"/>
  <c r="Y116" i="13"/>
  <c r="Y105" i="13"/>
  <c r="X121" i="13"/>
  <c r="X110" i="13"/>
  <c r="X99" i="13"/>
  <c r="Y77" i="13"/>
  <c r="Y23" i="13"/>
  <c r="W88" i="14"/>
  <c r="W77" i="12"/>
  <c r="X49" i="14"/>
  <c r="Y35" i="14"/>
  <c r="X40" i="14"/>
  <c r="X43" i="14" s="1"/>
  <c r="X34" i="12"/>
  <c r="I25" i="16" s="1"/>
  <c r="AJ39" i="14"/>
  <c r="Z10" i="14"/>
  <c r="Z10" i="12" s="1"/>
  <c r="Z9" i="14"/>
  <c r="Z9" i="12" s="1"/>
  <c r="Z7" i="12"/>
  <c r="AA118" i="13"/>
  <c r="AA107" i="13"/>
  <c r="AI28" i="14"/>
  <c r="AI76" i="12"/>
  <c r="AI87" i="12" s="1"/>
  <c r="Z34" i="13"/>
  <c r="AA73" i="13"/>
  <c r="AK76" i="13"/>
  <c r="AP4" i="13" l="1"/>
  <c r="AO4" i="12"/>
  <c r="AB36" i="13"/>
  <c r="AF38" i="13"/>
  <c r="AF38" i="14"/>
  <c r="AC37" i="13"/>
  <c r="Z11" i="12"/>
  <c r="L30" i="16" s="1"/>
  <c r="Y12" i="12"/>
  <c r="G26" i="16" s="1"/>
  <c r="F26" i="16"/>
  <c r="W88" i="12"/>
  <c r="P24" i="16" s="1"/>
  <c r="Q24" i="16"/>
  <c r="Z11" i="14"/>
  <c r="Z13" i="14" s="1"/>
  <c r="AA52" i="14"/>
  <c r="AA37" i="12"/>
  <c r="Y42" i="14"/>
  <c r="Y42" i="12" s="1"/>
  <c r="C26" i="16" s="1"/>
  <c r="C27" i="16" s="1"/>
  <c r="C4" i="16" s="1"/>
  <c r="AB26" i="13"/>
  <c r="BI114" i="12"/>
  <c r="BI103" i="12"/>
  <c r="BI92" i="12"/>
  <c r="AD119" i="12"/>
  <c r="AD108" i="12"/>
  <c r="AD97" i="12"/>
  <c r="Z24" i="13"/>
  <c r="AA25" i="13"/>
  <c r="AI109" i="14"/>
  <c r="AI28" i="12"/>
  <c r="AJ54" i="14"/>
  <c r="AJ39" i="12"/>
  <c r="Y50" i="14"/>
  <c r="Y35" i="12"/>
  <c r="X105" i="14"/>
  <c r="X24" i="12"/>
  <c r="W115" i="12"/>
  <c r="W104" i="12"/>
  <c r="W93" i="12"/>
  <c r="W29" i="12"/>
  <c r="S24" i="16" s="1"/>
  <c r="Z107" i="14"/>
  <c r="Z26" i="12"/>
  <c r="BJ114" i="13"/>
  <c r="BJ103" i="13"/>
  <c r="BJ22" i="12"/>
  <c r="Y106" i="14"/>
  <c r="Y25" i="12"/>
  <c r="X71" i="14"/>
  <c r="X55" i="14"/>
  <c r="X66" i="14" s="1"/>
  <c r="X49" i="12"/>
  <c r="Y115" i="13"/>
  <c r="Y104" i="13"/>
  <c r="Y29" i="13"/>
  <c r="BL103" i="14"/>
  <c r="W110" i="14"/>
  <c r="W99" i="14"/>
  <c r="Y34" i="14"/>
  <c r="Y15" i="12"/>
  <c r="AB10" i="13"/>
  <c r="AB9" i="13"/>
  <c r="AK28" i="13"/>
  <c r="AA35" i="13"/>
  <c r="Z40" i="13"/>
  <c r="Z43" i="13" s="1"/>
  <c r="Z49" i="13"/>
  <c r="AF53" i="14"/>
  <c r="AF75" i="14" s="1"/>
  <c r="AF27" i="14" s="1"/>
  <c r="AF108" i="14" s="1"/>
  <c r="AL39" i="13"/>
  <c r="X40" i="12"/>
  <c r="Z51" i="14"/>
  <c r="Z36" i="12"/>
  <c r="Y88" i="13"/>
  <c r="BN92" i="14"/>
  <c r="BM22" i="14"/>
  <c r="AE27" i="13"/>
  <c r="AE75" i="12"/>
  <c r="AE86" i="12" s="1"/>
  <c r="BL92" i="13"/>
  <c r="BK22" i="13"/>
  <c r="AA15" i="13"/>
  <c r="AQ4" i="13" l="1"/>
  <c r="AP4" i="12"/>
  <c r="AA36" i="14"/>
  <c r="AB37" i="14"/>
  <c r="X43" i="12"/>
  <c r="M25" i="16"/>
  <c r="Y14" i="12"/>
  <c r="H26" i="16" s="1"/>
  <c r="E26" i="16"/>
  <c r="E27" i="16" s="1"/>
  <c r="F27" i="16"/>
  <c r="F4" i="16" s="1"/>
  <c r="G27" i="16"/>
  <c r="G4" i="16" s="1"/>
  <c r="AA7" i="14"/>
  <c r="BK114" i="13"/>
  <c r="BK103" i="13"/>
  <c r="BK22" i="12"/>
  <c r="BM103" i="14"/>
  <c r="Z71" i="13"/>
  <c r="Z55" i="13"/>
  <c r="Z66" i="13" s="1"/>
  <c r="Y49" i="14"/>
  <c r="Z35" i="14"/>
  <c r="Y40" i="14"/>
  <c r="Y43" i="14" s="1"/>
  <c r="Y34" i="12"/>
  <c r="AK39" i="14"/>
  <c r="Y117" i="12"/>
  <c r="Y106" i="12"/>
  <c r="Y95" i="12"/>
  <c r="W121" i="12"/>
  <c r="U24" i="16" s="1"/>
  <c r="W110" i="12"/>
  <c r="T24" i="16" s="1"/>
  <c r="W99" i="12"/>
  <c r="R24" i="16" s="1"/>
  <c r="X116" i="12"/>
  <c r="X105" i="12"/>
  <c r="X94" i="12"/>
  <c r="AB118" i="13"/>
  <c r="AB107" i="13"/>
  <c r="AA74" i="14"/>
  <c r="AA52" i="12"/>
  <c r="AA63" i="12" s="1"/>
  <c r="BM92" i="13"/>
  <c r="BL22" i="13"/>
  <c r="BO92" i="14"/>
  <c r="BN22" i="14"/>
  <c r="Z73" i="14"/>
  <c r="Z51" i="12"/>
  <c r="Z62" i="12" s="1"/>
  <c r="AF53" i="13"/>
  <c r="AF38" i="12"/>
  <c r="Y121" i="13"/>
  <c r="Y110" i="13"/>
  <c r="Y99" i="13"/>
  <c r="X60" i="12"/>
  <c r="X55" i="12"/>
  <c r="AJ76" i="14"/>
  <c r="AJ54" i="12"/>
  <c r="AJ65" i="12" s="1"/>
  <c r="AA117" i="13"/>
  <c r="AA106" i="13"/>
  <c r="AA9" i="14"/>
  <c r="AA9" i="12" s="1"/>
  <c r="AA10" i="14"/>
  <c r="AA10" i="12" s="1"/>
  <c r="AA7" i="12"/>
  <c r="AC52" i="13"/>
  <c r="AB51" i="13"/>
  <c r="AA42" i="13"/>
  <c r="AK120" i="13"/>
  <c r="AK109" i="13"/>
  <c r="AB11" i="13"/>
  <c r="BJ114" i="12"/>
  <c r="BJ103" i="12"/>
  <c r="BJ92" i="12"/>
  <c r="Z118" i="12"/>
  <c r="Z107" i="12"/>
  <c r="Z96" i="12"/>
  <c r="AI120" i="12"/>
  <c r="AI109" i="12"/>
  <c r="AI98" i="12"/>
  <c r="Z15" i="14"/>
  <c r="Z13" i="12"/>
  <c r="AA34" i="13"/>
  <c r="AE119" i="13"/>
  <c r="AE108" i="13"/>
  <c r="AE27" i="12"/>
  <c r="AL54" i="13"/>
  <c r="AA50" i="13"/>
  <c r="X77" i="14"/>
  <c r="X23" i="14"/>
  <c r="X71" i="12"/>
  <c r="X82" i="12" s="1"/>
  <c r="Y72" i="14"/>
  <c r="Y50" i="12"/>
  <c r="Y61" i="12" s="1"/>
  <c r="Z116" i="13"/>
  <c r="Z105" i="13"/>
  <c r="AR4" i="13" l="1"/>
  <c r="AQ4" i="12"/>
  <c r="AC36" i="13"/>
  <c r="AG38" i="13"/>
  <c r="AD37" i="13"/>
  <c r="AG38" i="14"/>
  <c r="Z12" i="12"/>
  <c r="G30" i="16" s="1"/>
  <c r="F30" i="16"/>
  <c r="X66" i="12"/>
  <c r="O25" i="16" s="1"/>
  <c r="N25" i="16"/>
  <c r="Y40" i="12"/>
  <c r="M26" i="16" s="1"/>
  <c r="M27" i="16" s="1"/>
  <c r="M4" i="16" s="1"/>
  <c r="X4" i="16" s="1"/>
  <c r="I26" i="16"/>
  <c r="I27" i="16" s="1"/>
  <c r="I4" i="16" s="1"/>
  <c r="E4" i="16"/>
  <c r="H27" i="16"/>
  <c r="H4" i="16" s="1"/>
  <c r="X44" i="12"/>
  <c r="K25" i="16" s="1"/>
  <c r="J25" i="16"/>
  <c r="X104" i="14"/>
  <c r="X29" i="14"/>
  <c r="X23" i="12"/>
  <c r="AB73" i="13"/>
  <c r="BP92" i="14"/>
  <c r="BO22" i="14"/>
  <c r="BK114" i="12"/>
  <c r="BK103" i="12"/>
  <c r="BK92" i="12"/>
  <c r="X88" i="14"/>
  <c r="X77" i="12"/>
  <c r="AL76" i="13"/>
  <c r="Z34" i="14"/>
  <c r="Z15" i="12"/>
  <c r="AB13" i="13"/>
  <c r="AC7" i="13"/>
  <c r="Z25" i="14"/>
  <c r="Z73" i="12"/>
  <c r="Z84" i="12" s="1"/>
  <c r="AA26" i="14"/>
  <c r="AA74" i="12"/>
  <c r="AA85" i="12" s="1"/>
  <c r="AB52" i="14"/>
  <c r="AB37" i="12"/>
  <c r="AK54" i="14"/>
  <c r="AK39" i="12"/>
  <c r="Z50" i="14"/>
  <c r="Z35" i="12"/>
  <c r="Y71" i="14"/>
  <c r="Y55" i="14"/>
  <c r="Y66" i="14" s="1"/>
  <c r="Y49" i="12"/>
  <c r="Z77" i="13"/>
  <c r="Z23" i="13"/>
  <c r="Y24" i="14"/>
  <c r="Y72" i="12"/>
  <c r="Y83" i="12" s="1"/>
  <c r="AC74" i="13"/>
  <c r="AA11" i="14"/>
  <c r="BL114" i="13"/>
  <c r="BL103" i="13"/>
  <c r="BL22" i="12"/>
  <c r="AA72" i="13"/>
  <c r="AE119" i="12"/>
  <c r="AE108" i="12"/>
  <c r="AE97" i="12"/>
  <c r="AA49" i="13"/>
  <c r="AB35" i="13"/>
  <c r="AA40" i="13"/>
  <c r="AM39" i="13"/>
  <c r="AG53" i="14"/>
  <c r="AG75" i="14" s="1"/>
  <c r="AG27" i="14" s="1"/>
  <c r="AG108" i="14" s="1"/>
  <c r="AA11" i="12"/>
  <c r="L31" i="16" s="1"/>
  <c r="AJ28" i="14"/>
  <c r="AJ76" i="12"/>
  <c r="AJ87" i="12" s="1"/>
  <c r="AF75" i="13"/>
  <c r="AF53" i="12"/>
  <c r="AF64" i="12" s="1"/>
  <c r="BN103" i="14"/>
  <c r="BN92" i="13"/>
  <c r="BM22" i="13"/>
  <c r="Z42" i="14"/>
  <c r="Z42" i="12" s="1"/>
  <c r="C30" i="16" s="1"/>
  <c r="AA51" i="14"/>
  <c r="AA36" i="12"/>
  <c r="AS4" i="13" l="1"/>
  <c r="AR4" i="12"/>
  <c r="AB36" i="14"/>
  <c r="AC37" i="14"/>
  <c r="Y43" i="12"/>
  <c r="X88" i="12"/>
  <c r="P25" i="16" s="1"/>
  <c r="Q25" i="16"/>
  <c r="Z14" i="12"/>
  <c r="H30" i="16" s="1"/>
  <c r="E30" i="16"/>
  <c r="AA73" i="14"/>
  <c r="AA51" i="12"/>
  <c r="AA62" i="12" s="1"/>
  <c r="BO92" i="13"/>
  <c r="BN22" i="13"/>
  <c r="AF27" i="13"/>
  <c r="AF75" i="12"/>
  <c r="AF86" i="12" s="1"/>
  <c r="AG53" i="13"/>
  <c r="AG38" i="12"/>
  <c r="AB50" i="13"/>
  <c r="AA71" i="13"/>
  <c r="AA55" i="13"/>
  <c r="AA66" i="13" s="1"/>
  <c r="BL114" i="12"/>
  <c r="BL103" i="12"/>
  <c r="BL92" i="12"/>
  <c r="Z115" i="13"/>
  <c r="Z104" i="13"/>
  <c r="Z29" i="13"/>
  <c r="Y77" i="14"/>
  <c r="Y23" i="14"/>
  <c r="Y71" i="12"/>
  <c r="Y82" i="12" s="1"/>
  <c r="AK76" i="14"/>
  <c r="AK54" i="12"/>
  <c r="AK65" i="12" s="1"/>
  <c r="AA107" i="14"/>
  <c r="AA26" i="12"/>
  <c r="AB15" i="13"/>
  <c r="AL28" i="13"/>
  <c r="BO103" i="14"/>
  <c r="X115" i="12"/>
  <c r="X104" i="12"/>
  <c r="X93" i="12"/>
  <c r="X29" i="12"/>
  <c r="S25" i="16" s="1"/>
  <c r="AJ109" i="14"/>
  <c r="AJ28" i="12"/>
  <c r="AA13" i="14"/>
  <c r="AB7" i="14"/>
  <c r="Z88" i="13"/>
  <c r="BQ92" i="14"/>
  <c r="BP22" i="14"/>
  <c r="X110" i="14"/>
  <c r="X99" i="14"/>
  <c r="AM54" i="13"/>
  <c r="BM114" i="13"/>
  <c r="BM103" i="13"/>
  <c r="BM22" i="12"/>
  <c r="AB42" i="13"/>
  <c r="AC51" i="13"/>
  <c r="AA24" i="13"/>
  <c r="Y105" i="14"/>
  <c r="Y24" i="12"/>
  <c r="Y60" i="12"/>
  <c r="Y55" i="12"/>
  <c r="Z72" i="14"/>
  <c r="Z50" i="12"/>
  <c r="Z61" i="12" s="1"/>
  <c r="AB74" i="14"/>
  <c r="AB52" i="12"/>
  <c r="AB63" i="12" s="1"/>
  <c r="Z106" i="14"/>
  <c r="Z25" i="12"/>
  <c r="Z49" i="14"/>
  <c r="AA35" i="14"/>
  <c r="Z40" i="14"/>
  <c r="Z34" i="12"/>
  <c r="I30" i="16" s="1"/>
  <c r="AL39" i="14"/>
  <c r="AD52" i="13"/>
  <c r="AC26" i="13"/>
  <c r="AC10" i="13"/>
  <c r="AC9" i="13"/>
  <c r="AB25" i="13"/>
  <c r="AA43" i="13"/>
  <c r="AT4" i="13" l="1"/>
  <c r="AS4" i="12"/>
  <c r="Y44" i="12"/>
  <c r="K26" i="16" s="1"/>
  <c r="J26" i="16"/>
  <c r="Y66" i="12"/>
  <c r="O26" i="16" s="1"/>
  <c r="N26" i="16"/>
  <c r="N27" i="16" s="1"/>
  <c r="AB117" i="13"/>
  <c r="AB106" i="13"/>
  <c r="AD74" i="13"/>
  <c r="AL54" i="14"/>
  <c r="AL39" i="12"/>
  <c r="AC52" i="14"/>
  <c r="AC37" i="12"/>
  <c r="Z71" i="14"/>
  <c r="Z55" i="14"/>
  <c r="Z66" i="14" s="1"/>
  <c r="Z49" i="12"/>
  <c r="AB26" i="14"/>
  <c r="AB74" i="12"/>
  <c r="AB85" i="12" s="1"/>
  <c r="AA116" i="13"/>
  <c r="AA105" i="13"/>
  <c r="AL120" i="13"/>
  <c r="AL109" i="13"/>
  <c r="Y104" i="14"/>
  <c r="Y29" i="14"/>
  <c r="Y23" i="12"/>
  <c r="AA77" i="13"/>
  <c r="AA23" i="13"/>
  <c r="AG75" i="13"/>
  <c r="AG53" i="12"/>
  <c r="AG64" i="12" s="1"/>
  <c r="BN114" i="13"/>
  <c r="BN103" i="13"/>
  <c r="BN22" i="12"/>
  <c r="Z40" i="12"/>
  <c r="B89" i="19" s="1"/>
  <c r="AA50" i="14"/>
  <c r="AA35" i="12"/>
  <c r="Z117" i="12"/>
  <c r="Z106" i="12"/>
  <c r="Z95" i="12"/>
  <c r="Y116" i="12"/>
  <c r="Y105" i="12"/>
  <c r="Y94" i="12"/>
  <c r="BM114" i="12"/>
  <c r="BM103" i="12"/>
  <c r="BM92" i="12"/>
  <c r="BP103" i="14"/>
  <c r="AB9" i="14"/>
  <c r="AB9" i="12" s="1"/>
  <c r="AB10" i="14"/>
  <c r="AB10" i="12" s="1"/>
  <c r="AB7" i="12"/>
  <c r="X121" i="12"/>
  <c r="U25" i="16" s="1"/>
  <c r="X110" i="12"/>
  <c r="T25" i="16" s="1"/>
  <c r="X99" i="12"/>
  <c r="R25" i="16" s="1"/>
  <c r="Y88" i="14"/>
  <c r="Y77" i="12"/>
  <c r="BP92" i="13"/>
  <c r="BO22" i="13"/>
  <c r="AC118" i="13"/>
  <c r="AC107" i="13"/>
  <c r="AB51" i="14"/>
  <c r="AB36" i="12"/>
  <c r="Z24" i="14"/>
  <c r="Z72" i="12"/>
  <c r="Z83" i="12" s="1"/>
  <c r="AC73" i="13"/>
  <c r="AM76" i="13"/>
  <c r="BR92" i="14"/>
  <c r="BQ22" i="14"/>
  <c r="AA15" i="14"/>
  <c r="AA13" i="12"/>
  <c r="AB34" i="13"/>
  <c r="AK28" i="14"/>
  <c r="AK76" i="12"/>
  <c r="AK87" i="12" s="1"/>
  <c r="Z121" i="13"/>
  <c r="Z99" i="13"/>
  <c r="Z110" i="13"/>
  <c r="AB72" i="13"/>
  <c r="AF119" i="13"/>
  <c r="AF108" i="13"/>
  <c r="AF27" i="12"/>
  <c r="AC11" i="13"/>
  <c r="AA42" i="14"/>
  <c r="AA42" i="12" s="1"/>
  <c r="C31" i="16" s="1"/>
  <c r="Z43" i="14"/>
  <c r="AJ120" i="12"/>
  <c r="AJ109" i="12"/>
  <c r="AJ98" i="12"/>
  <c r="AA118" i="12"/>
  <c r="AA107" i="12"/>
  <c r="AA96" i="12"/>
  <c r="AA25" i="14"/>
  <c r="AA73" i="12"/>
  <c r="AA84" i="12" s="1"/>
  <c r="AU4" i="13" l="1"/>
  <c r="AT4" i="12"/>
  <c r="AD36" i="13"/>
  <c r="AH38" i="14"/>
  <c r="AH53" i="14" s="1"/>
  <c r="AH75" i="14" s="1"/>
  <c r="AH27" i="14" s="1"/>
  <c r="AH108" i="14" s="1"/>
  <c r="AE37" i="13"/>
  <c r="AH38" i="13"/>
  <c r="J27" i="16"/>
  <c r="J4" i="16" s="1"/>
  <c r="K27" i="16"/>
  <c r="K4" i="16" s="1"/>
  <c r="AA12" i="12"/>
  <c r="G31" i="16" s="1"/>
  <c r="F31" i="16"/>
  <c r="O27" i="16"/>
  <c r="O4" i="16" s="1"/>
  <c r="N4" i="16"/>
  <c r="Y88" i="12"/>
  <c r="P26" i="16" s="1"/>
  <c r="Q26" i="16"/>
  <c r="Q27" i="16" s="1"/>
  <c r="Z43" i="12"/>
  <c r="M30" i="16"/>
  <c r="AB11" i="12"/>
  <c r="L32" i="16" s="1"/>
  <c r="AB11" i="14"/>
  <c r="AC7" i="14" s="1"/>
  <c r="AM28" i="13"/>
  <c r="Z105" i="14"/>
  <c r="Z24" i="12"/>
  <c r="BQ92" i="13"/>
  <c r="BP22" i="13"/>
  <c r="Y110" i="14"/>
  <c r="Y99" i="14"/>
  <c r="AD7" i="13"/>
  <c r="AC13" i="13"/>
  <c r="AB49" i="13"/>
  <c r="AC35" i="13"/>
  <c r="AB40" i="13"/>
  <c r="AN39" i="13"/>
  <c r="AB43" i="13"/>
  <c r="BQ103" i="14"/>
  <c r="AA115" i="13"/>
  <c r="AA104" i="13"/>
  <c r="AA29" i="13"/>
  <c r="Z77" i="14"/>
  <c r="Z23" i="14"/>
  <c r="Z71" i="12"/>
  <c r="Z82" i="12" s="1"/>
  <c r="AL76" i="14"/>
  <c r="AL54" i="12"/>
  <c r="AL65" i="12" s="1"/>
  <c r="AF119" i="12"/>
  <c r="AF108" i="12"/>
  <c r="AF97" i="12"/>
  <c r="BS92" i="14"/>
  <c r="BR22" i="14"/>
  <c r="AC25" i="13"/>
  <c r="AB73" i="14"/>
  <c r="AB51" i="12"/>
  <c r="AB62" i="12" s="1"/>
  <c r="BN114" i="12"/>
  <c r="BN103" i="12"/>
  <c r="BN92" i="12"/>
  <c r="AA88" i="13"/>
  <c r="AB107" i="14"/>
  <c r="AB26" i="12"/>
  <c r="AA106" i="14"/>
  <c r="AA25" i="12"/>
  <c r="AB24" i="13"/>
  <c r="AK109" i="14"/>
  <c r="AK28" i="12"/>
  <c r="AA34" i="14"/>
  <c r="AA15" i="12"/>
  <c r="BO114" i="13"/>
  <c r="BO103" i="13"/>
  <c r="BO22" i="12"/>
  <c r="AA72" i="14"/>
  <c r="AA50" i="12"/>
  <c r="AA61" i="12" s="1"/>
  <c r="AG27" i="13"/>
  <c r="AG75" i="12"/>
  <c r="AG86" i="12" s="1"/>
  <c r="Y115" i="12"/>
  <c r="Y104" i="12"/>
  <c r="Y93" i="12"/>
  <c r="Y29" i="12"/>
  <c r="S26" i="16" s="1"/>
  <c r="S27" i="16" s="1"/>
  <c r="Z60" i="12"/>
  <c r="Z55" i="12"/>
  <c r="AC74" i="14"/>
  <c r="AC52" i="12"/>
  <c r="AC63" i="12" s="1"/>
  <c r="AD26" i="13"/>
  <c r="AV4" i="13" l="1"/>
  <c r="AU4" i="12"/>
  <c r="AC36" i="14"/>
  <c r="AD37" i="14"/>
  <c r="AB13" i="14"/>
  <c r="P27" i="16"/>
  <c r="P4" i="16" s="1"/>
  <c r="Q4" i="16"/>
  <c r="Z66" i="12"/>
  <c r="O30" i="16" s="1"/>
  <c r="N30" i="16"/>
  <c r="AA14" i="12"/>
  <c r="H31" i="16" s="1"/>
  <c r="E31" i="16"/>
  <c r="T27" i="16"/>
  <c r="T4" i="16" s="1"/>
  <c r="U27" i="16"/>
  <c r="U4" i="16" s="1"/>
  <c r="R27" i="16"/>
  <c r="R4" i="16" s="1"/>
  <c r="S4" i="16"/>
  <c r="Z44" i="12"/>
  <c r="K30" i="16" s="1"/>
  <c r="J30" i="16"/>
  <c r="Y121" i="12"/>
  <c r="U26" i="16" s="1"/>
  <c r="Y110" i="12"/>
  <c r="T26" i="16" s="1"/>
  <c r="Y99" i="12"/>
  <c r="R26" i="16" s="1"/>
  <c r="AK120" i="12"/>
  <c r="AK109" i="12"/>
  <c r="AK98" i="12"/>
  <c r="AA117" i="12"/>
  <c r="AA106" i="12"/>
  <c r="AA95" i="12"/>
  <c r="AL28" i="14"/>
  <c r="AL76" i="12"/>
  <c r="AL87" i="12" s="1"/>
  <c r="AA121" i="13"/>
  <c r="AA110" i="13"/>
  <c r="AA99" i="13"/>
  <c r="AC50" i="13"/>
  <c r="AB71" i="13"/>
  <c r="AB55" i="13"/>
  <c r="AB66" i="13" s="1"/>
  <c r="Z116" i="12"/>
  <c r="Z105" i="12"/>
  <c r="Z94" i="12"/>
  <c r="AD118" i="13"/>
  <c r="AD107" i="13"/>
  <c r="AA24" i="14"/>
  <c r="AA72" i="12"/>
  <c r="AA83" i="12" s="1"/>
  <c r="AC117" i="13"/>
  <c r="AC106" i="13"/>
  <c r="AC10" i="14"/>
  <c r="AC10" i="12" s="1"/>
  <c r="AC9" i="14"/>
  <c r="AC9" i="12" s="1"/>
  <c r="AC7" i="12"/>
  <c r="AE52" i="13"/>
  <c r="AN54" i="13"/>
  <c r="AB118" i="12"/>
  <c r="AB107" i="12"/>
  <c r="AB96" i="12"/>
  <c r="BR103" i="14"/>
  <c r="Z104" i="14"/>
  <c r="Z29" i="14"/>
  <c r="Z23" i="12"/>
  <c r="AB15" i="14"/>
  <c r="AB13" i="12"/>
  <c r="AH53" i="13"/>
  <c r="AH38" i="12"/>
  <c r="AC42" i="13"/>
  <c r="AD51" i="13"/>
  <c r="AC15" i="13"/>
  <c r="BP114" i="13"/>
  <c r="BP103" i="13"/>
  <c r="BP22" i="12"/>
  <c r="BO114" i="12"/>
  <c r="BO103" i="12"/>
  <c r="BO92" i="12"/>
  <c r="AC26" i="14"/>
  <c r="AC74" i="12"/>
  <c r="AC85" i="12" s="1"/>
  <c r="AG119" i="13"/>
  <c r="AG108" i="13"/>
  <c r="AG27" i="12"/>
  <c r="AA49" i="14"/>
  <c r="AB35" i="14"/>
  <c r="AA40" i="14"/>
  <c r="AA43" i="14" s="1"/>
  <c r="AA34" i="12"/>
  <c r="I31" i="16" s="1"/>
  <c r="AM39" i="14"/>
  <c r="AB116" i="13"/>
  <c r="AB105" i="13"/>
  <c r="AB25" i="14"/>
  <c r="AB73" i="12"/>
  <c r="AB84" i="12" s="1"/>
  <c r="BT92" i="14"/>
  <c r="BS22" i="14"/>
  <c r="Z88" i="14"/>
  <c r="Z77" i="12"/>
  <c r="AD10" i="13"/>
  <c r="AD9" i="13"/>
  <c r="BR92" i="13"/>
  <c r="BQ22" i="13"/>
  <c r="AM120" i="13"/>
  <c r="AM109" i="13"/>
  <c r="AW4" i="13" l="1"/>
  <c r="AV4" i="12"/>
  <c r="AA4" i="16"/>
  <c r="AA3" i="16"/>
  <c r="AA2" i="16"/>
  <c r="Z88" i="12"/>
  <c r="P30" i="16" s="1"/>
  <c r="Q30" i="16"/>
  <c r="AB12" i="12"/>
  <c r="G32" i="16" s="1"/>
  <c r="F32" i="16"/>
  <c r="AB106" i="14"/>
  <c r="AB25" i="12"/>
  <c r="BQ114" i="13"/>
  <c r="BQ103" i="13"/>
  <c r="BQ22" i="12"/>
  <c r="AD11" i="13"/>
  <c r="BS103" i="14"/>
  <c r="AM54" i="14"/>
  <c r="AM39" i="12"/>
  <c r="AB42" i="14"/>
  <c r="AB42" i="12" s="1"/>
  <c r="C32" i="16" s="1"/>
  <c r="BP114" i="12"/>
  <c r="BP103" i="12"/>
  <c r="BP92" i="12"/>
  <c r="AC11" i="14"/>
  <c r="BS92" i="13"/>
  <c r="BR22" i="13"/>
  <c r="BU92" i="14"/>
  <c r="BT22" i="14"/>
  <c r="AB50" i="14"/>
  <c r="AB35" i="12"/>
  <c r="AC34" i="13"/>
  <c r="AB34" i="14"/>
  <c r="AB15" i="12"/>
  <c r="AE74" i="13"/>
  <c r="AC72" i="13"/>
  <c r="AD52" i="14"/>
  <c r="AD37" i="12"/>
  <c r="AA71" i="14"/>
  <c r="AA55" i="14"/>
  <c r="AA66" i="14" s="1"/>
  <c r="AA49" i="12"/>
  <c r="Z115" i="12"/>
  <c r="Z104" i="12"/>
  <c r="Z93" i="12"/>
  <c r="Z29" i="12"/>
  <c r="S30" i="16" s="1"/>
  <c r="AC11" i="12"/>
  <c r="L33" i="16" s="1"/>
  <c r="AA105" i="14"/>
  <c r="AA24" i="12"/>
  <c r="AL109" i="14"/>
  <c r="AL28" i="12"/>
  <c r="AA40" i="12"/>
  <c r="C89" i="19" s="1"/>
  <c r="AC51" i="14"/>
  <c r="AC36" i="12"/>
  <c r="AG119" i="12"/>
  <c r="AG108" i="12"/>
  <c r="AG97" i="12"/>
  <c r="AC107" i="14"/>
  <c r="AC26" i="12"/>
  <c r="AD73" i="13"/>
  <c r="AH75" i="13"/>
  <c r="AH53" i="12"/>
  <c r="AH64" i="12" s="1"/>
  <c r="Z110" i="14"/>
  <c r="Z99" i="14"/>
  <c r="AN76" i="13"/>
  <c r="AB77" i="13"/>
  <c r="AB23" i="13"/>
  <c r="AX4" i="13" l="1"/>
  <c r="AW4" i="12"/>
  <c r="AE36" i="13"/>
  <c r="AI38" i="14"/>
  <c r="AI53" i="14" s="1"/>
  <c r="AI75" i="14" s="1"/>
  <c r="AI27" i="14" s="1"/>
  <c r="AI108" i="14" s="1"/>
  <c r="AF37" i="13"/>
  <c r="AI38" i="13"/>
  <c r="AD36" i="14"/>
  <c r="AE37" i="14"/>
  <c r="AA43" i="12"/>
  <c r="M31" i="16"/>
  <c r="AB14" i="12"/>
  <c r="H32" i="16" s="1"/>
  <c r="E32" i="16"/>
  <c r="AB115" i="13"/>
  <c r="AB104" i="13"/>
  <c r="AB29" i="13"/>
  <c r="AC73" i="14"/>
  <c r="AC51" i="12"/>
  <c r="AC62" i="12" s="1"/>
  <c r="Z121" i="12"/>
  <c r="U30" i="16" s="1"/>
  <c r="Z110" i="12"/>
  <c r="T30" i="16" s="1"/>
  <c r="Z99" i="12"/>
  <c r="R30" i="16" s="1"/>
  <c r="AA60" i="12"/>
  <c r="AA55" i="12"/>
  <c r="AD74" i="14"/>
  <c r="AD52" i="12"/>
  <c r="AD63" i="12" s="1"/>
  <c r="AE26" i="13"/>
  <c r="AC49" i="13"/>
  <c r="AD35" i="13"/>
  <c r="AC40" i="13"/>
  <c r="AC43" i="13" s="1"/>
  <c r="AO39" i="13"/>
  <c r="BU22" i="14"/>
  <c r="BV92" i="14"/>
  <c r="AD7" i="14"/>
  <c r="AC13" i="14"/>
  <c r="AD13" i="13"/>
  <c r="AE7" i="13"/>
  <c r="AD25" i="13"/>
  <c r="AA116" i="12"/>
  <c r="AA105" i="12"/>
  <c r="AA94" i="12"/>
  <c r="AM76" i="14"/>
  <c r="AM54" i="12"/>
  <c r="AM65" i="12" s="1"/>
  <c r="BQ114" i="12"/>
  <c r="BQ103" i="12"/>
  <c r="BQ92" i="12"/>
  <c r="AB117" i="12"/>
  <c r="AB106" i="12"/>
  <c r="AB95" i="12"/>
  <c r="AB88" i="13"/>
  <c r="AC118" i="12"/>
  <c r="AC107" i="12"/>
  <c r="AC96" i="12"/>
  <c r="AA77" i="14"/>
  <c r="AA23" i="14"/>
  <c r="AA71" i="12"/>
  <c r="AA82" i="12" s="1"/>
  <c r="AC24" i="13"/>
  <c r="AB49" i="14"/>
  <c r="AC35" i="14"/>
  <c r="AB40" i="14"/>
  <c r="AB43" i="14" s="1"/>
  <c r="AN39" i="14"/>
  <c r="AB34" i="12"/>
  <c r="AB72" i="14"/>
  <c r="AB50" i="12"/>
  <c r="AB61" i="12" s="1"/>
  <c r="BR114" i="13"/>
  <c r="BR103" i="13"/>
  <c r="BR22" i="12"/>
  <c r="AN28" i="13"/>
  <c r="AH27" i="13"/>
  <c r="AH75" i="12"/>
  <c r="AH86" i="12" s="1"/>
  <c r="AL120" i="12"/>
  <c r="AL109" i="12"/>
  <c r="AL98" i="12"/>
  <c r="BT103" i="14"/>
  <c r="BT92" i="13"/>
  <c r="BS22" i="13"/>
  <c r="AY4" i="13" l="1"/>
  <c r="AX4" i="12"/>
  <c r="AA66" i="12"/>
  <c r="O31" i="16" s="1"/>
  <c r="N31" i="16"/>
  <c r="AA44" i="12"/>
  <c r="K31" i="16" s="1"/>
  <c r="J31" i="16"/>
  <c r="AB40" i="12"/>
  <c r="I32" i="16"/>
  <c r="AC50" i="14"/>
  <c r="AC35" i="12"/>
  <c r="AB71" i="14"/>
  <c r="AB55" i="14"/>
  <c r="AB66" i="14" s="1"/>
  <c r="AB49" i="12"/>
  <c r="AA104" i="14"/>
  <c r="AA29" i="14"/>
  <c r="AA23" i="12"/>
  <c r="AM28" i="14"/>
  <c r="AM76" i="12"/>
  <c r="AM87" i="12" s="1"/>
  <c r="AC15" i="14"/>
  <c r="AC13" i="12"/>
  <c r="AO54" i="13"/>
  <c r="AD50" i="13"/>
  <c r="AC71" i="13"/>
  <c r="AC55" i="13"/>
  <c r="AC66" i="13" s="1"/>
  <c r="AD26" i="14"/>
  <c r="AD74" i="12"/>
  <c r="AD85" i="12" s="1"/>
  <c r="AB121" i="13"/>
  <c r="AB110" i="13"/>
  <c r="AB99" i="13"/>
  <c r="BS114" i="13"/>
  <c r="BS103" i="13"/>
  <c r="BS22" i="12"/>
  <c r="BR114" i="12"/>
  <c r="BR103" i="12"/>
  <c r="BR92" i="12"/>
  <c r="AB24" i="14"/>
  <c r="AB72" i="12"/>
  <c r="AB83" i="12" s="1"/>
  <c r="AN54" i="14"/>
  <c r="AN39" i="12"/>
  <c r="AA88" i="14"/>
  <c r="AA77" i="12"/>
  <c r="AD117" i="13"/>
  <c r="AD106" i="13"/>
  <c r="AD10" i="14"/>
  <c r="AD10" i="12" s="1"/>
  <c r="AD9" i="14"/>
  <c r="AD9" i="12" s="1"/>
  <c r="AD7" i="12"/>
  <c r="AD42" i="13"/>
  <c r="AH119" i="13"/>
  <c r="AH108" i="13"/>
  <c r="AH27" i="12"/>
  <c r="BU92" i="13"/>
  <c r="BT22" i="13"/>
  <c r="AN120" i="13"/>
  <c r="AN109" i="13"/>
  <c r="AC42" i="14"/>
  <c r="AC42" i="12" s="1"/>
  <c r="C33" i="16" s="1"/>
  <c r="AD51" i="14"/>
  <c r="AD36" i="12"/>
  <c r="AC116" i="13"/>
  <c r="AC105" i="13"/>
  <c r="AE10" i="13"/>
  <c r="AE9" i="13"/>
  <c r="BW92" i="14"/>
  <c r="BV22" i="14"/>
  <c r="AF52" i="13"/>
  <c r="AE51" i="13"/>
  <c r="AE118" i="13"/>
  <c r="AE107" i="13"/>
  <c r="AE52" i="14"/>
  <c r="AE37" i="12"/>
  <c r="AD15" i="13"/>
  <c r="BU103" i="14"/>
  <c r="AI53" i="13"/>
  <c r="AI38" i="12"/>
  <c r="AC25" i="14"/>
  <c r="AC73" i="12"/>
  <c r="AC84" i="12" s="1"/>
  <c r="M32" i="16" l="1"/>
  <c r="D89" i="19"/>
  <c r="AZ4" i="13"/>
  <c r="AY4" i="12"/>
  <c r="AA88" i="12"/>
  <c r="P31" i="16" s="1"/>
  <c r="Q31" i="16"/>
  <c r="AB43" i="12"/>
  <c r="AC12" i="12"/>
  <c r="G33" i="16" s="1"/>
  <c r="F33" i="16"/>
  <c r="AE74" i="14"/>
  <c r="AE52" i="12"/>
  <c r="AE63" i="12" s="1"/>
  <c r="AI75" i="13"/>
  <c r="AI53" i="12"/>
  <c r="AI64" i="12" s="1"/>
  <c r="AF74" i="13"/>
  <c r="BU22" i="13"/>
  <c r="BV92" i="13"/>
  <c r="AD11" i="14"/>
  <c r="AN76" i="14"/>
  <c r="AN54" i="12"/>
  <c r="AN65" i="12" s="1"/>
  <c r="AD72" i="13"/>
  <c r="AC34" i="14"/>
  <c r="AC15" i="12"/>
  <c r="AA110" i="14"/>
  <c r="AA99" i="14"/>
  <c r="AB77" i="14"/>
  <c r="AB23" i="14"/>
  <c r="AB71" i="12"/>
  <c r="AB82" i="12" s="1"/>
  <c r="AD73" i="14"/>
  <c r="AD51" i="12"/>
  <c r="AD62" i="12" s="1"/>
  <c r="AH119" i="12"/>
  <c r="AH108" i="12"/>
  <c r="AH97" i="12"/>
  <c r="AC106" i="14"/>
  <c r="AC25" i="12"/>
  <c r="BV103" i="14"/>
  <c r="AE73" i="13"/>
  <c r="AE11" i="13"/>
  <c r="AD11" i="12"/>
  <c r="L34" i="16" s="1"/>
  <c r="AB105" i="14"/>
  <c r="AB24" i="12"/>
  <c r="AC77" i="13"/>
  <c r="AC23" i="13"/>
  <c r="AO76" i="13"/>
  <c r="AM109" i="14"/>
  <c r="AM28" i="12"/>
  <c r="AB60" i="12"/>
  <c r="AB55" i="12"/>
  <c r="AC72" i="14"/>
  <c r="AC50" i="12"/>
  <c r="AC61" i="12" s="1"/>
  <c r="AD34" i="13"/>
  <c r="BX92" i="14"/>
  <c r="BW22" i="14"/>
  <c r="BT114" i="13"/>
  <c r="BT103" i="13"/>
  <c r="BT22" i="12"/>
  <c r="BS114" i="12"/>
  <c r="BS103" i="12"/>
  <c r="BS92" i="12"/>
  <c r="AD107" i="14"/>
  <c r="AD26" i="12"/>
  <c r="AA115" i="12"/>
  <c r="AA104" i="12"/>
  <c r="AA93" i="12"/>
  <c r="AA29" i="12"/>
  <c r="S31" i="16" s="1"/>
  <c r="BA4" i="13" l="1"/>
  <c r="AZ4" i="12"/>
  <c r="AF36" i="13"/>
  <c r="AG37" i="13"/>
  <c r="AJ38" i="13"/>
  <c r="AJ38" i="14"/>
  <c r="AE36" i="14"/>
  <c r="AF37" i="14"/>
  <c r="AB66" i="12"/>
  <c r="O32" i="16" s="1"/>
  <c r="N32" i="16"/>
  <c r="AB44" i="12"/>
  <c r="K32" i="16" s="1"/>
  <c r="J32" i="16"/>
  <c r="AC14" i="12"/>
  <c r="H33" i="16" s="1"/>
  <c r="E33" i="16"/>
  <c r="AA121" i="12"/>
  <c r="U31" i="16" s="1"/>
  <c r="AA110" i="12"/>
  <c r="T31" i="16" s="1"/>
  <c r="AA99" i="12"/>
  <c r="R31" i="16" s="1"/>
  <c r="BY92" i="14"/>
  <c r="BX22" i="14"/>
  <c r="AC24" i="14"/>
  <c r="AC72" i="12"/>
  <c r="AC83" i="12" s="1"/>
  <c r="AC115" i="13"/>
  <c r="AC104" i="13"/>
  <c r="AC29" i="13"/>
  <c r="AB104" i="14"/>
  <c r="AB29" i="14"/>
  <c r="AB23" i="12"/>
  <c r="BU114" i="13"/>
  <c r="BU103" i="13"/>
  <c r="BU22" i="12"/>
  <c r="AI27" i="13"/>
  <c r="AI75" i="12"/>
  <c r="AI86" i="12" s="1"/>
  <c r="AC88" i="13"/>
  <c r="AE13" i="13"/>
  <c r="AF7" i="13"/>
  <c r="AD25" i="14"/>
  <c r="AD73" i="12"/>
  <c r="AD84" i="12" s="1"/>
  <c r="AB88" i="14"/>
  <c r="AB77" i="12"/>
  <c r="AC49" i="14"/>
  <c r="AD35" i="14"/>
  <c r="AC40" i="14"/>
  <c r="AC43" i="14" s="1"/>
  <c r="AO39" i="14"/>
  <c r="AC34" i="12"/>
  <c r="I33" i="16" s="1"/>
  <c r="AN28" i="14"/>
  <c r="AN76" i="12"/>
  <c r="AN87" i="12" s="1"/>
  <c r="AD118" i="12"/>
  <c r="AD107" i="12"/>
  <c r="AD96" i="12"/>
  <c r="BT114" i="12"/>
  <c r="BT103" i="12"/>
  <c r="BT92" i="12"/>
  <c r="AE35" i="13"/>
  <c r="AD49" i="13"/>
  <c r="AD40" i="13"/>
  <c r="AD43" i="13" s="1"/>
  <c r="AP39" i="13"/>
  <c r="AJ53" i="14"/>
  <c r="AJ75" i="14" s="1"/>
  <c r="AJ27" i="14" s="1"/>
  <c r="AJ108" i="14" s="1"/>
  <c r="AO28" i="13"/>
  <c r="AB116" i="12"/>
  <c r="AB105" i="12"/>
  <c r="AB94" i="12"/>
  <c r="AC117" i="12"/>
  <c r="AC106" i="12"/>
  <c r="AC95" i="12"/>
  <c r="AD13" i="14"/>
  <c r="AE7" i="14"/>
  <c r="AF26" i="13"/>
  <c r="AE26" i="14"/>
  <c r="AE74" i="12"/>
  <c r="AE85" i="12" s="1"/>
  <c r="BW103" i="14"/>
  <c r="AM120" i="12"/>
  <c r="AM109" i="12"/>
  <c r="AM98" i="12"/>
  <c r="AE25" i="13"/>
  <c r="AD24" i="13"/>
  <c r="BW92" i="13"/>
  <c r="BV22" i="13"/>
  <c r="BB4" i="13" l="1"/>
  <c r="BA4" i="12"/>
  <c r="AB88" i="12"/>
  <c r="P32" i="16" s="1"/>
  <c r="Q32" i="16"/>
  <c r="AD116" i="13"/>
  <c r="AD105" i="13"/>
  <c r="AO54" i="14"/>
  <c r="AO39" i="12"/>
  <c r="AF10" i="13"/>
  <c r="AF9" i="13"/>
  <c r="BZ92" i="14"/>
  <c r="BY22" i="14"/>
  <c r="AE107" i="14"/>
  <c r="AE26" i="12"/>
  <c r="AD15" i="14"/>
  <c r="AD13" i="12"/>
  <c r="AO120" i="13"/>
  <c r="AO109" i="13"/>
  <c r="AG52" i="13"/>
  <c r="AF51" i="13"/>
  <c r="AE50" i="13"/>
  <c r="AF52" i="14"/>
  <c r="AF37" i="12"/>
  <c r="AD42" i="14"/>
  <c r="AD42" i="12" s="1"/>
  <c r="C34" i="16" s="1"/>
  <c r="AE51" i="14"/>
  <c r="AE36" i="12"/>
  <c r="AE15" i="13"/>
  <c r="AI119" i="13"/>
  <c r="AI108" i="13"/>
  <c r="AI27" i="12"/>
  <c r="AC121" i="13"/>
  <c r="AC110" i="13"/>
  <c r="AC99" i="13"/>
  <c r="BV114" i="13"/>
  <c r="BV103" i="13"/>
  <c r="BV22" i="12"/>
  <c r="AE9" i="14"/>
  <c r="AE9" i="12" s="1"/>
  <c r="AE10" i="14"/>
  <c r="AE10" i="12" s="1"/>
  <c r="AE7" i="12"/>
  <c r="BX92" i="13"/>
  <c r="BW22" i="13"/>
  <c r="AE117" i="13"/>
  <c r="AE106" i="13"/>
  <c r="AP54" i="13"/>
  <c r="AC40" i="12"/>
  <c r="E89" i="19" s="1"/>
  <c r="BU114" i="12"/>
  <c r="BU103" i="12"/>
  <c r="BU92" i="12"/>
  <c r="AB115" i="12"/>
  <c r="AB104" i="12"/>
  <c r="AB93" i="12"/>
  <c r="AB29" i="12"/>
  <c r="S32" i="16" s="1"/>
  <c r="AC105" i="14"/>
  <c r="AC24" i="12"/>
  <c r="AF118" i="13"/>
  <c r="AF107" i="13"/>
  <c r="AJ53" i="13"/>
  <c r="AJ38" i="12"/>
  <c r="AE42" i="13"/>
  <c r="AD71" i="13"/>
  <c r="AD55" i="13"/>
  <c r="AD66" i="13" s="1"/>
  <c r="AN109" i="14"/>
  <c r="AN28" i="12"/>
  <c r="AD50" i="14"/>
  <c r="AD35" i="12"/>
  <c r="AC71" i="14"/>
  <c r="AC55" i="14"/>
  <c r="AC66" i="14" s="1"/>
  <c r="AC49" i="12"/>
  <c r="AD106" i="14"/>
  <c r="AD25" i="12"/>
  <c r="AB110" i="14"/>
  <c r="AB99" i="14"/>
  <c r="BX103" i="14"/>
  <c r="BC4" i="13" l="1"/>
  <c r="BB4" i="12"/>
  <c r="AC43" i="12"/>
  <c r="M33" i="16"/>
  <c r="AD12" i="12"/>
  <c r="G34" i="16" s="1"/>
  <c r="F34" i="16"/>
  <c r="AE11" i="14"/>
  <c r="AF7" i="14" s="1"/>
  <c r="AD117" i="12"/>
  <c r="AD106" i="12"/>
  <c r="AD95" i="12"/>
  <c r="AC77" i="14"/>
  <c r="AC23" i="14"/>
  <c r="AC71" i="12"/>
  <c r="AC82" i="12" s="1"/>
  <c r="AP76" i="13"/>
  <c r="BW114" i="13"/>
  <c r="BW103" i="13"/>
  <c r="BW22" i="12"/>
  <c r="AO76" i="14"/>
  <c r="AO54" i="12"/>
  <c r="AO65" i="12" s="1"/>
  <c r="AB121" i="12"/>
  <c r="U32" i="16" s="1"/>
  <c r="AB110" i="12"/>
  <c r="T32" i="16" s="1"/>
  <c r="AB99" i="12"/>
  <c r="R32" i="16" s="1"/>
  <c r="BY92" i="13"/>
  <c r="BX22" i="13"/>
  <c r="AE13" i="14"/>
  <c r="AI119" i="12"/>
  <c r="AI108" i="12"/>
  <c r="AI97" i="12"/>
  <c r="AE34" i="13"/>
  <c r="AE72" i="13"/>
  <c r="AG74" i="13"/>
  <c r="BY103" i="14"/>
  <c r="AC60" i="12"/>
  <c r="AC55" i="12"/>
  <c r="AD72" i="14"/>
  <c r="AD50" i="12"/>
  <c r="AD61" i="12" s="1"/>
  <c r="AE11" i="12"/>
  <c r="L35" i="16" s="1"/>
  <c r="BV114" i="12"/>
  <c r="BV103" i="12"/>
  <c r="BV92" i="12"/>
  <c r="AD34" i="14"/>
  <c r="AD15" i="12"/>
  <c r="CA92" i="14"/>
  <c r="BZ22" i="14"/>
  <c r="AF11" i="13"/>
  <c r="AN120" i="12"/>
  <c r="AN109" i="12"/>
  <c r="AN98" i="12"/>
  <c r="AD77" i="13"/>
  <c r="AD23" i="13"/>
  <c r="AJ75" i="13"/>
  <c r="AJ53" i="12"/>
  <c r="AJ64" i="12" s="1"/>
  <c r="AC116" i="12"/>
  <c r="AC105" i="12"/>
  <c r="AC94" i="12"/>
  <c r="AE73" i="14"/>
  <c r="AE51" i="12"/>
  <c r="AE62" i="12" s="1"/>
  <c r="AF74" i="14"/>
  <c r="AF52" i="12"/>
  <c r="AF63" i="12" s="1"/>
  <c r="AF73" i="13"/>
  <c r="AE118" i="12"/>
  <c r="AE107" i="12"/>
  <c r="AE96" i="12"/>
  <c r="BD4" i="13" l="1"/>
  <c r="BC4" i="12"/>
  <c r="AG36" i="13"/>
  <c r="AK38" i="13"/>
  <c r="AH37" i="13"/>
  <c r="AK38" i="14"/>
  <c r="AF36" i="14"/>
  <c r="AG37" i="14"/>
  <c r="AD14" i="12"/>
  <c r="H34" i="16" s="1"/>
  <c r="E34" i="16"/>
  <c r="AC66" i="12"/>
  <c r="O33" i="16" s="1"/>
  <c r="N33" i="16"/>
  <c r="AC44" i="12"/>
  <c r="K33" i="16" s="1"/>
  <c r="J33" i="16"/>
  <c r="AF25" i="13"/>
  <c r="AE25" i="14"/>
  <c r="AE73" i="12"/>
  <c r="AE84" i="12" s="1"/>
  <c r="AD88" i="13"/>
  <c r="AF13" i="13"/>
  <c r="AG7" i="13"/>
  <c r="AG26" i="13"/>
  <c r="AE49" i="13"/>
  <c r="AF35" i="13"/>
  <c r="AE40" i="13"/>
  <c r="AE43" i="13" s="1"/>
  <c r="AQ39" i="13"/>
  <c r="AK53" i="14"/>
  <c r="AK75" i="14" s="1"/>
  <c r="AK27" i="14" s="1"/>
  <c r="AK108" i="14" s="1"/>
  <c r="AF9" i="14"/>
  <c r="AF9" i="12" s="1"/>
  <c r="AF10" i="14"/>
  <c r="AF10" i="12" s="1"/>
  <c r="AF7" i="12"/>
  <c r="BZ92" i="13"/>
  <c r="BY22" i="13"/>
  <c r="BW114" i="12"/>
  <c r="BW103" i="12"/>
  <c r="BW92" i="12"/>
  <c r="AC88" i="14"/>
  <c r="AC77" i="12"/>
  <c r="AD49" i="14"/>
  <c r="AE35" i="14"/>
  <c r="AD40" i="14"/>
  <c r="AD43" i="14" s="1"/>
  <c r="AP39" i="14"/>
  <c r="AD34" i="12"/>
  <c r="I34" i="16" s="1"/>
  <c r="AD24" i="14"/>
  <c r="AD72" i="12"/>
  <c r="AD83" i="12" s="1"/>
  <c r="AE15" i="14"/>
  <c r="AE13" i="12"/>
  <c r="AP28" i="13"/>
  <c r="BZ103" i="14"/>
  <c r="AE24" i="13"/>
  <c r="AO28" i="14"/>
  <c r="AO76" i="12"/>
  <c r="AO87" i="12" s="1"/>
  <c r="AJ27" i="13"/>
  <c r="AJ75" i="12"/>
  <c r="AJ86" i="12" s="1"/>
  <c r="AF26" i="14"/>
  <c r="AF74" i="12"/>
  <c r="AF85" i="12" s="1"/>
  <c r="AD115" i="13"/>
  <c r="AD104" i="13"/>
  <c r="AD29" i="13"/>
  <c r="CB92" i="14"/>
  <c r="CA22" i="14"/>
  <c r="BX114" i="13"/>
  <c r="BX103" i="13"/>
  <c r="BX22" i="12"/>
  <c r="AC104" i="14"/>
  <c r="AC29" i="14"/>
  <c r="AC23" i="12"/>
  <c r="BE4" i="13" l="1"/>
  <c r="BD4" i="12"/>
  <c r="AE12" i="12"/>
  <c r="G35" i="16" s="1"/>
  <c r="F35" i="16"/>
  <c r="AC88" i="12"/>
  <c r="P33" i="16" s="1"/>
  <c r="Q33" i="16"/>
  <c r="AF11" i="12"/>
  <c r="L36" i="16" s="1"/>
  <c r="AC110" i="14"/>
  <c r="AC99" i="14"/>
  <c r="BX114" i="12"/>
  <c r="BX103" i="12"/>
  <c r="BX92" i="12"/>
  <c r="CA103" i="14"/>
  <c r="AC115" i="12"/>
  <c r="AC104" i="12"/>
  <c r="AC93" i="12"/>
  <c r="AC29" i="12"/>
  <c r="S33" i="16" s="1"/>
  <c r="CC92" i="14"/>
  <c r="CB22" i="14"/>
  <c r="AJ119" i="13"/>
  <c r="AJ108" i="13"/>
  <c r="AJ27" i="12"/>
  <c r="AE116" i="13"/>
  <c r="AE105" i="13"/>
  <c r="AP120" i="13"/>
  <c r="AP109" i="13"/>
  <c r="AD105" i="14"/>
  <c r="AD24" i="12"/>
  <c r="AD71" i="14"/>
  <c r="AD55" i="14"/>
  <c r="AD66" i="14" s="1"/>
  <c r="AD49" i="12"/>
  <c r="CA92" i="13"/>
  <c r="BZ22" i="13"/>
  <c r="AF11" i="14"/>
  <c r="AF50" i="13"/>
  <c r="AE71" i="13"/>
  <c r="AE55" i="13"/>
  <c r="AE66" i="13" s="1"/>
  <c r="AG10" i="13"/>
  <c r="AG9" i="13"/>
  <c r="AG52" i="14"/>
  <c r="AG37" i="12"/>
  <c r="AP54" i="14"/>
  <c r="AP39" i="12"/>
  <c r="AQ54" i="13"/>
  <c r="AF15" i="13"/>
  <c r="AE106" i="14"/>
  <c r="AE25" i="12"/>
  <c r="AD121" i="13"/>
  <c r="AD99" i="13"/>
  <c r="AD110" i="13"/>
  <c r="AF107" i="14"/>
  <c r="AF26" i="12"/>
  <c r="AO109" i="14"/>
  <c r="AO28" i="12"/>
  <c r="AE34" i="14"/>
  <c r="AE15" i="12"/>
  <c r="E35" i="16" s="1"/>
  <c r="AD40" i="12"/>
  <c r="F89" i="19" s="1"/>
  <c r="AE42" i="14"/>
  <c r="AE42" i="12" s="1"/>
  <c r="C35" i="16" s="1"/>
  <c r="AE50" i="14"/>
  <c r="AE35" i="12"/>
  <c r="AK53" i="13"/>
  <c r="AK38" i="12"/>
  <c r="AH52" i="13"/>
  <c r="AF42" i="13"/>
  <c r="AG51" i="13"/>
  <c r="AF51" i="14"/>
  <c r="AF36" i="12"/>
  <c r="BY114" i="13"/>
  <c r="BY103" i="13"/>
  <c r="BY22" i="12"/>
  <c r="AG118" i="13"/>
  <c r="AG107" i="13"/>
  <c r="AF117" i="13"/>
  <c r="AF106" i="13"/>
  <c r="BF4" i="13" l="1"/>
  <c r="BE4" i="12"/>
  <c r="AG36" i="14"/>
  <c r="AH37" i="14"/>
  <c r="AD43" i="12"/>
  <c r="M34" i="16"/>
  <c r="AE14" i="12"/>
  <c r="H35" i="16" s="1"/>
  <c r="AF118" i="12"/>
  <c r="AF107" i="12"/>
  <c r="AF96" i="12"/>
  <c r="AF34" i="13"/>
  <c r="AP76" i="14"/>
  <c r="AP54" i="12"/>
  <c r="AP65" i="12" s="1"/>
  <c r="AF13" i="14"/>
  <c r="AG7" i="14"/>
  <c r="AD60" i="12"/>
  <c r="AD55" i="12"/>
  <c r="AC121" i="12"/>
  <c r="U33" i="16" s="1"/>
  <c r="AC110" i="12"/>
  <c r="T33" i="16" s="1"/>
  <c r="AC99" i="12"/>
  <c r="R33" i="16" s="1"/>
  <c r="AF73" i="14"/>
  <c r="AF51" i="12"/>
  <c r="AF62" i="12" s="1"/>
  <c r="AK75" i="13"/>
  <c r="AK53" i="12"/>
  <c r="AK64" i="12" s="1"/>
  <c r="AE49" i="14"/>
  <c r="AF35" i="14"/>
  <c r="AE40" i="14"/>
  <c r="AQ39" i="14"/>
  <c r="AE34" i="12"/>
  <c r="AE117" i="12"/>
  <c r="AE106" i="12"/>
  <c r="AE95" i="12"/>
  <c r="AE77" i="13"/>
  <c r="AE23" i="13"/>
  <c r="BY114" i="12"/>
  <c r="BY103" i="12"/>
  <c r="BY92" i="12"/>
  <c r="AO120" i="12"/>
  <c r="AO109" i="12"/>
  <c r="AO98" i="12"/>
  <c r="AQ76" i="13"/>
  <c r="AG74" i="14"/>
  <c r="AG52" i="12"/>
  <c r="AG63" i="12" s="1"/>
  <c r="AG11" i="13"/>
  <c r="BZ114" i="13"/>
  <c r="BZ103" i="13"/>
  <c r="BZ22" i="12"/>
  <c r="AD77" i="14"/>
  <c r="AD23" i="14"/>
  <c r="AD71" i="12"/>
  <c r="AD82" i="12" s="1"/>
  <c r="CB103" i="14"/>
  <c r="AG73" i="13"/>
  <c r="AH74" i="13"/>
  <c r="AE72" i="14"/>
  <c r="AE50" i="12"/>
  <c r="AE61" i="12" s="1"/>
  <c r="AF72" i="13"/>
  <c r="CB92" i="13"/>
  <c r="CA22" i="13"/>
  <c r="AD116" i="12"/>
  <c r="AD105" i="12"/>
  <c r="AD94" i="12"/>
  <c r="AJ119" i="12"/>
  <c r="AJ108" i="12"/>
  <c r="AJ97" i="12"/>
  <c r="CD92" i="14"/>
  <c r="CC22" i="14"/>
  <c r="BG4" i="13" l="1"/>
  <c r="BF4" i="12"/>
  <c r="AH36" i="13"/>
  <c r="AL38" i="14"/>
  <c r="AL53" i="14" s="1"/>
  <c r="AL75" i="14" s="1"/>
  <c r="AL27" i="14" s="1"/>
  <c r="AL108" i="14" s="1"/>
  <c r="AL38" i="13"/>
  <c r="AI37" i="13"/>
  <c r="AE40" i="12"/>
  <c r="G89" i="19" s="1"/>
  <c r="I35" i="16"/>
  <c r="AD66" i="12"/>
  <c r="O34" i="16" s="1"/>
  <c r="N34" i="16"/>
  <c r="AD44" i="12"/>
  <c r="K34" i="16" s="1"/>
  <c r="J34" i="16"/>
  <c r="AE24" i="14"/>
  <c r="AE72" i="12"/>
  <c r="AE83" i="12" s="1"/>
  <c r="AG25" i="13"/>
  <c r="AD104" i="14"/>
  <c r="AD29" i="14"/>
  <c r="AD23" i="12"/>
  <c r="AG26" i="14"/>
  <c r="AG74" i="12"/>
  <c r="AG85" i="12" s="1"/>
  <c r="AE115" i="13"/>
  <c r="AE104" i="13"/>
  <c r="AE29" i="13"/>
  <c r="AE55" i="14"/>
  <c r="AE66" i="14" s="1"/>
  <c r="AE71" i="14"/>
  <c r="AE49" i="12"/>
  <c r="AF25" i="14"/>
  <c r="AF73" i="12"/>
  <c r="AF84" i="12" s="1"/>
  <c r="AF49" i="13"/>
  <c r="AG35" i="13"/>
  <c r="AF40" i="13"/>
  <c r="AF43" i="13" s="1"/>
  <c r="AR39" i="13"/>
  <c r="AF24" i="13"/>
  <c r="AD88" i="14"/>
  <c r="AD77" i="12"/>
  <c r="AE88" i="13"/>
  <c r="AH52" i="14"/>
  <c r="AH37" i="12"/>
  <c r="AQ54" i="14"/>
  <c r="AQ39" i="12"/>
  <c r="AG51" i="14"/>
  <c r="AG36" i="12"/>
  <c r="AH26" i="13"/>
  <c r="BZ114" i="12"/>
  <c r="BZ103" i="12"/>
  <c r="BZ92" i="12"/>
  <c r="AH7" i="13"/>
  <c r="AG13" i="13"/>
  <c r="AQ28" i="13"/>
  <c r="AF42" i="14"/>
  <c r="AF42" i="12" s="1"/>
  <c r="C36" i="16" s="1"/>
  <c r="AE43" i="14"/>
  <c r="AK27" i="13"/>
  <c r="AK75" i="12"/>
  <c r="AK86" i="12" s="1"/>
  <c r="AG10" i="14"/>
  <c r="AG10" i="12" s="1"/>
  <c r="AG9" i="14"/>
  <c r="AG9" i="12" s="1"/>
  <c r="AG7" i="12"/>
  <c r="AP28" i="14"/>
  <c r="AP76" i="12"/>
  <c r="AP87" i="12" s="1"/>
  <c r="CC103" i="14"/>
  <c r="CA114" i="13"/>
  <c r="CA103" i="13"/>
  <c r="CA22" i="12"/>
  <c r="CE92" i="14"/>
  <c r="CD22" i="14"/>
  <c r="CC92" i="13"/>
  <c r="CB22" i="13"/>
  <c r="AF50" i="14"/>
  <c r="AF35" i="12"/>
  <c r="AF15" i="14"/>
  <c r="AF13" i="12"/>
  <c r="BH4" i="13" l="1"/>
  <c r="BG4" i="12"/>
  <c r="AF12" i="12"/>
  <c r="G36" i="16" s="1"/>
  <c r="F36" i="16"/>
  <c r="AD88" i="12"/>
  <c r="P34" i="16" s="1"/>
  <c r="Q34" i="16"/>
  <c r="M35" i="16"/>
  <c r="AE43" i="12"/>
  <c r="AG11" i="14"/>
  <c r="AG11" i="12"/>
  <c r="L37" i="16" s="1"/>
  <c r="AF34" i="14"/>
  <c r="AF15" i="12"/>
  <c r="CD103" i="14"/>
  <c r="CF92" i="14"/>
  <c r="CE22" i="14"/>
  <c r="AP109" i="14"/>
  <c r="AP28" i="12"/>
  <c r="AG15" i="13"/>
  <c r="AI52" i="13"/>
  <c r="AR54" i="13"/>
  <c r="AE77" i="14"/>
  <c r="AE23" i="14"/>
  <c r="AE71" i="12"/>
  <c r="AE82" i="12" s="1"/>
  <c r="AG107" i="14"/>
  <c r="AG26" i="12"/>
  <c r="CB114" i="13"/>
  <c r="CB103" i="13"/>
  <c r="CB22" i="12"/>
  <c r="AH10" i="13"/>
  <c r="AH9" i="13"/>
  <c r="AG73" i="14"/>
  <c r="AG51" i="12"/>
  <c r="AG62" i="12" s="1"/>
  <c r="AH74" i="14"/>
  <c r="AH52" i="12"/>
  <c r="AH63" i="12" s="1"/>
  <c r="AG42" i="13"/>
  <c r="AH51" i="13"/>
  <c r="AD115" i="12"/>
  <c r="AD104" i="12"/>
  <c r="AD93" i="12"/>
  <c r="AD29" i="12"/>
  <c r="S34" i="16" s="1"/>
  <c r="AG117" i="13"/>
  <c r="AG106" i="13"/>
  <c r="CA114" i="12"/>
  <c r="CA103" i="12"/>
  <c r="CA92" i="12"/>
  <c r="CD92" i="13"/>
  <c r="CC22" i="13"/>
  <c r="AK119" i="13"/>
  <c r="AK108" i="13"/>
  <c r="AK27" i="12"/>
  <c r="AL53" i="13"/>
  <c r="AL38" i="12"/>
  <c r="AF106" i="14"/>
  <c r="AF25" i="12"/>
  <c r="AD110" i="14"/>
  <c r="AD99" i="14"/>
  <c r="AF72" i="14"/>
  <c r="AF50" i="12"/>
  <c r="AF61" i="12" s="1"/>
  <c r="AH7" i="14"/>
  <c r="AH7" i="12" s="1"/>
  <c r="AG13" i="14"/>
  <c r="AG15" i="14" s="1"/>
  <c r="AG34" i="14" s="1"/>
  <c r="AQ120" i="13"/>
  <c r="AQ109" i="13"/>
  <c r="AH118" i="13"/>
  <c r="AH107" i="13"/>
  <c r="AQ76" i="14"/>
  <c r="AQ54" i="12"/>
  <c r="AQ65" i="12" s="1"/>
  <c r="AF116" i="13"/>
  <c r="AF105" i="13"/>
  <c r="AG50" i="13"/>
  <c r="AF71" i="13"/>
  <c r="AF55" i="13"/>
  <c r="AF66" i="13" s="1"/>
  <c r="AE60" i="12"/>
  <c r="AE55" i="12"/>
  <c r="AE121" i="13"/>
  <c r="AE110" i="13"/>
  <c r="AE99" i="13"/>
  <c r="AE105" i="14"/>
  <c r="AE24" i="12"/>
  <c r="BI4" i="13" l="1"/>
  <c r="BH4" i="12"/>
  <c r="AI36" i="14"/>
  <c r="AH36" i="14"/>
  <c r="AJ37" i="14"/>
  <c r="AI37" i="14"/>
  <c r="AF14" i="12"/>
  <c r="H36" i="16" s="1"/>
  <c r="E36" i="16"/>
  <c r="AE44" i="12"/>
  <c r="K35" i="16" s="1"/>
  <c r="J35" i="16"/>
  <c r="AE66" i="12"/>
  <c r="N35" i="16"/>
  <c r="AF77" i="13"/>
  <c r="AF23" i="13"/>
  <c r="AF117" i="12"/>
  <c r="AF106" i="12"/>
  <c r="AF95" i="12"/>
  <c r="AK119" i="12"/>
  <c r="AK108" i="12"/>
  <c r="AK97" i="12"/>
  <c r="CE92" i="13"/>
  <c r="CD22" i="13"/>
  <c r="AD121" i="12"/>
  <c r="U34" i="16" s="1"/>
  <c r="AD110" i="12"/>
  <c r="T34" i="16" s="1"/>
  <c r="AD99" i="12"/>
  <c r="R34" i="16" s="1"/>
  <c r="CB114" i="12"/>
  <c r="CB103" i="12"/>
  <c r="CB92" i="12"/>
  <c r="AG118" i="12"/>
  <c r="AG107" i="12"/>
  <c r="AG96" i="12"/>
  <c r="AE88" i="14"/>
  <c r="AE77" i="12"/>
  <c r="AI74" i="13"/>
  <c r="AF24" i="14"/>
  <c r="AF72" i="12"/>
  <c r="AF83" i="12" s="1"/>
  <c r="AH73" i="13"/>
  <c r="AH26" i="14"/>
  <c r="AH74" i="12"/>
  <c r="AH85" i="12" s="1"/>
  <c r="AG13" i="12"/>
  <c r="CE103" i="14"/>
  <c r="AE116" i="12"/>
  <c r="AE105" i="12"/>
  <c r="AE94" i="12"/>
  <c r="AG72" i="13"/>
  <c r="AG49" i="14"/>
  <c r="AI51" i="14"/>
  <c r="AI73" i="14" s="1"/>
  <c r="AI25" i="14" s="1"/>
  <c r="AI106" i="14" s="1"/>
  <c r="AH35" i="14"/>
  <c r="AH50" i="14" s="1"/>
  <c r="AH72" i="14" s="1"/>
  <c r="AH24" i="14" s="1"/>
  <c r="AH105" i="14" s="1"/>
  <c r="AS39" i="14"/>
  <c r="AS54" i="14" s="1"/>
  <c r="AS76" i="14" s="1"/>
  <c r="AS28" i="14" s="1"/>
  <c r="AS109" i="14" s="1"/>
  <c r="AH11" i="13"/>
  <c r="AR76" i="13"/>
  <c r="AG34" i="13"/>
  <c r="AG15" i="12"/>
  <c r="E37" i="16" s="1"/>
  <c r="CG92" i="14"/>
  <c r="CF22" i="14"/>
  <c r="AF49" i="14"/>
  <c r="AG35" i="14"/>
  <c r="AG40" i="14" s="1"/>
  <c r="AF40" i="14"/>
  <c r="AF43" i="14" s="1"/>
  <c r="AR39" i="14"/>
  <c r="AJ52" i="14"/>
  <c r="AJ74" i="14" s="1"/>
  <c r="AJ26" i="14" s="1"/>
  <c r="AJ107" i="14" s="1"/>
  <c r="AF34" i="12"/>
  <c r="I36" i="16" s="1"/>
  <c r="AQ28" i="14"/>
  <c r="AQ76" i="12"/>
  <c r="AQ87" i="12" s="1"/>
  <c r="AH10" i="14"/>
  <c r="AH10" i="12" s="1"/>
  <c r="AH9" i="14"/>
  <c r="AH9" i="12" s="1"/>
  <c r="AL75" i="13"/>
  <c r="AL53" i="12"/>
  <c r="AL64" i="12" s="1"/>
  <c r="CC114" i="13"/>
  <c r="CC103" i="13"/>
  <c r="CC22" i="12"/>
  <c r="AG25" i="14"/>
  <c r="AG73" i="12"/>
  <c r="AG84" i="12" s="1"/>
  <c r="AE104" i="14"/>
  <c r="AE29" i="14"/>
  <c r="AE23" i="12"/>
  <c r="AP120" i="12"/>
  <c r="AP109" i="12"/>
  <c r="AP98" i="12"/>
  <c r="BJ4" i="13" l="1"/>
  <c r="BI4" i="12"/>
  <c r="AI36" i="13"/>
  <c r="AM38" i="14"/>
  <c r="AM53" i="14" s="1"/>
  <c r="AM75" i="14" s="1"/>
  <c r="AM27" i="14" s="1"/>
  <c r="AM108" i="14" s="1"/>
  <c r="AM38" i="13"/>
  <c r="AJ37" i="13"/>
  <c r="AE88" i="12"/>
  <c r="Q35" i="16"/>
  <c r="AG12" i="12"/>
  <c r="G37" i="16" s="1"/>
  <c r="F37" i="16"/>
  <c r="O35" i="16"/>
  <c r="AG14" i="12"/>
  <c r="H37" i="16" s="1"/>
  <c r="AH11" i="12"/>
  <c r="L38" i="16" s="1"/>
  <c r="AH42" i="14"/>
  <c r="CC114" i="12"/>
  <c r="CC103" i="12"/>
  <c r="CC92" i="12"/>
  <c r="AF40" i="12"/>
  <c r="H89" i="19" s="1"/>
  <c r="AG43" i="14"/>
  <c r="AG42" i="14"/>
  <c r="AG42" i="12" s="1"/>
  <c r="C37" i="16" s="1"/>
  <c r="CG22" i="14"/>
  <c r="CH92" i="14"/>
  <c r="AR28" i="13"/>
  <c r="AG24" i="13"/>
  <c r="CD114" i="13"/>
  <c r="CD103" i="13"/>
  <c r="CD22" i="12"/>
  <c r="AL27" i="13"/>
  <c r="AL75" i="12"/>
  <c r="AL86" i="12" s="1"/>
  <c r="AI52" i="14"/>
  <c r="AI37" i="12"/>
  <c r="AG50" i="14"/>
  <c r="AG55" i="14" s="1"/>
  <c r="AG66" i="14" s="1"/>
  <c r="AG35" i="12"/>
  <c r="AH13" i="13"/>
  <c r="AI7" i="13"/>
  <c r="AH107" i="14"/>
  <c r="AH26" i="12"/>
  <c r="AF105" i="14"/>
  <c r="AF24" i="12"/>
  <c r="CF92" i="13"/>
  <c r="CE22" i="13"/>
  <c r="AF115" i="13"/>
  <c r="AF104" i="13"/>
  <c r="AF29" i="13"/>
  <c r="AQ109" i="14"/>
  <c r="AQ28" i="12"/>
  <c r="AF71" i="14"/>
  <c r="AF55" i="14"/>
  <c r="AF66" i="14" s="1"/>
  <c r="AF49" i="12"/>
  <c r="AG49" i="13"/>
  <c r="AH35" i="13"/>
  <c r="AG34" i="12"/>
  <c r="AG40" i="13"/>
  <c r="AG43" i="13" s="1"/>
  <c r="AS39" i="13"/>
  <c r="AG71" i="14"/>
  <c r="AF88" i="13"/>
  <c r="AE115" i="12"/>
  <c r="AE104" i="12"/>
  <c r="AE93" i="12"/>
  <c r="AE29" i="12"/>
  <c r="AE110" i="14"/>
  <c r="AE99" i="14"/>
  <c r="AG106" i="14"/>
  <c r="AG25" i="12"/>
  <c r="AH11" i="14"/>
  <c r="AR54" i="14"/>
  <c r="AR39" i="12"/>
  <c r="AH51" i="14"/>
  <c r="AH36" i="12"/>
  <c r="CF103" i="14"/>
  <c r="AH25" i="13"/>
  <c r="AI26" i="13"/>
  <c r="BK4" i="13" l="1"/>
  <c r="BJ4" i="12"/>
  <c r="S35" i="16"/>
  <c r="AF43" i="12"/>
  <c r="M36" i="16"/>
  <c r="AG40" i="12"/>
  <c r="I37" i="16"/>
  <c r="P35" i="16"/>
  <c r="AI118" i="13"/>
  <c r="AI107" i="13"/>
  <c r="AH117" i="13"/>
  <c r="AH106" i="13"/>
  <c r="AH73" i="14"/>
  <c r="AH51" i="12"/>
  <c r="AH62" i="12" s="1"/>
  <c r="AG117" i="12"/>
  <c r="AG106" i="12"/>
  <c r="AG95" i="12"/>
  <c r="AE121" i="12"/>
  <c r="AE110" i="12"/>
  <c r="T35" i="16" s="1"/>
  <c r="AE99" i="12"/>
  <c r="AS54" i="13"/>
  <c r="AS39" i="12"/>
  <c r="AH50" i="13"/>
  <c r="AH35" i="12"/>
  <c r="AG71" i="13"/>
  <c r="AG55" i="13"/>
  <c r="AG66" i="13" s="1"/>
  <c r="AG49" i="12"/>
  <c r="AQ120" i="12"/>
  <c r="AQ109" i="12"/>
  <c r="AQ98" i="12"/>
  <c r="AF116" i="12"/>
  <c r="AF105" i="12"/>
  <c r="AF94" i="12"/>
  <c r="AI9" i="13"/>
  <c r="AI10" i="13"/>
  <c r="CD114" i="12"/>
  <c r="CD103" i="12"/>
  <c r="CD92" i="12"/>
  <c r="CI92" i="14"/>
  <c r="CH22" i="14"/>
  <c r="AJ52" i="13"/>
  <c r="AJ37" i="12"/>
  <c r="AH42" i="13"/>
  <c r="AH42" i="12" s="1"/>
  <c r="C38" i="16" s="1"/>
  <c r="AF60" i="12"/>
  <c r="AF55" i="12"/>
  <c r="AH15" i="13"/>
  <c r="AI74" i="14"/>
  <c r="AI52" i="12"/>
  <c r="AI63" i="12" s="1"/>
  <c r="AG116" i="13"/>
  <c r="AG105" i="13"/>
  <c r="CG103" i="14"/>
  <c r="AR76" i="14"/>
  <c r="AR54" i="12"/>
  <c r="AR65" i="12" s="1"/>
  <c r="AM53" i="13"/>
  <c r="AM38" i="12"/>
  <c r="AI51" i="13"/>
  <c r="AI36" i="12"/>
  <c r="AF121" i="13"/>
  <c r="AF110" i="13"/>
  <c r="AF99" i="13"/>
  <c r="CE114" i="13"/>
  <c r="CE103" i="13"/>
  <c r="CE22" i="12"/>
  <c r="AH118" i="12"/>
  <c r="AH107" i="12"/>
  <c r="AH96" i="12"/>
  <c r="AH13" i="14"/>
  <c r="AH15" i="14" s="1"/>
  <c r="AH34" i="14" s="1"/>
  <c r="AI7" i="14"/>
  <c r="AG23" i="14"/>
  <c r="AF77" i="14"/>
  <c r="AF23" i="14"/>
  <c r="AF71" i="12"/>
  <c r="AF82" i="12" s="1"/>
  <c r="CG92" i="13"/>
  <c r="CF22" i="13"/>
  <c r="AG72" i="14"/>
  <c r="AG50" i="12"/>
  <c r="AG61" i="12" s="1"/>
  <c r="AL119" i="13"/>
  <c r="AL108" i="13"/>
  <c r="AL27" i="12"/>
  <c r="AR120" i="13"/>
  <c r="AR109" i="13"/>
  <c r="M37" i="16" l="1"/>
  <c r="I89" i="19"/>
  <c r="BL4" i="13"/>
  <c r="BK4" i="12"/>
  <c r="AJ36" i="14"/>
  <c r="AK37" i="14"/>
  <c r="AG43" i="12"/>
  <c r="AG44" i="12" s="1"/>
  <c r="K37" i="16" s="1"/>
  <c r="R35" i="16"/>
  <c r="U35" i="16"/>
  <c r="J37" i="16"/>
  <c r="AF44" i="12"/>
  <c r="K36" i="16" s="1"/>
  <c r="J36" i="16"/>
  <c r="AF66" i="12"/>
  <c r="O36" i="16" s="1"/>
  <c r="N36" i="16"/>
  <c r="AL119" i="12"/>
  <c r="AL108" i="12"/>
  <c r="AL97" i="12"/>
  <c r="AG24" i="14"/>
  <c r="AG72" i="12"/>
  <c r="AG83" i="12" s="1"/>
  <c r="AF104" i="14"/>
  <c r="AF29" i="14"/>
  <c r="AF23" i="12"/>
  <c r="AI9" i="14"/>
  <c r="AI10" i="14"/>
  <c r="AI10" i="12" s="1"/>
  <c r="AM75" i="13"/>
  <c r="AM53" i="12"/>
  <c r="AM64" i="12" s="1"/>
  <c r="AH34" i="13"/>
  <c r="AH15" i="12"/>
  <c r="E38" i="16" s="1"/>
  <c r="CJ92" i="14"/>
  <c r="CI22" i="14"/>
  <c r="AI9" i="12"/>
  <c r="AH49" i="14"/>
  <c r="AI35" i="14"/>
  <c r="AI50" i="14" s="1"/>
  <c r="AI72" i="14" s="1"/>
  <c r="AI24" i="14" s="1"/>
  <c r="AI105" i="14" s="1"/>
  <c r="AJ51" i="14"/>
  <c r="AJ73" i="14" s="1"/>
  <c r="AJ25" i="14" s="1"/>
  <c r="AJ106" i="14" s="1"/>
  <c r="AH40" i="14"/>
  <c r="AH43" i="14" s="1"/>
  <c r="AT39" i="14"/>
  <c r="AT54" i="14" s="1"/>
  <c r="AT76" i="14" s="1"/>
  <c r="AT28" i="14" s="1"/>
  <c r="AT109" i="14" s="1"/>
  <c r="AK52" i="14"/>
  <c r="AK74" i="14" s="1"/>
  <c r="AK26" i="14" s="1"/>
  <c r="AK107" i="14" s="1"/>
  <c r="AI73" i="13"/>
  <c r="AI51" i="12"/>
  <c r="AI62" i="12" s="1"/>
  <c r="AI7" i="12"/>
  <c r="AG77" i="13"/>
  <c r="AG23" i="13"/>
  <c r="AG71" i="12"/>
  <c r="AG82" i="12" s="1"/>
  <c r="AS76" i="13"/>
  <c r="AS54" i="12"/>
  <c r="AS65" i="12" s="1"/>
  <c r="AH25" i="14"/>
  <c r="AH73" i="12"/>
  <c r="AH84" i="12" s="1"/>
  <c r="CF114" i="13"/>
  <c r="CF103" i="13"/>
  <c r="CF22" i="12"/>
  <c r="AF88" i="14"/>
  <c r="AF77" i="12"/>
  <c r="CE114" i="12"/>
  <c r="CE103" i="12"/>
  <c r="CE92" i="12"/>
  <c r="CG22" i="13"/>
  <c r="CH92" i="13"/>
  <c r="AG104" i="14"/>
  <c r="AG29" i="14"/>
  <c r="AR28" i="14"/>
  <c r="AR76" i="12"/>
  <c r="AR87" i="12" s="1"/>
  <c r="AI26" i="14"/>
  <c r="AI74" i="12"/>
  <c r="AI85" i="12" s="1"/>
  <c r="AJ74" i="13"/>
  <c r="AJ52" i="12"/>
  <c r="AJ63" i="12" s="1"/>
  <c r="AI11" i="13"/>
  <c r="AG77" i="14"/>
  <c r="AG88" i="14" s="1"/>
  <c r="AH13" i="12"/>
  <c r="CH103" i="14"/>
  <c r="AG60" i="12"/>
  <c r="AG55" i="12"/>
  <c r="AH72" i="13"/>
  <c r="AH50" i="12"/>
  <c r="AH61" i="12" s="1"/>
  <c r="BM4" i="13" l="1"/>
  <c r="BL4" i="12"/>
  <c r="AJ36" i="13"/>
  <c r="AN38" i="14"/>
  <c r="AN38" i="13"/>
  <c r="AK37" i="13"/>
  <c r="AI11" i="14"/>
  <c r="AH12" i="12"/>
  <c r="G38" i="16" s="1"/>
  <c r="F38" i="16"/>
  <c r="AG66" i="12"/>
  <c r="O37" i="16" s="1"/>
  <c r="N37" i="16"/>
  <c r="AF88" i="12"/>
  <c r="P36" i="16" s="1"/>
  <c r="Q36" i="16"/>
  <c r="AI13" i="14"/>
  <c r="AI15" i="14" s="1"/>
  <c r="AI34" i="14" s="1"/>
  <c r="AJ7" i="14"/>
  <c r="CI92" i="13"/>
  <c r="CH22" i="13"/>
  <c r="CF114" i="12"/>
  <c r="CF103" i="12"/>
  <c r="CF92" i="12"/>
  <c r="CK92" i="14"/>
  <c r="CJ22" i="14"/>
  <c r="AM27" i="13"/>
  <c r="AM75" i="12"/>
  <c r="AM86" i="12" s="1"/>
  <c r="AF115" i="12"/>
  <c r="AF104" i="12"/>
  <c r="AF93" i="12"/>
  <c r="AF29" i="12"/>
  <c r="S36" i="16" s="1"/>
  <c r="AG105" i="14"/>
  <c r="AG24" i="12"/>
  <c r="AJ26" i="13"/>
  <c r="AJ74" i="12"/>
  <c r="AJ85" i="12" s="1"/>
  <c r="AR109" i="14"/>
  <c r="AR28" i="12"/>
  <c r="CG114" i="13"/>
  <c r="CG103" i="13"/>
  <c r="CG22" i="12"/>
  <c r="AH106" i="14"/>
  <c r="AH25" i="12"/>
  <c r="AG115" i="13"/>
  <c r="AG104" i="13"/>
  <c r="AG23" i="12"/>
  <c r="AG29" i="13"/>
  <c r="AI25" i="13"/>
  <c r="AI73" i="12"/>
  <c r="AI84" i="12" s="1"/>
  <c r="AH71" i="14"/>
  <c r="AH55" i="14"/>
  <c r="AH66" i="14" s="1"/>
  <c r="AH14" i="12"/>
  <c r="H38" i="16" s="1"/>
  <c r="AF110" i="14"/>
  <c r="AF99" i="14"/>
  <c r="AG110" i="14"/>
  <c r="AG99" i="14"/>
  <c r="AG88" i="13"/>
  <c r="AG77" i="12"/>
  <c r="AI35" i="13"/>
  <c r="AH49" i="13"/>
  <c r="AH34" i="12"/>
  <c r="I38" i="16" s="1"/>
  <c r="AH40" i="13"/>
  <c r="AT39" i="13"/>
  <c r="AN53" i="14"/>
  <c r="AN75" i="14" s="1"/>
  <c r="AN27" i="14" s="1"/>
  <c r="AN108" i="14" s="1"/>
  <c r="AH43" i="13"/>
  <c r="AH24" i="13"/>
  <c r="AH72" i="12"/>
  <c r="AH83" i="12" s="1"/>
  <c r="AI13" i="13"/>
  <c r="AJ7" i="13"/>
  <c r="AI107" i="14"/>
  <c r="AI26" i="12"/>
  <c r="AS28" i="13"/>
  <c r="AS76" i="12"/>
  <c r="AS87" i="12" s="1"/>
  <c r="AI11" i="12"/>
  <c r="L39" i="16" s="1"/>
  <c r="AI42" i="14"/>
  <c r="CI103" i="14"/>
  <c r="BN4" i="13" l="1"/>
  <c r="BM4" i="12"/>
  <c r="AK36" i="14"/>
  <c r="AL37" i="14"/>
  <c r="AL52" i="14" s="1"/>
  <c r="AL74" i="14" s="1"/>
  <c r="AL26" i="14" s="1"/>
  <c r="AL107" i="14" s="1"/>
  <c r="AG88" i="12"/>
  <c r="P37" i="16" s="1"/>
  <c r="Q37" i="16"/>
  <c r="AK52" i="13"/>
  <c r="AK37" i="12"/>
  <c r="AT54" i="13"/>
  <c r="AT39" i="12"/>
  <c r="AG121" i="13"/>
  <c r="AG110" i="13"/>
  <c r="AG99" i="13"/>
  <c r="AH117" i="12"/>
  <c r="AH106" i="12"/>
  <c r="AH95" i="12"/>
  <c r="AF121" i="12"/>
  <c r="U36" i="16" s="1"/>
  <c r="AF110" i="12"/>
  <c r="T36" i="16" s="1"/>
  <c r="AF99" i="12"/>
  <c r="R36" i="16" s="1"/>
  <c r="CH114" i="13"/>
  <c r="CH103" i="13"/>
  <c r="CH22" i="12"/>
  <c r="AI15" i="13"/>
  <c r="AI13" i="12"/>
  <c r="AI118" i="12"/>
  <c r="AI107" i="12"/>
  <c r="AI96" i="12"/>
  <c r="AN53" i="13"/>
  <c r="AN38" i="12"/>
  <c r="AI42" i="13"/>
  <c r="AI42" i="12" s="1"/>
  <c r="C39" i="16" s="1"/>
  <c r="AH71" i="13"/>
  <c r="AH55" i="13"/>
  <c r="AH66" i="13" s="1"/>
  <c r="AH49" i="12"/>
  <c r="AH77" i="14"/>
  <c r="AH88" i="14" s="1"/>
  <c r="AH23" i="14"/>
  <c r="AG115" i="12"/>
  <c r="AG104" i="12"/>
  <c r="AG93" i="12"/>
  <c r="AG29" i="12"/>
  <c r="S37" i="16" s="1"/>
  <c r="AJ118" i="13"/>
  <c r="AJ107" i="13"/>
  <c r="AJ26" i="12"/>
  <c r="AM119" i="13"/>
  <c r="AM108" i="13"/>
  <c r="AM27" i="12"/>
  <c r="CJ92" i="13"/>
  <c r="CI22" i="13"/>
  <c r="AH116" i="13"/>
  <c r="AH105" i="13"/>
  <c r="AH24" i="12"/>
  <c r="AH40" i="12"/>
  <c r="J89" i="19" s="1"/>
  <c r="CG114" i="12"/>
  <c r="CG103" i="12"/>
  <c r="CG92" i="12"/>
  <c r="AR120" i="12"/>
  <c r="AR109" i="12"/>
  <c r="AR98" i="12"/>
  <c r="AG116" i="12"/>
  <c r="AG105" i="12"/>
  <c r="AG94" i="12"/>
  <c r="CJ103" i="14"/>
  <c r="AJ9" i="14"/>
  <c r="AJ10" i="14"/>
  <c r="AS120" i="13"/>
  <c r="AS109" i="13"/>
  <c r="AS28" i="12"/>
  <c r="AJ10" i="13"/>
  <c r="AJ9" i="13"/>
  <c r="AJ7" i="12"/>
  <c r="AJ51" i="13"/>
  <c r="AJ36" i="12"/>
  <c r="AI50" i="13"/>
  <c r="AI35" i="12"/>
  <c r="AI117" i="13"/>
  <c r="AI106" i="13"/>
  <c r="AI25" i="12"/>
  <c r="CL92" i="14"/>
  <c r="CK22" i="14"/>
  <c r="AI49" i="14"/>
  <c r="AK51" i="14"/>
  <c r="AK73" i="14" s="1"/>
  <c r="AK25" i="14" s="1"/>
  <c r="AK106" i="14" s="1"/>
  <c r="AJ35" i="14"/>
  <c r="AJ50" i="14" s="1"/>
  <c r="AJ72" i="14" s="1"/>
  <c r="AJ24" i="14" s="1"/>
  <c r="AJ105" i="14" s="1"/>
  <c r="AI40" i="14"/>
  <c r="AU39" i="14"/>
  <c r="AU54" i="14" s="1"/>
  <c r="AU76" i="14" s="1"/>
  <c r="AU28" i="14" s="1"/>
  <c r="AU109" i="14" s="1"/>
  <c r="BO4" i="13" l="1"/>
  <c r="BN4" i="12"/>
  <c r="AI12" i="12"/>
  <c r="G39" i="16" s="1"/>
  <c r="F39" i="16"/>
  <c r="AH43" i="12"/>
  <c r="M38" i="16"/>
  <c r="AJ11" i="14"/>
  <c r="AK7" i="14" s="1"/>
  <c r="AJ9" i="12"/>
  <c r="AI71" i="14"/>
  <c r="AI55" i="14"/>
  <c r="AI66" i="14" s="1"/>
  <c r="AJ10" i="12"/>
  <c r="CK103" i="14"/>
  <c r="AJ73" i="13"/>
  <c r="AJ51" i="12"/>
  <c r="AJ62" i="12" s="1"/>
  <c r="AJ11" i="13"/>
  <c r="CI114" i="13"/>
  <c r="CI103" i="13"/>
  <c r="CI22" i="12"/>
  <c r="AG121" i="12"/>
  <c r="U37" i="16" s="1"/>
  <c r="AG110" i="12"/>
  <c r="T37" i="16" s="1"/>
  <c r="AG99" i="12"/>
  <c r="R37" i="16" s="1"/>
  <c r="AH104" i="14"/>
  <c r="AH29" i="14"/>
  <c r="AH77" i="13"/>
  <c r="AH23" i="13"/>
  <c r="AH71" i="12"/>
  <c r="AH82" i="12" s="1"/>
  <c r="AN75" i="13"/>
  <c r="AN53" i="12"/>
  <c r="AN64" i="12" s="1"/>
  <c r="AT76" i="13"/>
  <c r="AT54" i="12"/>
  <c r="AT65" i="12" s="1"/>
  <c r="AJ42" i="14"/>
  <c r="AI43" i="14"/>
  <c r="CM92" i="14"/>
  <c r="CL22" i="14"/>
  <c r="AS120" i="12"/>
  <c r="AS109" i="12"/>
  <c r="AS98" i="12"/>
  <c r="AH116" i="12"/>
  <c r="AH105" i="12"/>
  <c r="AH94" i="12"/>
  <c r="CK92" i="13"/>
  <c r="CJ22" i="13"/>
  <c r="AJ118" i="12"/>
  <c r="AJ107" i="12"/>
  <c r="AJ96" i="12"/>
  <c r="AI34" i="13"/>
  <c r="AI15" i="12"/>
  <c r="AI117" i="12"/>
  <c r="AI106" i="12"/>
  <c r="AI95" i="12"/>
  <c r="AI72" i="13"/>
  <c r="AI50" i="12"/>
  <c r="AI61" i="12" s="1"/>
  <c r="AM119" i="12"/>
  <c r="AM108" i="12"/>
  <c r="AM97" i="12"/>
  <c r="AH60" i="12"/>
  <c r="AH55" i="12"/>
  <c r="CH114" i="12"/>
  <c r="CH103" i="12"/>
  <c r="CH92" i="12"/>
  <c r="AK74" i="13"/>
  <c r="AK52" i="12"/>
  <c r="AK63" i="12" s="1"/>
  <c r="AJ11" i="12" l="1"/>
  <c r="L40" i="16" s="1"/>
  <c r="BP4" i="13"/>
  <c r="BO4" i="12"/>
  <c r="AK36" i="13"/>
  <c r="AO38" i="13"/>
  <c r="AL37" i="13"/>
  <c r="AO38" i="14"/>
  <c r="AJ13" i="14"/>
  <c r="AJ15" i="14" s="1"/>
  <c r="AJ34" i="14" s="1"/>
  <c r="AJ40" i="14" s="1"/>
  <c r="AI14" i="12"/>
  <c r="H39" i="16" s="1"/>
  <c r="E39" i="16"/>
  <c r="AH44" i="12"/>
  <c r="K38" i="16" s="1"/>
  <c r="J38" i="16"/>
  <c r="AH66" i="12"/>
  <c r="O38" i="16" s="1"/>
  <c r="N38" i="16"/>
  <c r="AK26" i="13"/>
  <c r="AK74" i="12"/>
  <c r="AK85" i="12" s="1"/>
  <c r="CL92" i="13"/>
  <c r="CK22" i="13"/>
  <c r="CL103" i="14"/>
  <c r="AN27" i="13"/>
  <c r="AN75" i="12"/>
  <c r="AN86" i="12" s="1"/>
  <c r="AH110" i="14"/>
  <c r="AH99" i="14"/>
  <c r="AJ25" i="13"/>
  <c r="AJ73" i="12"/>
  <c r="AJ84" i="12" s="1"/>
  <c r="CN92" i="14"/>
  <c r="CM22" i="14"/>
  <c r="CI114" i="12"/>
  <c r="CI103" i="12"/>
  <c r="CI92" i="12"/>
  <c r="AI77" i="14"/>
  <c r="AI88" i="14" s="1"/>
  <c r="AI23" i="14"/>
  <c r="AI24" i="13"/>
  <c r="AI72" i="12"/>
  <c r="AI83" i="12" s="1"/>
  <c r="AT28" i="13"/>
  <c r="AT76" i="12"/>
  <c r="AT87" i="12" s="1"/>
  <c r="AH115" i="13"/>
  <c r="AH104" i="13"/>
  <c r="AH23" i="12"/>
  <c r="AH29" i="13"/>
  <c r="AJ13" i="13"/>
  <c r="AK7" i="13"/>
  <c r="AK10" i="14"/>
  <c r="AK9" i="14"/>
  <c r="AI49" i="13"/>
  <c r="AJ35" i="13"/>
  <c r="AI34" i="12"/>
  <c r="I39" i="16" s="1"/>
  <c r="AI40" i="13"/>
  <c r="AI43" i="13" s="1"/>
  <c r="AU39" i="13"/>
  <c r="AO53" i="14"/>
  <c r="AO75" i="14" s="1"/>
  <c r="AO27" i="14" s="1"/>
  <c r="AO108" i="14" s="1"/>
  <c r="CJ114" i="13"/>
  <c r="CJ103" i="13"/>
  <c r="CJ22" i="12"/>
  <c r="AH88" i="13"/>
  <c r="AH77" i="12"/>
  <c r="AJ49" i="14"/>
  <c r="AK35" i="14"/>
  <c r="AK50" i="14" s="1"/>
  <c r="AK72" i="14" s="1"/>
  <c r="AK24" i="14" s="1"/>
  <c r="AK105" i="14" s="1"/>
  <c r="AV39" i="14" l="1"/>
  <c r="AV54" i="14" s="1"/>
  <c r="AV76" i="14" s="1"/>
  <c r="AV28" i="14" s="1"/>
  <c r="AV109" i="14" s="1"/>
  <c r="BQ4" i="13"/>
  <c r="BP4" i="12"/>
  <c r="AL36" i="14"/>
  <c r="AL51" i="14" s="1"/>
  <c r="AL73" i="14" s="1"/>
  <c r="AL25" i="14" s="1"/>
  <c r="AL106" i="14" s="1"/>
  <c r="AM37" i="14"/>
  <c r="AM52" i="14" s="1"/>
  <c r="AM74" i="14" s="1"/>
  <c r="AM26" i="14" s="1"/>
  <c r="AM107" i="14" s="1"/>
  <c r="AK11" i="14"/>
  <c r="AH88" i="12"/>
  <c r="P38" i="16" s="1"/>
  <c r="Q38" i="16"/>
  <c r="AK42" i="14"/>
  <c r="AJ43" i="14"/>
  <c r="AI40" i="12"/>
  <c r="AL7" i="14"/>
  <c r="AK13" i="14"/>
  <c r="AK15" i="14" s="1"/>
  <c r="AK34" i="14" s="1"/>
  <c r="AN37" i="14" s="1"/>
  <c r="AH121" i="13"/>
  <c r="AH99" i="13"/>
  <c r="AH110" i="13"/>
  <c r="AI104" i="14"/>
  <c r="AI29" i="14"/>
  <c r="CK114" i="13"/>
  <c r="CK103" i="13"/>
  <c r="CK22" i="12"/>
  <c r="CJ114" i="12"/>
  <c r="CJ103" i="12"/>
  <c r="CJ92" i="12"/>
  <c r="AL52" i="13"/>
  <c r="AL37" i="12"/>
  <c r="AO53" i="13"/>
  <c r="AO38" i="12"/>
  <c r="AJ50" i="13"/>
  <c r="AJ35" i="12"/>
  <c r="AI71" i="13"/>
  <c r="AI55" i="13"/>
  <c r="AI66" i="13" s="1"/>
  <c r="AI49" i="12"/>
  <c r="AH115" i="12"/>
  <c r="AH104" i="12"/>
  <c r="AH93" i="12"/>
  <c r="AH29" i="12"/>
  <c r="S38" i="16" s="1"/>
  <c r="AT120" i="13"/>
  <c r="AT109" i="13"/>
  <c r="AT28" i="12"/>
  <c r="AJ117" i="13"/>
  <c r="AJ106" i="13"/>
  <c r="AJ25" i="12"/>
  <c r="AN119" i="13"/>
  <c r="AN108" i="13"/>
  <c r="AN27" i="12"/>
  <c r="CM92" i="13"/>
  <c r="CL22" i="13"/>
  <c r="AJ71" i="14"/>
  <c r="AJ55" i="14"/>
  <c r="AJ66" i="14" s="1"/>
  <c r="AU54" i="13"/>
  <c r="AU39" i="12"/>
  <c r="AK10" i="13"/>
  <c r="AK10" i="12" s="1"/>
  <c r="AK9" i="13"/>
  <c r="AK9" i="12" s="1"/>
  <c r="AK7" i="12"/>
  <c r="CM103" i="14"/>
  <c r="AJ42" i="13"/>
  <c r="AJ42" i="12" s="1"/>
  <c r="C40" i="16" s="1"/>
  <c r="AK51" i="13"/>
  <c r="AK36" i="12"/>
  <c r="AJ15" i="13"/>
  <c r="AJ13" i="12"/>
  <c r="AI116" i="13"/>
  <c r="AI105" i="13"/>
  <c r="AI24" i="12"/>
  <c r="CO92" i="14"/>
  <c r="CN22" i="14"/>
  <c r="AK118" i="13"/>
  <c r="AK107" i="13"/>
  <c r="AK26" i="12"/>
  <c r="M39" i="16" l="1"/>
  <c r="K89" i="19"/>
  <c r="BR4" i="13"/>
  <c r="BQ4" i="12"/>
  <c r="AM36" i="14"/>
  <c r="AJ12" i="12"/>
  <c r="G40" i="16" s="1"/>
  <c r="F40" i="16"/>
  <c r="AK118" i="12"/>
  <c r="AK107" i="12"/>
  <c r="AK96" i="12"/>
  <c r="AK11" i="12"/>
  <c r="L41" i="16" s="1"/>
  <c r="L42" i="16" s="1"/>
  <c r="L5" i="16" s="1"/>
  <c r="CL114" i="13"/>
  <c r="CL103" i="13"/>
  <c r="CL22" i="12"/>
  <c r="AT120" i="12"/>
  <c r="AT109" i="12"/>
  <c r="AT98" i="12"/>
  <c r="CK114" i="12"/>
  <c r="CK103" i="12"/>
  <c r="CK92" i="12"/>
  <c r="AI110" i="14"/>
  <c r="AI99" i="14"/>
  <c r="AI116" i="12"/>
  <c r="AI105" i="12"/>
  <c r="AI94" i="12"/>
  <c r="AU54" i="12"/>
  <c r="AU65" i="12" s="1"/>
  <c r="AU76" i="13"/>
  <c r="CN92" i="13"/>
  <c r="CM22" i="13"/>
  <c r="AJ117" i="12"/>
  <c r="AJ106" i="12"/>
  <c r="AJ95" i="12"/>
  <c r="AI77" i="13"/>
  <c r="AI23" i="13"/>
  <c r="AI71" i="12"/>
  <c r="AI82" i="12" s="1"/>
  <c r="AO75" i="13"/>
  <c r="AO53" i="12"/>
  <c r="AO64" i="12" s="1"/>
  <c r="AK49" i="14"/>
  <c r="AM51" i="14"/>
  <c r="AM73" i="14" s="1"/>
  <c r="AM25" i="14" s="1"/>
  <c r="AM106" i="14" s="1"/>
  <c r="AL35" i="14"/>
  <c r="AL50" i="14" s="1"/>
  <c r="AL72" i="14" s="1"/>
  <c r="AL24" i="14" s="1"/>
  <c r="AL105" i="14" s="1"/>
  <c r="AK40" i="14"/>
  <c r="AW39" i="14"/>
  <c r="AW54" i="14" s="1"/>
  <c r="AW76" i="14" s="1"/>
  <c r="AW28" i="14" s="1"/>
  <c r="AW109" i="14" s="1"/>
  <c r="AN52" i="14"/>
  <c r="AN74" i="14" s="1"/>
  <c r="AN26" i="14" s="1"/>
  <c r="AN107" i="14" s="1"/>
  <c r="AK11" i="13"/>
  <c r="AN119" i="12"/>
  <c r="AN108" i="12"/>
  <c r="AN97" i="12"/>
  <c r="AL10" i="14"/>
  <c r="AL9" i="14"/>
  <c r="CP92" i="14"/>
  <c r="CO22" i="14"/>
  <c r="AJ34" i="13"/>
  <c r="AJ15" i="12"/>
  <c r="CN103" i="14"/>
  <c r="AK73" i="13"/>
  <c r="AK51" i="12"/>
  <c r="AK62" i="12" s="1"/>
  <c r="AJ77" i="14"/>
  <c r="AJ88" i="14" s="1"/>
  <c r="AJ23" i="14"/>
  <c r="AH121" i="12"/>
  <c r="U38" i="16" s="1"/>
  <c r="AH110" i="12"/>
  <c r="T38" i="16" s="1"/>
  <c r="AH99" i="12"/>
  <c r="R38" i="16" s="1"/>
  <c r="AI60" i="12"/>
  <c r="AI55" i="12"/>
  <c r="AJ72" i="13"/>
  <c r="AJ50" i="12"/>
  <c r="AJ61" i="12" s="1"/>
  <c r="AL74" i="13"/>
  <c r="AL52" i="12"/>
  <c r="AL63" i="12" s="1"/>
  <c r="AI43" i="12"/>
  <c r="AK43" i="14"/>
  <c r="BS4" i="13" l="1"/>
  <c r="BR4" i="12"/>
  <c r="AL11" i="14"/>
  <c r="AL36" i="13"/>
  <c r="AM37" i="13"/>
  <c r="AP38" i="14"/>
  <c r="AP38" i="13"/>
  <c r="AI44" i="12"/>
  <c r="K39" i="16" s="1"/>
  <c r="J39" i="16"/>
  <c r="AJ14" i="12"/>
  <c r="H40" i="16" s="1"/>
  <c r="E40" i="16"/>
  <c r="AI66" i="12"/>
  <c r="O39" i="16" s="1"/>
  <c r="N39" i="16"/>
  <c r="AL13" i="14"/>
  <c r="AL15" i="14" s="1"/>
  <c r="AL34" i="14" s="1"/>
  <c r="AM7" i="14"/>
  <c r="CQ92" i="14"/>
  <c r="CP22" i="14"/>
  <c r="AL42" i="14"/>
  <c r="AO27" i="13"/>
  <c r="AO75" i="12"/>
  <c r="AO86" i="12" s="1"/>
  <c r="CO92" i="13"/>
  <c r="CN22" i="13"/>
  <c r="CL114" i="12"/>
  <c r="CL103" i="12"/>
  <c r="CL92" i="12"/>
  <c r="AJ24" i="13"/>
  <c r="AJ72" i="12"/>
  <c r="AJ83" i="12" s="1"/>
  <c r="AU28" i="13"/>
  <c r="AU76" i="12"/>
  <c r="AU87" i="12" s="1"/>
  <c r="AK25" i="13"/>
  <c r="AK73" i="12"/>
  <c r="AK84" i="12" s="1"/>
  <c r="AJ49" i="13"/>
  <c r="AK35" i="13"/>
  <c r="AJ34" i="12"/>
  <c r="I40" i="16" s="1"/>
  <c r="AJ40" i="13"/>
  <c r="AJ43" i="13" s="1"/>
  <c r="AV39" i="13"/>
  <c r="AP53" i="14"/>
  <c r="AP75" i="14" s="1"/>
  <c r="AP27" i="14" s="1"/>
  <c r="AP108" i="14" s="1"/>
  <c r="AK71" i="14"/>
  <c r="AK55" i="14"/>
  <c r="AK66" i="14" s="1"/>
  <c r="AI115" i="13"/>
  <c r="AI104" i="13"/>
  <c r="AI23" i="12"/>
  <c r="AI29" i="13"/>
  <c r="AL26" i="13"/>
  <c r="AL74" i="12"/>
  <c r="AL85" i="12" s="1"/>
  <c r="AJ104" i="14"/>
  <c r="AJ29" i="14"/>
  <c r="CO103" i="14"/>
  <c r="AL7" i="13"/>
  <c r="AK13" i="13"/>
  <c r="AI88" i="13"/>
  <c r="AI77" i="12"/>
  <c r="CM114" i="13"/>
  <c r="CM103" i="13"/>
  <c r="CM22" i="12"/>
  <c r="BT4" i="13" l="1"/>
  <c r="BS4" i="12"/>
  <c r="AN36" i="14"/>
  <c r="AO37" i="14"/>
  <c r="AO52" i="14" s="1"/>
  <c r="AO74" i="14" s="1"/>
  <c r="AO26" i="14" s="1"/>
  <c r="AO107" i="14" s="1"/>
  <c r="AI88" i="12"/>
  <c r="P39" i="16" s="1"/>
  <c r="Q39" i="16"/>
  <c r="AK15" i="13"/>
  <c r="AK13" i="12"/>
  <c r="AJ110" i="14"/>
  <c r="AJ99" i="14"/>
  <c r="AI121" i="13"/>
  <c r="AI110" i="13"/>
  <c r="AI99" i="13"/>
  <c r="AK42" i="13"/>
  <c r="AK42" i="12" s="1"/>
  <c r="C41" i="16" s="1"/>
  <c r="C42" i="16" s="1"/>
  <c r="C5" i="16" s="1"/>
  <c r="AL51" i="13"/>
  <c r="AL36" i="12"/>
  <c r="CP103" i="14"/>
  <c r="AL10" i="13"/>
  <c r="AL10" i="12" s="1"/>
  <c r="AL9" i="13"/>
  <c r="AL9" i="12" s="1"/>
  <c r="AL7" i="12"/>
  <c r="AI115" i="12"/>
  <c r="AI104" i="12"/>
  <c r="AI93" i="12"/>
  <c r="AI29" i="12"/>
  <c r="S39" i="16" s="1"/>
  <c r="AK77" i="14"/>
  <c r="AK88" i="14" s="1"/>
  <c r="AK23" i="14"/>
  <c r="AJ40" i="12"/>
  <c r="L89" i="19" s="1"/>
  <c r="AK117" i="13"/>
  <c r="AK106" i="13"/>
  <c r="AK25" i="12"/>
  <c r="AJ116" i="13"/>
  <c r="AJ105" i="13"/>
  <c r="AJ24" i="12"/>
  <c r="AO119" i="13"/>
  <c r="AO108" i="13"/>
  <c r="AO27" i="12"/>
  <c r="CR92" i="14"/>
  <c r="CQ22" i="14"/>
  <c r="CM114" i="12"/>
  <c r="CM103" i="12"/>
  <c r="CM92" i="12"/>
  <c r="AK50" i="13"/>
  <c r="AK35" i="12"/>
  <c r="AJ71" i="13"/>
  <c r="AJ55" i="13"/>
  <c r="AJ66" i="13" s="1"/>
  <c r="AJ49" i="12"/>
  <c r="CN114" i="13"/>
  <c r="CN103" i="13"/>
  <c r="CN22" i="12"/>
  <c r="AM9" i="14"/>
  <c r="AM10" i="14"/>
  <c r="AL118" i="13"/>
  <c r="AL107" i="13"/>
  <c r="AL26" i="12"/>
  <c r="AM52" i="13"/>
  <c r="AM37" i="12"/>
  <c r="AP53" i="13"/>
  <c r="AP38" i="12"/>
  <c r="AV54" i="13"/>
  <c r="AV39" i="12"/>
  <c r="AU120" i="13"/>
  <c r="AU109" i="13"/>
  <c r="AU28" i="12"/>
  <c r="CP92" i="13"/>
  <c r="CO22" i="13"/>
  <c r="AL49" i="14"/>
  <c r="AM35" i="14"/>
  <c r="AM50" i="14" s="1"/>
  <c r="AM72" i="14" s="1"/>
  <c r="AM24" i="14" s="1"/>
  <c r="AM105" i="14" s="1"/>
  <c r="AL40" i="14"/>
  <c r="AN51" i="14"/>
  <c r="AN73" i="14" s="1"/>
  <c r="AN25" i="14" s="1"/>
  <c r="AN106" i="14" s="1"/>
  <c r="AX39" i="14"/>
  <c r="AX54" i="14" s="1"/>
  <c r="AX76" i="14" s="1"/>
  <c r="AX28" i="14" s="1"/>
  <c r="AX109" i="14" s="1"/>
  <c r="BU4" i="13" l="1"/>
  <c r="BT4" i="12"/>
  <c r="AK12" i="12"/>
  <c r="G41" i="16" s="1"/>
  <c r="F41" i="16"/>
  <c r="AJ43" i="12"/>
  <c r="M40" i="16"/>
  <c r="AM11" i="14"/>
  <c r="AM13" i="14" s="1"/>
  <c r="AM15" i="14" s="1"/>
  <c r="AM34" i="14" s="1"/>
  <c r="AL71" i="14"/>
  <c r="AL55" i="14"/>
  <c r="AL66" i="14" s="1"/>
  <c r="AL118" i="12"/>
  <c r="AL107" i="12"/>
  <c r="AL96" i="12"/>
  <c r="AJ77" i="13"/>
  <c r="AJ23" i="13"/>
  <c r="AJ71" i="12"/>
  <c r="AJ82" i="12" s="1"/>
  <c r="CS92" i="14"/>
  <c r="CS22" i="14" s="1"/>
  <c r="CR22" i="14"/>
  <c r="AJ116" i="12"/>
  <c r="AJ105" i="12"/>
  <c r="AJ94" i="12"/>
  <c r="AK104" i="14"/>
  <c r="AK29" i="14"/>
  <c r="AL11" i="13"/>
  <c r="AM42" i="14"/>
  <c r="CO114" i="13"/>
  <c r="CO103" i="13"/>
  <c r="CO22" i="12"/>
  <c r="AP75" i="13"/>
  <c r="AP53" i="12"/>
  <c r="AP64" i="12" s="1"/>
  <c r="AN7" i="14"/>
  <c r="AO119" i="12"/>
  <c r="AO108" i="12"/>
  <c r="AO97" i="12"/>
  <c r="AL73" i="13"/>
  <c r="AL51" i="12"/>
  <c r="AL62" i="12" s="1"/>
  <c r="CQ92" i="13"/>
  <c r="CP22" i="13"/>
  <c r="CN114" i="12"/>
  <c r="CN103" i="12"/>
  <c r="CN92" i="12"/>
  <c r="AJ60" i="12"/>
  <c r="AJ55" i="12"/>
  <c r="AK72" i="13"/>
  <c r="AK50" i="12"/>
  <c r="AK61" i="12" s="1"/>
  <c r="AI121" i="12"/>
  <c r="U39" i="16" s="1"/>
  <c r="AI110" i="12"/>
  <c r="T39" i="16" s="1"/>
  <c r="AI99" i="12"/>
  <c r="R39" i="16" s="1"/>
  <c r="AL11" i="12"/>
  <c r="L45" i="16" s="1"/>
  <c r="AK34" i="13"/>
  <c r="AK15" i="12"/>
  <c r="AU120" i="12"/>
  <c r="AU109" i="12"/>
  <c r="AU98" i="12"/>
  <c r="AV76" i="13"/>
  <c r="AV54" i="12"/>
  <c r="AV65" i="12" s="1"/>
  <c r="AM74" i="13"/>
  <c r="AM52" i="12"/>
  <c r="AM63" i="12" s="1"/>
  <c r="CQ103" i="14"/>
  <c r="AK117" i="12"/>
  <c r="AK106" i="12"/>
  <c r="AK95" i="12"/>
  <c r="AL43" i="14"/>
  <c r="BV4" i="13" l="1"/>
  <c r="BU4" i="12"/>
  <c r="AM36" i="13"/>
  <c r="AN37" i="13"/>
  <c r="AQ38" i="13"/>
  <c r="AQ38" i="14"/>
  <c r="AO36" i="14"/>
  <c r="AP37" i="14"/>
  <c r="AP52" i="14" s="1"/>
  <c r="AP74" i="14" s="1"/>
  <c r="AP26" i="14" s="1"/>
  <c r="AP107" i="14" s="1"/>
  <c r="AK14" i="12"/>
  <c r="H41" i="16" s="1"/>
  <c r="E41" i="16"/>
  <c r="E42" i="16" s="1"/>
  <c r="AJ66" i="12"/>
  <c r="O40" i="16" s="1"/>
  <c r="N40" i="16"/>
  <c r="AJ44" i="12"/>
  <c r="K40" i="16" s="1"/>
  <c r="J40" i="16"/>
  <c r="F42" i="16"/>
  <c r="F5" i="16" s="1"/>
  <c r="G42" i="16"/>
  <c r="G5" i="16" s="1"/>
  <c r="AK24" i="13"/>
  <c r="AK72" i="12"/>
  <c r="AK83" i="12" s="1"/>
  <c r="CR92" i="13"/>
  <c r="CQ22" i="13"/>
  <c r="AL13" i="13"/>
  <c r="AM7" i="13"/>
  <c r="AP27" i="13"/>
  <c r="AP75" i="12"/>
  <c r="AP86" i="12" s="1"/>
  <c r="AK110" i="14"/>
  <c r="AK99" i="14"/>
  <c r="AJ115" i="13"/>
  <c r="AJ104" i="13"/>
  <c r="AJ23" i="12"/>
  <c r="AJ29" i="13"/>
  <c r="AV28" i="13"/>
  <c r="AV76" i="12"/>
  <c r="AV87" i="12" s="1"/>
  <c r="AK49" i="13"/>
  <c r="AL35" i="13"/>
  <c r="AK34" i="12"/>
  <c r="I41" i="16" s="1"/>
  <c r="I42" i="16" s="1"/>
  <c r="I5" i="16" s="1"/>
  <c r="AK40" i="13"/>
  <c r="AK43" i="13" s="1"/>
  <c r="AW39" i="13"/>
  <c r="AQ53" i="14"/>
  <c r="AQ75" i="14" s="1"/>
  <c r="AQ27" i="14" s="1"/>
  <c r="AQ108" i="14" s="1"/>
  <c r="AL25" i="13"/>
  <c r="AL73" i="12"/>
  <c r="AL84" i="12" s="1"/>
  <c r="AN9" i="14"/>
  <c r="AN10" i="14"/>
  <c r="CO114" i="12"/>
  <c r="CO103" i="12"/>
  <c r="CO92" i="12"/>
  <c r="CR103" i="14"/>
  <c r="AJ88" i="13"/>
  <c r="AJ77" i="12"/>
  <c r="AM26" i="13"/>
  <c r="AM74" i="12"/>
  <c r="AM85" i="12" s="1"/>
  <c r="CP114" i="13"/>
  <c r="CP103" i="13"/>
  <c r="CP22" i="12"/>
  <c r="AM49" i="14"/>
  <c r="AO51" i="14"/>
  <c r="AO73" i="14" s="1"/>
  <c r="AO25" i="14" s="1"/>
  <c r="AO106" i="14" s="1"/>
  <c r="AN35" i="14"/>
  <c r="AN50" i="14" s="1"/>
  <c r="AN72" i="14" s="1"/>
  <c r="AN24" i="14" s="1"/>
  <c r="AN105" i="14" s="1"/>
  <c r="AM40" i="14"/>
  <c r="AM43" i="14" s="1"/>
  <c r="AY39" i="14"/>
  <c r="AY54" i="14" s="1"/>
  <c r="AY76" i="14" s="1"/>
  <c r="AY28" i="14" s="1"/>
  <c r="AY109" i="14" s="1"/>
  <c r="CS103" i="14"/>
  <c r="AL77" i="14"/>
  <c r="AL88" i="14" s="1"/>
  <c r="AL23" i="14"/>
  <c r="BW4" i="13" l="1"/>
  <c r="BV4" i="12"/>
  <c r="AN11" i="14"/>
  <c r="AO7" i="14" s="1"/>
  <c r="AJ88" i="12"/>
  <c r="P40" i="16" s="1"/>
  <c r="Q40" i="16"/>
  <c r="E5" i="16"/>
  <c r="H42" i="16"/>
  <c r="H5" i="16" s="1"/>
  <c r="AN13" i="14"/>
  <c r="AN15" i="14" s="1"/>
  <c r="AN34" i="14" s="1"/>
  <c r="AL104" i="14"/>
  <c r="AL29" i="14"/>
  <c r="AN42" i="14"/>
  <c r="AM118" i="13"/>
  <c r="AM107" i="13"/>
  <c r="AM26" i="12"/>
  <c r="AL42" i="13"/>
  <c r="AL42" i="12" s="1"/>
  <c r="C45" i="16" s="1"/>
  <c r="CQ114" i="13"/>
  <c r="CQ103" i="13"/>
  <c r="CQ22" i="12"/>
  <c r="AL117" i="13"/>
  <c r="AL106" i="13"/>
  <c r="AL25" i="12"/>
  <c r="AN52" i="13"/>
  <c r="AN37" i="12"/>
  <c r="AK40" i="12"/>
  <c r="M89" i="19" s="1"/>
  <c r="AM51" i="13"/>
  <c r="AM36" i="12"/>
  <c r="AV120" i="13"/>
  <c r="AV109" i="13"/>
  <c r="AV28" i="12"/>
  <c r="AP119" i="13"/>
  <c r="AP108" i="13"/>
  <c r="AP27" i="12"/>
  <c r="CS92" i="13"/>
  <c r="CS22" i="13" s="1"/>
  <c r="CR22" i="13"/>
  <c r="AM55" i="14"/>
  <c r="AM66" i="14" s="1"/>
  <c r="AM71" i="14"/>
  <c r="AW54" i="13"/>
  <c r="AW39" i="12"/>
  <c r="AJ121" i="13"/>
  <c r="AJ110" i="13"/>
  <c r="AJ99" i="13"/>
  <c r="AM10" i="13"/>
  <c r="AM10" i="12" s="1"/>
  <c r="AM9" i="13"/>
  <c r="AM9" i="12" s="1"/>
  <c r="AM7" i="12"/>
  <c r="CP114" i="12"/>
  <c r="CP103" i="12"/>
  <c r="CP92" i="12"/>
  <c r="AQ53" i="13"/>
  <c r="AQ38" i="12"/>
  <c r="AL50" i="13"/>
  <c r="AL35" i="12"/>
  <c r="AK71" i="13"/>
  <c r="AK55" i="13"/>
  <c r="AK66" i="13" s="1"/>
  <c r="AK49" i="12"/>
  <c r="AJ115" i="12"/>
  <c r="AJ104" i="12"/>
  <c r="AJ93" i="12"/>
  <c r="AJ29" i="12"/>
  <c r="S40" i="16" s="1"/>
  <c r="AL15" i="13"/>
  <c r="AL13" i="12"/>
  <c r="AK116" i="13"/>
  <c r="AK105" i="13"/>
  <c r="AK24" i="12"/>
  <c r="BX4" i="13" l="1"/>
  <c r="BW4" i="12"/>
  <c r="AP36" i="14"/>
  <c r="AQ37" i="14"/>
  <c r="AL12" i="12"/>
  <c r="G45" i="16" s="1"/>
  <c r="F45" i="16"/>
  <c r="AK43" i="12"/>
  <c r="M41" i="16"/>
  <c r="M42" i="16" s="1"/>
  <c r="M5" i="16" s="1"/>
  <c r="X5" i="16" s="1"/>
  <c r="AM11" i="13"/>
  <c r="AK77" i="13"/>
  <c r="AK23" i="13"/>
  <c r="AK71" i="12"/>
  <c r="AK82" i="12" s="1"/>
  <c r="AQ53" i="12"/>
  <c r="AQ64" i="12" s="1"/>
  <c r="AQ75" i="13"/>
  <c r="CR114" i="13"/>
  <c r="CR103" i="13"/>
  <c r="CR22" i="12"/>
  <c r="AL110" i="14"/>
  <c r="AL99" i="14"/>
  <c r="AK116" i="12"/>
  <c r="AK105" i="12"/>
  <c r="AK94" i="12"/>
  <c r="AL34" i="13"/>
  <c r="AL15" i="12"/>
  <c r="AM11" i="12"/>
  <c r="L46" i="16" s="1"/>
  <c r="AW76" i="13"/>
  <c r="AW54" i="12"/>
  <c r="AW65" i="12" s="1"/>
  <c r="CS114" i="13"/>
  <c r="CS103" i="13"/>
  <c r="CS22" i="12"/>
  <c r="AV120" i="12"/>
  <c r="AV109" i="12"/>
  <c r="AV98" i="12"/>
  <c r="AM73" i="13"/>
  <c r="AM51" i="12"/>
  <c r="AM62" i="12" s="1"/>
  <c r="AN74" i="13"/>
  <c r="AN52" i="12"/>
  <c r="AN63" i="12" s="1"/>
  <c r="CQ114" i="12"/>
  <c r="CQ103" i="12"/>
  <c r="CQ92" i="12"/>
  <c r="AJ121" i="12"/>
  <c r="U40" i="16" s="1"/>
  <c r="AJ110" i="12"/>
  <c r="T40" i="16" s="1"/>
  <c r="AJ99" i="12"/>
  <c r="R40" i="16" s="1"/>
  <c r="AK60" i="12"/>
  <c r="AK55" i="12"/>
  <c r="AL72" i="13"/>
  <c r="AL50" i="12"/>
  <c r="AL61" i="12" s="1"/>
  <c r="AM77" i="14"/>
  <c r="AM88" i="14" s="1"/>
  <c r="AM23" i="14"/>
  <c r="AP119" i="12"/>
  <c r="AP108" i="12"/>
  <c r="AP97" i="12"/>
  <c r="AL117" i="12"/>
  <c r="AL106" i="12"/>
  <c r="AL95" i="12"/>
  <c r="AO10" i="14"/>
  <c r="AO9" i="14"/>
  <c r="AM13" i="13"/>
  <c r="AN7" i="13"/>
  <c r="AM118" i="12"/>
  <c r="AM107" i="12"/>
  <c r="AM96" i="12"/>
  <c r="AN49" i="14"/>
  <c r="AP51" i="14"/>
  <c r="AP73" i="14" s="1"/>
  <c r="AP25" i="14" s="1"/>
  <c r="AP106" i="14" s="1"/>
  <c r="AO35" i="14"/>
  <c r="AO50" i="14" s="1"/>
  <c r="AO72" i="14" s="1"/>
  <c r="AO24" i="14" s="1"/>
  <c r="AO105" i="14" s="1"/>
  <c r="AN40" i="14"/>
  <c r="AZ39" i="14"/>
  <c r="AZ54" i="14" s="1"/>
  <c r="AZ76" i="14" s="1"/>
  <c r="AZ28" i="14" s="1"/>
  <c r="AZ109" i="14" s="1"/>
  <c r="AQ52" i="14"/>
  <c r="AQ74" i="14" s="1"/>
  <c r="AQ26" i="14" s="1"/>
  <c r="AQ107" i="14" s="1"/>
  <c r="BY4" i="13" l="1"/>
  <c r="BX4" i="12"/>
  <c r="AN36" i="13"/>
  <c r="AR38" i="13"/>
  <c r="AO37" i="13"/>
  <c r="AR38" i="14"/>
  <c r="AK44" i="12"/>
  <c r="K41" i="16" s="1"/>
  <c r="J41" i="16"/>
  <c r="AL14" i="12"/>
  <c r="H45" i="16" s="1"/>
  <c r="E45" i="16"/>
  <c r="AO11" i="14"/>
  <c r="AP7" i="14" s="1"/>
  <c r="AK66" i="12"/>
  <c r="O41" i="16" s="1"/>
  <c r="N41" i="16"/>
  <c r="N42" i="16" s="1"/>
  <c r="AN71" i="14"/>
  <c r="AN55" i="14"/>
  <c r="AN66" i="14" s="1"/>
  <c r="AM104" i="14"/>
  <c r="AM29" i="14"/>
  <c r="AM25" i="13"/>
  <c r="AM73" i="12"/>
  <c r="AM84" i="12" s="1"/>
  <c r="CS114" i="12"/>
  <c r="CS103" i="12"/>
  <c r="CS92" i="12"/>
  <c r="AM35" i="13"/>
  <c r="AL40" i="13"/>
  <c r="AL43" i="13" s="1"/>
  <c r="AL49" i="13"/>
  <c r="AL34" i="12"/>
  <c r="I45" i="16" s="1"/>
  <c r="AX39" i="13"/>
  <c r="AR53" i="14"/>
  <c r="AR75" i="14" s="1"/>
  <c r="AR27" i="14" s="1"/>
  <c r="AR108" i="14" s="1"/>
  <c r="AN10" i="13"/>
  <c r="AN10" i="12" s="1"/>
  <c r="AN9" i="13"/>
  <c r="AN9" i="12" s="1"/>
  <c r="AN7" i="12"/>
  <c r="AW28" i="13"/>
  <c r="AW76" i="12"/>
  <c r="AW87" i="12" s="1"/>
  <c r="AK115" i="13"/>
  <c r="AK104" i="13"/>
  <c r="AK23" i="12"/>
  <c r="AK29" i="13"/>
  <c r="AO42" i="14"/>
  <c r="AM15" i="13"/>
  <c r="AM13" i="12"/>
  <c r="AN26" i="13"/>
  <c r="AN74" i="12"/>
  <c r="AN85" i="12" s="1"/>
  <c r="CR114" i="12"/>
  <c r="CR103" i="12"/>
  <c r="CR92" i="12"/>
  <c r="AQ27" i="13"/>
  <c r="AQ75" i="12"/>
  <c r="AQ86" i="12" s="1"/>
  <c r="AK88" i="13"/>
  <c r="AK77" i="12"/>
  <c r="AL24" i="13"/>
  <c r="AL72" i="12"/>
  <c r="AL83" i="12" s="1"/>
  <c r="AN43" i="14"/>
  <c r="AO13" i="14" l="1"/>
  <c r="AO15" i="14" s="1"/>
  <c r="AO34" i="14" s="1"/>
  <c r="AQ36" i="14" s="1"/>
  <c r="AQ51" i="14" s="1"/>
  <c r="AQ73" i="14" s="1"/>
  <c r="AQ25" i="14" s="1"/>
  <c r="AQ106" i="14" s="1"/>
  <c r="BZ4" i="13"/>
  <c r="BY4" i="12"/>
  <c r="AR37" i="14"/>
  <c r="AK88" i="12"/>
  <c r="P41" i="16" s="1"/>
  <c r="Q41" i="16"/>
  <c r="Q42" i="16" s="1"/>
  <c r="AM12" i="12"/>
  <c r="G46" i="16" s="1"/>
  <c r="F46" i="16"/>
  <c r="J42" i="16"/>
  <c r="J5" i="16" s="1"/>
  <c r="K42" i="16"/>
  <c r="K5" i="16" s="1"/>
  <c r="N5" i="16"/>
  <c r="O42" i="16"/>
  <c r="O5" i="16" s="1"/>
  <c r="AL40" i="12"/>
  <c r="M45" i="16" s="1"/>
  <c r="AK121" i="13"/>
  <c r="AK110" i="13"/>
  <c r="AK99" i="13"/>
  <c r="AL116" i="13"/>
  <c r="AL105" i="13"/>
  <c r="AL24" i="12"/>
  <c r="AQ119" i="13"/>
  <c r="AQ108" i="13"/>
  <c r="AQ27" i="12"/>
  <c r="AM34" i="13"/>
  <c r="AM15" i="12"/>
  <c r="AK115" i="12"/>
  <c r="AK104" i="12"/>
  <c r="AK93" i="12"/>
  <c r="AK29" i="12"/>
  <c r="S41" i="16" s="1"/>
  <c r="S42" i="16" s="1"/>
  <c r="AW120" i="13"/>
  <c r="AW109" i="13"/>
  <c r="AW28" i="12"/>
  <c r="AN11" i="13"/>
  <c r="AO52" i="13"/>
  <c r="AO37" i="12"/>
  <c r="AN51" i="13"/>
  <c r="AN36" i="12"/>
  <c r="AM42" i="13"/>
  <c r="AM42" i="12" s="1"/>
  <c r="C46" i="16" s="1"/>
  <c r="AM117" i="13"/>
  <c r="AM106" i="13"/>
  <c r="AM25" i="12"/>
  <c r="AN77" i="14"/>
  <c r="AN88" i="14" s="1"/>
  <c r="AN23" i="14"/>
  <c r="AN118" i="13"/>
  <c r="AN107" i="13"/>
  <c r="AN26" i="12"/>
  <c r="AN11" i="12"/>
  <c r="L47" i="16" s="1"/>
  <c r="AX54" i="13"/>
  <c r="AX39" i="12"/>
  <c r="AM50" i="13"/>
  <c r="AM35" i="12"/>
  <c r="AM110" i="14"/>
  <c r="AM99" i="14"/>
  <c r="AO49" i="14"/>
  <c r="AP35" i="14"/>
  <c r="AP50" i="14" s="1"/>
  <c r="AP72" i="14" s="1"/>
  <c r="AP24" i="14" s="1"/>
  <c r="AP105" i="14" s="1"/>
  <c r="AO40" i="14"/>
  <c r="BA39" i="14"/>
  <c r="BA54" i="14" s="1"/>
  <c r="BA76" i="14" s="1"/>
  <c r="BA28" i="14" s="1"/>
  <c r="BA109" i="14" s="1"/>
  <c r="AR52" i="14"/>
  <c r="AR74" i="14" s="1"/>
  <c r="AR26" i="14" s="1"/>
  <c r="AR107" i="14" s="1"/>
  <c r="AR53" i="13"/>
  <c r="AR38" i="12"/>
  <c r="AL71" i="13"/>
  <c r="AL55" i="13"/>
  <c r="AL66" i="13" s="1"/>
  <c r="AL49" i="12"/>
  <c r="AP10" i="14"/>
  <c r="AP9" i="14"/>
  <c r="CA4" i="13" l="1"/>
  <c r="BZ4" i="12"/>
  <c r="AO36" i="13"/>
  <c r="AS38" i="13"/>
  <c r="AS38" i="14"/>
  <c r="AP37" i="13"/>
  <c r="AP11" i="14"/>
  <c r="AQ7" i="14" s="1"/>
  <c r="AL43" i="12"/>
  <c r="S5" i="16"/>
  <c r="U42" i="16"/>
  <c r="U5" i="16" s="1"/>
  <c r="T42" i="16"/>
  <c r="T5" i="16" s="1"/>
  <c r="R42" i="16"/>
  <c r="R5" i="16" s="1"/>
  <c r="AM14" i="12"/>
  <c r="H46" i="16" s="1"/>
  <c r="E46" i="16"/>
  <c r="Q5" i="16"/>
  <c r="P42" i="16"/>
  <c r="P5" i="16" s="1"/>
  <c r="AN104" i="14"/>
  <c r="AN29" i="14"/>
  <c r="AN73" i="13"/>
  <c r="AN51" i="12"/>
  <c r="AN62" i="12" s="1"/>
  <c r="AW120" i="12"/>
  <c r="AW109" i="12"/>
  <c r="AW98" i="12"/>
  <c r="AM49" i="13"/>
  <c r="AN35" i="13"/>
  <c r="AM34" i="12"/>
  <c r="AM40" i="13"/>
  <c r="AY39" i="13"/>
  <c r="AS53" i="14"/>
  <c r="AS75" i="14" s="1"/>
  <c r="AS27" i="14" s="1"/>
  <c r="AS108" i="14" s="1"/>
  <c r="AL116" i="12"/>
  <c r="AL105" i="12"/>
  <c r="AL94" i="12"/>
  <c r="AL77" i="13"/>
  <c r="AL23" i="13"/>
  <c r="AL71" i="12"/>
  <c r="AL82" i="12" s="1"/>
  <c r="AO71" i="14"/>
  <c r="AO55" i="14"/>
  <c r="AO66" i="14" s="1"/>
  <c r="AM72" i="13"/>
  <c r="AM50" i="12"/>
  <c r="AM61" i="12" s="1"/>
  <c r="AN118" i="12"/>
  <c r="AN107" i="12"/>
  <c r="AN96" i="12"/>
  <c r="AQ119" i="12"/>
  <c r="AQ108" i="12"/>
  <c r="AQ97" i="12"/>
  <c r="AL60" i="12"/>
  <c r="AL55" i="12"/>
  <c r="AM117" i="12"/>
  <c r="AM106" i="12"/>
  <c r="AM95" i="12"/>
  <c r="AO74" i="13"/>
  <c r="AO52" i="12"/>
  <c r="AO63" i="12" s="1"/>
  <c r="AR75" i="13"/>
  <c r="AR53" i="12"/>
  <c r="AR64" i="12" s="1"/>
  <c r="AP42" i="14"/>
  <c r="AO43" i="14"/>
  <c r="AX76" i="13"/>
  <c r="AX54" i="12"/>
  <c r="AX65" i="12" s="1"/>
  <c r="AN13" i="13"/>
  <c r="AO7" i="13"/>
  <c r="AK121" i="12"/>
  <c r="U41" i="16" s="1"/>
  <c r="AK110" i="12"/>
  <c r="T41" i="16" s="1"/>
  <c r="AK99" i="12"/>
  <c r="R41" i="16" s="1"/>
  <c r="AP13" i="14" l="1"/>
  <c r="AP15" i="14" s="1"/>
  <c r="AP34" i="14" s="1"/>
  <c r="AR36" i="14" s="1"/>
  <c r="AR51" i="14" s="1"/>
  <c r="AR73" i="14" s="1"/>
  <c r="AR25" i="14" s="1"/>
  <c r="AR106" i="14" s="1"/>
  <c r="CB4" i="13"/>
  <c r="CA4" i="12"/>
  <c r="AS37" i="14"/>
  <c r="AM40" i="12"/>
  <c r="I46" i="16"/>
  <c r="AL66" i="12"/>
  <c r="O45" i="16" s="1"/>
  <c r="N45" i="16"/>
  <c r="Y5" i="16"/>
  <c r="S1" i="16"/>
  <c r="AA5" i="16"/>
  <c r="AL44" i="12"/>
  <c r="K45" i="16" s="1"/>
  <c r="J45" i="16"/>
  <c r="AN110" i="14"/>
  <c r="AN99" i="14"/>
  <c r="AO26" i="13"/>
  <c r="AO74" i="12"/>
  <c r="AO85" i="12" s="1"/>
  <c r="AX28" i="13"/>
  <c r="AX76" i="12"/>
  <c r="AX87" i="12" s="1"/>
  <c r="AM24" i="13"/>
  <c r="AM72" i="12"/>
  <c r="AM83" i="12" s="1"/>
  <c r="AL115" i="13"/>
  <c r="AL104" i="13"/>
  <c r="AL23" i="12"/>
  <c r="AL29" i="13"/>
  <c r="AP52" i="13"/>
  <c r="AP37" i="12"/>
  <c r="AY54" i="13"/>
  <c r="AY39" i="12"/>
  <c r="AN50" i="13"/>
  <c r="AN35" i="12"/>
  <c r="AM71" i="13"/>
  <c r="AM55" i="13"/>
  <c r="AM66" i="13" s="1"/>
  <c r="AM49" i="12"/>
  <c r="AO10" i="13"/>
  <c r="AO10" i="12" s="1"/>
  <c r="AO9" i="13"/>
  <c r="AO9" i="12" s="1"/>
  <c r="AO7" i="12"/>
  <c r="AR27" i="13"/>
  <c r="AR75" i="12"/>
  <c r="AR86" i="12" s="1"/>
  <c r="AL88" i="13"/>
  <c r="AL77" i="12"/>
  <c r="AQ9" i="14"/>
  <c r="AQ10" i="14"/>
  <c r="AN15" i="13"/>
  <c r="AN13" i="12"/>
  <c r="AO77" i="14"/>
  <c r="AO88" i="14" s="1"/>
  <c r="AO23" i="14"/>
  <c r="AS53" i="13"/>
  <c r="AS38" i="12"/>
  <c r="AN42" i="13"/>
  <c r="AN42" i="12" s="1"/>
  <c r="C47" i="16" s="1"/>
  <c r="AM43" i="13"/>
  <c r="AO51" i="13"/>
  <c r="AO36" i="12"/>
  <c r="AN25" i="13"/>
  <c r="AN73" i="12"/>
  <c r="AN84" i="12" s="1"/>
  <c r="AP49" i="14"/>
  <c r="AQ35" i="14"/>
  <c r="AQ50" i="14" s="1"/>
  <c r="AQ72" i="14" s="1"/>
  <c r="AQ24" i="14" s="1"/>
  <c r="AQ105" i="14" s="1"/>
  <c r="AP40" i="14"/>
  <c r="BB39" i="14"/>
  <c r="BB54" i="14" s="1"/>
  <c r="BB76" i="14" s="1"/>
  <c r="BB28" i="14" s="1"/>
  <c r="BB109" i="14" s="1"/>
  <c r="AS52" i="14"/>
  <c r="AS74" i="14" s="1"/>
  <c r="AS26" i="14" s="1"/>
  <c r="AS107" i="14" s="1"/>
  <c r="CC4" i="13" l="1"/>
  <c r="CB4" i="12"/>
  <c r="M46" i="16"/>
  <c r="AM43" i="12"/>
  <c r="AN12" i="12"/>
  <c r="G47" i="16" s="1"/>
  <c r="F47" i="16"/>
  <c r="AL88" i="12"/>
  <c r="P45" i="16" s="1"/>
  <c r="Q45" i="16"/>
  <c r="AQ11" i="14"/>
  <c r="AQ13" i="14" s="1"/>
  <c r="AQ15" i="14" s="1"/>
  <c r="AQ34" i="14" s="1"/>
  <c r="AM77" i="13"/>
  <c r="AM23" i="13"/>
  <c r="AM71" i="12"/>
  <c r="AM82" i="12" s="1"/>
  <c r="AY54" i="12"/>
  <c r="AY65" i="12" s="1"/>
  <c r="AY76" i="13"/>
  <c r="AL115" i="12"/>
  <c r="AL104" i="12"/>
  <c r="AL93" i="12"/>
  <c r="AL29" i="12"/>
  <c r="S45" i="16" s="1"/>
  <c r="AM116" i="13"/>
  <c r="AM105" i="13"/>
  <c r="AM24" i="12"/>
  <c r="AO118" i="13"/>
  <c r="AO107" i="13"/>
  <c r="AO26" i="12"/>
  <c r="AP71" i="14"/>
  <c r="AP55" i="14"/>
  <c r="AP66" i="14" s="1"/>
  <c r="AO73" i="13"/>
  <c r="AO51" i="12"/>
  <c r="AO62" i="12" s="1"/>
  <c r="AR119" i="13"/>
  <c r="AR108" i="13"/>
  <c r="AR27" i="12"/>
  <c r="AO11" i="13"/>
  <c r="AS75" i="13"/>
  <c r="AS53" i="12"/>
  <c r="AS64" i="12" s="1"/>
  <c r="AN34" i="13"/>
  <c r="AN15" i="12"/>
  <c r="AO11" i="12"/>
  <c r="L48" i="16" s="1"/>
  <c r="AM60" i="12"/>
  <c r="AM55" i="12"/>
  <c r="AN72" i="13"/>
  <c r="AN50" i="12"/>
  <c r="AN61" i="12" s="1"/>
  <c r="AP74" i="13"/>
  <c r="AP52" i="12"/>
  <c r="AP63" i="12" s="1"/>
  <c r="AX120" i="13"/>
  <c r="AX109" i="13"/>
  <c r="AX28" i="12"/>
  <c r="AQ42" i="14"/>
  <c r="AP43" i="14"/>
  <c r="AN117" i="13"/>
  <c r="AN106" i="13"/>
  <c r="AN25" i="12"/>
  <c r="AO104" i="14"/>
  <c r="AO29" i="14"/>
  <c r="AL121" i="13"/>
  <c r="AL99" i="13"/>
  <c r="AL110" i="13"/>
  <c r="CD4" i="13" l="1"/>
  <c r="CC4" i="12"/>
  <c r="AS36" i="14"/>
  <c r="AT37" i="14"/>
  <c r="AT52" i="14" s="1"/>
  <c r="AT74" i="14" s="1"/>
  <c r="AT26" i="14" s="1"/>
  <c r="AT107" i="14" s="1"/>
  <c r="AP36" i="13"/>
  <c r="AT38" i="13"/>
  <c r="AQ37" i="13"/>
  <c r="AT38" i="14"/>
  <c r="AT53" i="14" s="1"/>
  <c r="AT75" i="14" s="1"/>
  <c r="AT27" i="14" s="1"/>
  <c r="AT108" i="14" s="1"/>
  <c r="AM44" i="12"/>
  <c r="K46" i="16" s="1"/>
  <c r="J46" i="16"/>
  <c r="AN14" i="12"/>
  <c r="H47" i="16" s="1"/>
  <c r="E47" i="16"/>
  <c r="AM66" i="12"/>
  <c r="O46" i="16" s="1"/>
  <c r="N46" i="16"/>
  <c r="AR7" i="14"/>
  <c r="AR10" i="14" s="1"/>
  <c r="AN49" i="13"/>
  <c r="AO35" i="13"/>
  <c r="AN34" i="12"/>
  <c r="I47" i="16" s="1"/>
  <c r="AN40" i="13"/>
  <c r="AN43" i="13" s="1"/>
  <c r="AZ39" i="13"/>
  <c r="AO25" i="13"/>
  <c r="AO73" i="12"/>
  <c r="AO84" i="12" s="1"/>
  <c r="AM115" i="13"/>
  <c r="AM104" i="13"/>
  <c r="AM23" i="12"/>
  <c r="AM29" i="13"/>
  <c r="AO110" i="14"/>
  <c r="AO99" i="14"/>
  <c r="AX120" i="12"/>
  <c r="AX109" i="12"/>
  <c r="AX98" i="12"/>
  <c r="AP26" i="13"/>
  <c r="AP74" i="12"/>
  <c r="AP85" i="12" s="1"/>
  <c r="AL121" i="12"/>
  <c r="U45" i="16" s="1"/>
  <c r="AL110" i="12"/>
  <c r="T45" i="16" s="1"/>
  <c r="AL99" i="12"/>
  <c r="R45" i="16" s="1"/>
  <c r="AY28" i="13"/>
  <c r="AY76" i="12"/>
  <c r="AY87" i="12" s="1"/>
  <c r="AM88" i="13"/>
  <c r="AM77" i="12"/>
  <c r="AS27" i="13"/>
  <c r="AS75" i="12"/>
  <c r="AS86" i="12" s="1"/>
  <c r="AP77" i="14"/>
  <c r="AP88" i="14" s="1"/>
  <c r="AP23" i="14"/>
  <c r="AM116" i="12"/>
  <c r="AM105" i="12"/>
  <c r="AM94" i="12"/>
  <c r="AR119" i="12"/>
  <c r="AR108" i="12"/>
  <c r="AR97" i="12"/>
  <c r="AN117" i="12"/>
  <c r="AN106" i="12"/>
  <c r="AN95" i="12"/>
  <c r="AN24" i="13"/>
  <c r="AN72" i="12"/>
  <c r="AN83" i="12" s="1"/>
  <c r="AP7" i="13"/>
  <c r="AO13" i="13"/>
  <c r="AO118" i="12"/>
  <c r="AO107" i="12"/>
  <c r="AO96" i="12"/>
  <c r="AQ49" i="14"/>
  <c r="AS51" i="14"/>
  <c r="AS73" i="14" s="1"/>
  <c r="AS25" i="14" s="1"/>
  <c r="AS106" i="14" s="1"/>
  <c r="AR35" i="14"/>
  <c r="AR50" i="14" s="1"/>
  <c r="AR72" i="14" s="1"/>
  <c r="AR24" i="14" s="1"/>
  <c r="AR105" i="14" s="1"/>
  <c r="AQ40" i="14"/>
  <c r="BC39" i="14"/>
  <c r="BC54" i="14" s="1"/>
  <c r="BC76" i="14" s="1"/>
  <c r="BC28" i="14" s="1"/>
  <c r="BC109" i="14" s="1"/>
  <c r="CE4" i="13" l="1"/>
  <c r="CD4" i="12"/>
  <c r="AR9" i="14"/>
  <c r="AR11" i="14" s="1"/>
  <c r="AM88" i="12"/>
  <c r="P46" i="16" s="1"/>
  <c r="Q46" i="16"/>
  <c r="AP51" i="13"/>
  <c r="AP36" i="12"/>
  <c r="AN116" i="13"/>
  <c r="AN105" i="13"/>
  <c r="AN24" i="12"/>
  <c r="AS119" i="13"/>
  <c r="AS108" i="13"/>
  <c r="AS27" i="12"/>
  <c r="AY120" i="13"/>
  <c r="AY109" i="13"/>
  <c r="AY28" i="12"/>
  <c r="AM115" i="12"/>
  <c r="AM104" i="12"/>
  <c r="AM93" i="12"/>
  <c r="AM29" i="12"/>
  <c r="S46" i="16" s="1"/>
  <c r="AO117" i="13"/>
  <c r="AO106" i="13"/>
  <c r="AO25" i="12"/>
  <c r="AQ52" i="13"/>
  <c r="AQ37" i="12"/>
  <c r="AN40" i="12"/>
  <c r="M47" i="16" s="1"/>
  <c r="AM121" i="13"/>
  <c r="AM110" i="13"/>
  <c r="AM99" i="13"/>
  <c r="AQ71" i="14"/>
  <c r="AQ55" i="14"/>
  <c r="AQ66" i="14" s="1"/>
  <c r="AO15" i="13"/>
  <c r="AO13" i="12"/>
  <c r="AP104" i="14"/>
  <c r="AP29" i="14"/>
  <c r="AP118" i="13"/>
  <c r="AP107" i="13"/>
  <c r="AP26" i="12"/>
  <c r="AZ54" i="13"/>
  <c r="AZ39" i="12"/>
  <c r="AO50" i="13"/>
  <c r="AO35" i="12"/>
  <c r="AN55" i="13"/>
  <c r="AN66" i="13" s="1"/>
  <c r="AN49" i="12"/>
  <c r="AN71" i="13"/>
  <c r="AR42" i="14"/>
  <c r="AQ43" i="14"/>
  <c r="AT53" i="13"/>
  <c r="AT38" i="12"/>
  <c r="AO42" i="13"/>
  <c r="AO42" i="12" s="1"/>
  <c r="C48" i="16" s="1"/>
  <c r="AP10" i="13"/>
  <c r="AP10" i="12" s="1"/>
  <c r="AP9" i="13"/>
  <c r="AP9" i="12" s="1"/>
  <c r="AP7" i="12"/>
  <c r="CF4" i="13" l="1"/>
  <c r="CE4" i="12"/>
  <c r="AS7" i="14"/>
  <c r="AS9" i="14" s="1"/>
  <c r="AR13" i="14"/>
  <c r="AR15" i="14" s="1"/>
  <c r="AR34" i="14" s="1"/>
  <c r="BD39" i="14" s="1"/>
  <c r="BD54" i="14" s="1"/>
  <c r="BD76" i="14" s="1"/>
  <c r="BD28" i="14" s="1"/>
  <c r="BD109" i="14" s="1"/>
  <c r="AN43" i="12"/>
  <c r="AO12" i="12"/>
  <c r="G48" i="16" s="1"/>
  <c r="F48" i="16"/>
  <c r="AP11" i="12"/>
  <c r="L49" i="16" s="1"/>
  <c r="AP11" i="13"/>
  <c r="AP13" i="13" s="1"/>
  <c r="AT75" i="13"/>
  <c r="AT53" i="12"/>
  <c r="AT64" i="12" s="1"/>
  <c r="AN77" i="13"/>
  <c r="AN23" i="13"/>
  <c r="AN71" i="12"/>
  <c r="AN82" i="12" s="1"/>
  <c r="AO72" i="13"/>
  <c r="AO50" i="12"/>
  <c r="AO61" i="12" s="1"/>
  <c r="AN116" i="12"/>
  <c r="AN105" i="12"/>
  <c r="AN94" i="12"/>
  <c r="AP73" i="13"/>
  <c r="AP51" i="12"/>
  <c r="AP62" i="12" s="1"/>
  <c r="AP118" i="12"/>
  <c r="AP107" i="12"/>
  <c r="AP96" i="12"/>
  <c r="AQ77" i="14"/>
  <c r="AQ88" i="14" s="1"/>
  <c r="AQ23" i="14"/>
  <c r="AN60" i="12"/>
  <c r="AN55" i="12"/>
  <c r="AO34" i="13"/>
  <c r="AO15" i="12"/>
  <c r="AS119" i="12"/>
  <c r="AS108" i="12"/>
  <c r="AS97" i="12"/>
  <c r="AS10" i="14"/>
  <c r="AO117" i="12"/>
  <c r="AO106" i="12"/>
  <c r="AO95" i="12"/>
  <c r="AZ76" i="13"/>
  <c r="AZ54" i="12"/>
  <c r="AZ65" i="12" s="1"/>
  <c r="AP110" i="14"/>
  <c r="AP99" i="14"/>
  <c r="AQ52" i="12"/>
  <c r="AQ63" i="12" s="1"/>
  <c r="AQ74" i="13"/>
  <c r="AM121" i="12"/>
  <c r="U46" i="16" s="1"/>
  <c r="AM110" i="12"/>
  <c r="T46" i="16" s="1"/>
  <c r="AM99" i="12"/>
  <c r="R46" i="16" s="1"/>
  <c r="AY120" i="12"/>
  <c r="AY109" i="12"/>
  <c r="AY98" i="12"/>
  <c r="AR40" i="14"/>
  <c r="AS35" i="14" l="1"/>
  <c r="AS50" i="14" s="1"/>
  <c r="AS72" i="14" s="1"/>
  <c r="AS24" i="14" s="1"/>
  <c r="AS105" i="14" s="1"/>
  <c r="AR49" i="14"/>
  <c r="CG4" i="13"/>
  <c r="CF4" i="12"/>
  <c r="AQ36" i="13"/>
  <c r="AU38" i="13"/>
  <c r="AU38" i="14"/>
  <c r="AR37" i="13"/>
  <c r="AT36" i="14"/>
  <c r="AT51" i="14" s="1"/>
  <c r="AT73" i="14" s="1"/>
  <c r="AT25" i="14" s="1"/>
  <c r="AT106" i="14" s="1"/>
  <c r="AU37" i="14"/>
  <c r="AU52" i="14" s="1"/>
  <c r="AU74" i="14" s="1"/>
  <c r="AU26" i="14" s="1"/>
  <c r="AU107" i="14" s="1"/>
  <c r="AS11" i="14"/>
  <c r="AQ7" i="13"/>
  <c r="AQ10" i="13" s="1"/>
  <c r="AQ10" i="12" s="1"/>
  <c r="AN66" i="12"/>
  <c r="O47" i="16" s="1"/>
  <c r="N47" i="16"/>
  <c r="AO14" i="12"/>
  <c r="H48" i="16" s="1"/>
  <c r="E48" i="16"/>
  <c r="AN44" i="12"/>
  <c r="K47" i="16" s="1"/>
  <c r="J47" i="16"/>
  <c r="AT7" i="14"/>
  <c r="AS13" i="14"/>
  <c r="AS15" i="14" s="1"/>
  <c r="AS34" i="14" s="1"/>
  <c r="AV37" i="14" s="1"/>
  <c r="AQ104" i="14"/>
  <c r="AQ29" i="14"/>
  <c r="AP25" i="13"/>
  <c r="AP73" i="12"/>
  <c r="AP84" i="12" s="1"/>
  <c r="AN115" i="13"/>
  <c r="AN104" i="13"/>
  <c r="AN23" i="12"/>
  <c r="AN29" i="13"/>
  <c r="AQ26" i="13"/>
  <c r="AQ74" i="12"/>
  <c r="AQ85" i="12" s="1"/>
  <c r="AO49" i="13"/>
  <c r="AP35" i="13"/>
  <c r="AO34" i="12"/>
  <c r="I48" i="16" s="1"/>
  <c r="AO40" i="13"/>
  <c r="BA39" i="13"/>
  <c r="AU53" i="14"/>
  <c r="AU75" i="14" s="1"/>
  <c r="AU27" i="14" s="1"/>
  <c r="AU108" i="14" s="1"/>
  <c r="AN88" i="13"/>
  <c r="AN77" i="12"/>
  <c r="AS42" i="14"/>
  <c r="AR43" i="14"/>
  <c r="AR71" i="14"/>
  <c r="AR55" i="14"/>
  <c r="AR66" i="14" s="1"/>
  <c r="AZ28" i="13"/>
  <c r="AZ76" i="12"/>
  <c r="AZ87" i="12" s="1"/>
  <c r="AP15" i="13"/>
  <c r="AP13" i="12"/>
  <c r="AO24" i="13"/>
  <c r="AO72" i="12"/>
  <c r="AO83" i="12" s="1"/>
  <c r="AT27" i="13"/>
  <c r="AT75" i="12"/>
  <c r="AT86" i="12" s="1"/>
  <c r="AQ7" i="12" l="1"/>
  <c r="AQ9" i="13"/>
  <c r="AQ9" i="12" s="1"/>
  <c r="CH4" i="13"/>
  <c r="CG4" i="12"/>
  <c r="AU36" i="14"/>
  <c r="AN88" i="12"/>
  <c r="P47" i="16" s="1"/>
  <c r="Q47" i="16"/>
  <c r="AP12" i="12"/>
  <c r="G49" i="16" s="1"/>
  <c r="F49" i="16"/>
  <c r="AP34" i="13"/>
  <c r="AP15" i="12"/>
  <c r="AR77" i="14"/>
  <c r="AR88" i="14" s="1"/>
  <c r="AR23" i="14"/>
  <c r="AQ110" i="14"/>
  <c r="AQ99" i="14"/>
  <c r="AR52" i="13"/>
  <c r="AR37" i="12"/>
  <c r="AO40" i="12"/>
  <c r="M48" i="16" s="1"/>
  <c r="AQ51" i="13"/>
  <c r="AQ36" i="12"/>
  <c r="AQ118" i="13"/>
  <c r="AQ107" i="13"/>
  <c r="AQ26" i="12"/>
  <c r="AP42" i="13"/>
  <c r="AP42" i="12" s="1"/>
  <c r="C49" i="16" s="1"/>
  <c r="AQ11" i="12"/>
  <c r="L50" i="16" s="1"/>
  <c r="AO43" i="13"/>
  <c r="AU53" i="13"/>
  <c r="AU38" i="12"/>
  <c r="BA54" i="13"/>
  <c r="BA39" i="12"/>
  <c r="AN121" i="13"/>
  <c r="AN110" i="13"/>
  <c r="AN99" i="13"/>
  <c r="AS49" i="14"/>
  <c r="AU51" i="14"/>
  <c r="AU73" i="14" s="1"/>
  <c r="AU25" i="14" s="1"/>
  <c r="AU106" i="14" s="1"/>
  <c r="AT35" i="14"/>
  <c r="AT50" i="14" s="1"/>
  <c r="AT72" i="14" s="1"/>
  <c r="AT24" i="14" s="1"/>
  <c r="AT105" i="14" s="1"/>
  <c r="AS40" i="14"/>
  <c r="BE39" i="14"/>
  <c r="BE54" i="14" s="1"/>
  <c r="BE76" i="14" s="1"/>
  <c r="BE28" i="14" s="1"/>
  <c r="BE109" i="14" s="1"/>
  <c r="AV52" i="14"/>
  <c r="AV74" i="14" s="1"/>
  <c r="AV26" i="14" s="1"/>
  <c r="AV107" i="14" s="1"/>
  <c r="AT119" i="13"/>
  <c r="AT108" i="13"/>
  <c r="AT27" i="12"/>
  <c r="AO116" i="13"/>
  <c r="AO105" i="13"/>
  <c r="AO24" i="12"/>
  <c r="AZ120" i="13"/>
  <c r="AZ109" i="13"/>
  <c r="AZ28" i="12"/>
  <c r="AQ11" i="13"/>
  <c r="AP50" i="13"/>
  <c r="AP35" i="12"/>
  <c r="AO71" i="13"/>
  <c r="AO55" i="13"/>
  <c r="AO66" i="13" s="1"/>
  <c r="AO49" i="12"/>
  <c r="AN115" i="12"/>
  <c r="AN104" i="12"/>
  <c r="AN93" i="12"/>
  <c r="AN29" i="12"/>
  <c r="S47" i="16" s="1"/>
  <c r="AP117" i="13"/>
  <c r="AP106" i="13"/>
  <c r="AP25" i="12"/>
  <c r="AT10" i="14"/>
  <c r="AT9" i="14"/>
  <c r="AT11" i="14" l="1"/>
  <c r="CI4" i="13"/>
  <c r="CH4" i="12"/>
  <c r="AR36" i="13"/>
  <c r="AV38" i="14"/>
  <c r="AV38" i="13"/>
  <c r="AS37" i="13"/>
  <c r="AO43" i="12"/>
  <c r="AP14" i="12"/>
  <c r="H49" i="16" s="1"/>
  <c r="E49" i="16"/>
  <c r="AU53" i="12"/>
  <c r="AU64" i="12" s="1"/>
  <c r="AU75" i="13"/>
  <c r="AR104" i="14"/>
  <c r="AR29" i="14"/>
  <c r="AN121" i="12"/>
  <c r="U47" i="16" s="1"/>
  <c r="AN110" i="12"/>
  <c r="T47" i="16" s="1"/>
  <c r="AN99" i="12"/>
  <c r="R47" i="16" s="1"/>
  <c r="AO60" i="12"/>
  <c r="AO55" i="12"/>
  <c r="AP72" i="13"/>
  <c r="AP50" i="12"/>
  <c r="AP61" i="12" s="1"/>
  <c r="AT119" i="12"/>
  <c r="AT108" i="12"/>
  <c r="AT97" i="12"/>
  <c r="AS71" i="14"/>
  <c r="AS55" i="14"/>
  <c r="AS66" i="14" s="1"/>
  <c r="AQ118" i="12"/>
  <c r="AQ107" i="12"/>
  <c r="AQ96" i="12"/>
  <c r="AQ73" i="13"/>
  <c r="AQ51" i="12"/>
  <c r="AQ62" i="12" s="1"/>
  <c r="AR74" i="13"/>
  <c r="AR52" i="12"/>
  <c r="AR63" i="12" s="1"/>
  <c r="AT13" i="14"/>
  <c r="AT15" i="14" s="1"/>
  <c r="AT34" i="14" s="1"/>
  <c r="AU7" i="14"/>
  <c r="AO116" i="12"/>
  <c r="AO105" i="12"/>
  <c r="AO94" i="12"/>
  <c r="BA76" i="13"/>
  <c r="BA54" i="12"/>
  <c r="BA65" i="12" s="1"/>
  <c r="AP117" i="12"/>
  <c r="AP106" i="12"/>
  <c r="AP95" i="12"/>
  <c r="AQ13" i="13"/>
  <c r="AR7" i="13"/>
  <c r="AO77" i="13"/>
  <c r="AO23" i="13"/>
  <c r="AO71" i="12"/>
  <c r="AO82" i="12" s="1"/>
  <c r="AZ120" i="12"/>
  <c r="AZ109" i="12"/>
  <c r="AZ98" i="12"/>
  <c r="AT42" i="14"/>
  <c r="AS43" i="14"/>
  <c r="AQ35" i="13"/>
  <c r="AP49" i="13"/>
  <c r="AP34" i="12"/>
  <c r="AP40" i="13"/>
  <c r="BB39" i="13"/>
  <c r="AV53" i="14"/>
  <c r="AV75" i="14" s="1"/>
  <c r="AV27" i="14" s="1"/>
  <c r="AV108" i="14" s="1"/>
  <c r="CJ4" i="13" l="1"/>
  <c r="CI4" i="12"/>
  <c r="AV36" i="14"/>
  <c r="AV51" i="14" s="1"/>
  <c r="AV73" i="14" s="1"/>
  <c r="AV25" i="14" s="1"/>
  <c r="AV106" i="14" s="1"/>
  <c r="AW37" i="14"/>
  <c r="AO66" i="12"/>
  <c r="O48" i="16" s="1"/>
  <c r="N48" i="16"/>
  <c r="AP40" i="12"/>
  <c r="M49" i="16" s="1"/>
  <c r="I49" i="16"/>
  <c r="AO44" i="12"/>
  <c r="K48" i="16" s="1"/>
  <c r="J48" i="16"/>
  <c r="AT49" i="14"/>
  <c r="AU35" i="14"/>
  <c r="AU50" i="14" s="1"/>
  <c r="AU72" i="14" s="1"/>
  <c r="AU24" i="14" s="1"/>
  <c r="AU105" i="14" s="1"/>
  <c r="AT40" i="14"/>
  <c r="BF39" i="14"/>
  <c r="BF54" i="14" s="1"/>
  <c r="BF76" i="14" s="1"/>
  <c r="BF28" i="14" s="1"/>
  <c r="BF109" i="14" s="1"/>
  <c r="AW52" i="14"/>
  <c r="AW74" i="14" s="1"/>
  <c r="AW26" i="14" s="1"/>
  <c r="AW107" i="14" s="1"/>
  <c r="AQ25" i="13"/>
  <c r="AQ73" i="12"/>
  <c r="AQ84" i="12" s="1"/>
  <c r="AR110" i="14"/>
  <c r="AR99" i="14"/>
  <c r="BB54" i="13"/>
  <c r="BB39" i="12"/>
  <c r="AR51" i="13"/>
  <c r="AR36" i="12"/>
  <c r="AQ50" i="13"/>
  <c r="AQ35" i="12"/>
  <c r="AR10" i="13"/>
  <c r="AR10" i="12" s="1"/>
  <c r="AR9" i="13"/>
  <c r="AR9" i="12" s="1"/>
  <c r="AR7" i="12"/>
  <c r="AS77" i="14"/>
  <c r="AS88" i="14" s="1"/>
  <c r="AS23" i="14"/>
  <c r="AO88" i="13"/>
  <c r="AO77" i="12"/>
  <c r="AQ15" i="13"/>
  <c r="AQ13" i="12"/>
  <c r="AR26" i="13"/>
  <c r="AR74" i="12"/>
  <c r="AR85" i="12" s="1"/>
  <c r="AP24" i="13"/>
  <c r="AP72" i="12"/>
  <c r="AP83" i="12" s="1"/>
  <c r="AU27" i="13"/>
  <c r="AU75" i="12"/>
  <c r="AU86" i="12" s="1"/>
  <c r="AV53" i="13"/>
  <c r="AV38" i="12"/>
  <c r="AS52" i="13"/>
  <c r="AS37" i="12"/>
  <c r="AQ42" i="13"/>
  <c r="AQ42" i="12" s="1"/>
  <c r="C50" i="16" s="1"/>
  <c r="AP43" i="13"/>
  <c r="AP71" i="13"/>
  <c r="AP55" i="13"/>
  <c r="AP66" i="13" s="1"/>
  <c r="AP49" i="12"/>
  <c r="AP43" i="12"/>
  <c r="AO115" i="13"/>
  <c r="AO104" i="13"/>
  <c r="AO23" i="12"/>
  <c r="AO29" i="13"/>
  <c r="BA28" i="13"/>
  <c r="BA76" i="12"/>
  <c r="BA87" i="12" s="1"/>
  <c r="AU9" i="14"/>
  <c r="AU10" i="14"/>
  <c r="CK4" i="13" l="1"/>
  <c r="CJ4" i="12"/>
  <c r="AP44" i="12"/>
  <c r="K49" i="16" s="1"/>
  <c r="J49" i="16"/>
  <c r="AQ12" i="12"/>
  <c r="G50" i="16" s="1"/>
  <c r="F50" i="16"/>
  <c r="AU11" i="14"/>
  <c r="AO88" i="12"/>
  <c r="P48" i="16" s="1"/>
  <c r="Q48" i="16"/>
  <c r="AP60" i="12"/>
  <c r="AP55" i="12"/>
  <c r="AU42" i="14"/>
  <c r="AV75" i="13"/>
  <c r="AV53" i="12"/>
  <c r="AV64" i="12" s="1"/>
  <c r="AP116" i="13"/>
  <c r="AP105" i="13"/>
  <c r="AP24" i="12"/>
  <c r="AQ34" i="13"/>
  <c r="AQ15" i="12"/>
  <c r="AR11" i="13"/>
  <c r="AO115" i="12"/>
  <c r="AO104" i="12"/>
  <c r="AO93" i="12"/>
  <c r="AO29" i="12"/>
  <c r="S48" i="16" s="1"/>
  <c r="AQ72" i="13"/>
  <c r="AQ50" i="12"/>
  <c r="AQ61" i="12" s="1"/>
  <c r="AQ117" i="13"/>
  <c r="AQ106" i="13"/>
  <c r="AQ25" i="12"/>
  <c r="BA120" i="13"/>
  <c r="BA109" i="13"/>
  <c r="BA28" i="12"/>
  <c r="AP77" i="13"/>
  <c r="AP23" i="13"/>
  <c r="AP71" i="12"/>
  <c r="AP82" i="12" s="1"/>
  <c r="AR11" i="12"/>
  <c r="L51" i="16" s="1"/>
  <c r="AT43" i="14"/>
  <c r="AR73" i="13"/>
  <c r="AR51" i="12"/>
  <c r="AR62" i="12" s="1"/>
  <c r="AT71" i="14"/>
  <c r="AT55" i="14"/>
  <c r="AT66" i="14" s="1"/>
  <c r="AU13" i="14"/>
  <c r="AU15" i="14" s="1"/>
  <c r="AU34" i="14" s="1"/>
  <c r="AV7" i="14"/>
  <c r="AS104" i="14"/>
  <c r="AS29" i="14"/>
  <c r="BB76" i="13"/>
  <c r="BB54" i="12"/>
  <c r="BB65" i="12" s="1"/>
  <c r="AO121" i="13"/>
  <c r="AO110" i="13"/>
  <c r="AO99" i="13"/>
  <c r="AS74" i="13"/>
  <c r="AS52" i="12"/>
  <c r="AS63" i="12" s="1"/>
  <c r="AU119" i="13"/>
  <c r="AU108" i="13"/>
  <c r="AU27" i="12"/>
  <c r="AR118" i="13"/>
  <c r="AR107" i="13"/>
  <c r="AR26" i="12"/>
  <c r="CL4" i="13" l="1"/>
  <c r="CK4" i="12"/>
  <c r="AW36" i="14"/>
  <c r="AX37" i="14"/>
  <c r="AX52" i="14" s="1"/>
  <c r="AX74" i="14" s="1"/>
  <c r="AX26" i="14" s="1"/>
  <c r="AX107" i="14" s="1"/>
  <c r="AS36" i="13"/>
  <c r="AW38" i="14"/>
  <c r="AW38" i="13"/>
  <c r="AT37" i="13"/>
  <c r="AQ14" i="12"/>
  <c r="H50" i="16" s="1"/>
  <c r="E50" i="16"/>
  <c r="AP66" i="12"/>
  <c r="O49" i="16" s="1"/>
  <c r="N49" i="16"/>
  <c r="AU119" i="12"/>
  <c r="AU108" i="12"/>
  <c r="AU97" i="12"/>
  <c r="AS26" i="13"/>
  <c r="AS74" i="12"/>
  <c r="AS85" i="12" s="1"/>
  <c r="AV9" i="14"/>
  <c r="AV10" i="14"/>
  <c r="AT77" i="14"/>
  <c r="AT88" i="14" s="1"/>
  <c r="AT23" i="14"/>
  <c r="AO121" i="12"/>
  <c r="U48" i="16" s="1"/>
  <c r="AO110" i="12"/>
  <c r="T48" i="16" s="1"/>
  <c r="AO99" i="12"/>
  <c r="R48" i="16" s="1"/>
  <c r="AU49" i="14"/>
  <c r="AW51" i="14"/>
  <c r="AW73" i="14" s="1"/>
  <c r="AW25" i="14" s="1"/>
  <c r="AW106" i="14" s="1"/>
  <c r="AV35" i="14"/>
  <c r="AV50" i="14" s="1"/>
  <c r="AV72" i="14" s="1"/>
  <c r="AV24" i="14" s="1"/>
  <c r="AV105" i="14" s="1"/>
  <c r="AU40" i="14"/>
  <c r="BG39" i="14"/>
  <c r="BG54" i="14" s="1"/>
  <c r="BG76" i="14" s="1"/>
  <c r="BG28" i="14" s="1"/>
  <c r="BG109" i="14" s="1"/>
  <c r="AR25" i="13"/>
  <c r="AR73" i="12"/>
  <c r="AR84" i="12" s="1"/>
  <c r="AP115" i="13"/>
  <c r="AP104" i="13"/>
  <c r="AP23" i="12"/>
  <c r="AP29" i="13"/>
  <c r="AQ49" i="13"/>
  <c r="AR35" i="13"/>
  <c r="AQ34" i="12"/>
  <c r="I50" i="16" s="1"/>
  <c r="AQ40" i="13"/>
  <c r="AQ43" i="13" s="1"/>
  <c r="BC39" i="13"/>
  <c r="AW53" i="14"/>
  <c r="AW75" i="14" s="1"/>
  <c r="AW27" i="14" s="1"/>
  <c r="AW108" i="14" s="1"/>
  <c r="BA120" i="12"/>
  <c r="BA109" i="12"/>
  <c r="BA98" i="12"/>
  <c r="AR13" i="13"/>
  <c r="AS7" i="13"/>
  <c r="AR118" i="12"/>
  <c r="AR107" i="12"/>
  <c r="AR96" i="12"/>
  <c r="BB28" i="13"/>
  <c r="BB76" i="12"/>
  <c r="BB87" i="12" s="1"/>
  <c r="AS110" i="14"/>
  <c r="AS99" i="14"/>
  <c r="AP88" i="13"/>
  <c r="AP77" i="12"/>
  <c r="AQ117" i="12"/>
  <c r="AQ106" i="12"/>
  <c r="AQ95" i="12"/>
  <c r="AQ24" i="13"/>
  <c r="AQ72" i="12"/>
  <c r="AQ83" i="12" s="1"/>
  <c r="AP116" i="12"/>
  <c r="AP105" i="12"/>
  <c r="AP94" i="12"/>
  <c r="AV27" i="13"/>
  <c r="AV75" i="12"/>
  <c r="AV86" i="12" s="1"/>
  <c r="AV11" i="14" l="1"/>
  <c r="CM4" i="13"/>
  <c r="CL4" i="12"/>
  <c r="AP88" i="12"/>
  <c r="P49" i="16" s="1"/>
  <c r="Q49" i="16"/>
  <c r="AV13" i="14"/>
  <c r="AV15" i="14" s="1"/>
  <c r="AV34" i="14" s="1"/>
  <c r="AW7" i="14"/>
  <c r="BC54" i="13"/>
  <c r="BC39" i="12"/>
  <c r="AQ55" i="13"/>
  <c r="AQ66" i="13" s="1"/>
  <c r="AQ49" i="12"/>
  <c r="AQ71" i="13"/>
  <c r="AV119" i="13"/>
  <c r="AV108" i="13"/>
  <c r="AV27" i="12"/>
  <c r="AT52" i="13"/>
  <c r="AT37" i="12"/>
  <c r="AU55" i="14"/>
  <c r="AU66" i="14" s="1"/>
  <c r="AU71" i="14"/>
  <c r="AT104" i="14"/>
  <c r="AT29" i="14"/>
  <c r="AR15" i="13"/>
  <c r="AR13" i="12"/>
  <c r="AQ116" i="13"/>
  <c r="AQ105" i="13"/>
  <c r="AQ24" i="12"/>
  <c r="AR42" i="13"/>
  <c r="AR42" i="12" s="1"/>
  <c r="C51" i="16" s="1"/>
  <c r="AS51" i="13"/>
  <c r="AS36" i="12"/>
  <c r="AP121" i="13"/>
  <c r="AP99" i="13"/>
  <c r="AP110" i="13"/>
  <c r="AR50" i="13"/>
  <c r="AR35" i="12"/>
  <c r="BB120" i="13"/>
  <c r="BB109" i="13"/>
  <c r="BB28" i="12"/>
  <c r="AS10" i="13"/>
  <c r="AS10" i="12" s="1"/>
  <c r="AS9" i="13"/>
  <c r="AS9" i="12" s="1"/>
  <c r="AS7" i="12"/>
  <c r="AW53" i="13"/>
  <c r="AW38" i="12"/>
  <c r="AQ40" i="12"/>
  <c r="M50" i="16" s="1"/>
  <c r="AP115" i="12"/>
  <c r="AP104" i="12"/>
  <c r="AP93" i="12"/>
  <c r="AP29" i="12"/>
  <c r="S49" i="16" s="1"/>
  <c r="AR117" i="13"/>
  <c r="AR106" i="13"/>
  <c r="AR25" i="12"/>
  <c r="AV42" i="14"/>
  <c r="AS118" i="13"/>
  <c r="AS107" i="13"/>
  <c r="AS26" i="12"/>
  <c r="AU43" i="14"/>
  <c r="CN4" i="13" l="1"/>
  <c r="CM4" i="12"/>
  <c r="AX36" i="14"/>
  <c r="AY37" i="14"/>
  <c r="AR12" i="12"/>
  <c r="G51" i="16" s="1"/>
  <c r="F51" i="16"/>
  <c r="AS73" i="13"/>
  <c r="AS51" i="12"/>
  <c r="AS62" i="12" s="1"/>
  <c r="AT110" i="14"/>
  <c r="AT99" i="14"/>
  <c r="AS11" i="13"/>
  <c r="AT74" i="13"/>
  <c r="AT52" i="12"/>
  <c r="AT63" i="12" s="1"/>
  <c r="AQ77" i="13"/>
  <c r="AQ23" i="13"/>
  <c r="AQ71" i="12"/>
  <c r="AQ82" i="12" s="1"/>
  <c r="BC54" i="12"/>
  <c r="BC65" i="12" s="1"/>
  <c r="BC76" i="13"/>
  <c r="AW75" i="13"/>
  <c r="AW53" i="12"/>
  <c r="AW64" i="12" s="1"/>
  <c r="AU77" i="14"/>
  <c r="AU88" i="14" s="1"/>
  <c r="AU23" i="14"/>
  <c r="AV119" i="12"/>
  <c r="AV108" i="12"/>
  <c r="AV97" i="12"/>
  <c r="AQ60" i="12"/>
  <c r="AQ55" i="12"/>
  <c r="AW10" i="14"/>
  <c r="AW9" i="14"/>
  <c r="AR117" i="12"/>
  <c r="AR106" i="12"/>
  <c r="AR95" i="12"/>
  <c r="AS118" i="12"/>
  <c r="AS107" i="12"/>
  <c r="AS96" i="12"/>
  <c r="AP121" i="12"/>
  <c r="U49" i="16" s="1"/>
  <c r="AP110" i="12"/>
  <c r="T49" i="16" s="1"/>
  <c r="AP99" i="12"/>
  <c r="R49" i="16" s="1"/>
  <c r="AQ43" i="12"/>
  <c r="AS11" i="12"/>
  <c r="L52" i="16" s="1"/>
  <c r="BB120" i="12"/>
  <c r="BB109" i="12"/>
  <c r="BB98" i="12"/>
  <c r="AR72" i="13"/>
  <c r="AR50" i="12"/>
  <c r="AR61" i="12" s="1"/>
  <c r="AQ116" i="12"/>
  <c r="AQ105" i="12"/>
  <c r="AQ94" i="12"/>
  <c r="AR34" i="13"/>
  <c r="AR15" i="12"/>
  <c r="AV49" i="14"/>
  <c r="AX51" i="14"/>
  <c r="AX73" i="14" s="1"/>
  <c r="AX25" i="14" s="1"/>
  <c r="AX106" i="14" s="1"/>
  <c r="AW35" i="14"/>
  <c r="AW50" i="14" s="1"/>
  <c r="AW72" i="14" s="1"/>
  <c r="AW24" i="14" s="1"/>
  <c r="AW105" i="14" s="1"/>
  <c r="AV40" i="14"/>
  <c r="BH39" i="14"/>
  <c r="BH54" i="14" s="1"/>
  <c r="BH76" i="14" s="1"/>
  <c r="BH28" i="14" s="1"/>
  <c r="BH109" i="14" s="1"/>
  <c r="AY52" i="14"/>
  <c r="AY74" i="14" s="1"/>
  <c r="AY26" i="14" s="1"/>
  <c r="AY107" i="14" s="1"/>
  <c r="AW11" i="14" l="1"/>
  <c r="CO4" i="13"/>
  <c r="CN4" i="12"/>
  <c r="AT36" i="13"/>
  <c r="AX38" i="14"/>
  <c r="AX38" i="13"/>
  <c r="AU37" i="13"/>
  <c r="AQ44" i="12"/>
  <c r="K50" i="16" s="1"/>
  <c r="J50" i="16"/>
  <c r="AQ66" i="12"/>
  <c r="O50" i="16" s="1"/>
  <c r="N50" i="16"/>
  <c r="AR14" i="12"/>
  <c r="H51" i="16" s="1"/>
  <c r="E51" i="16"/>
  <c r="AX7" i="14"/>
  <c r="AW13" i="14"/>
  <c r="AW15" i="14" s="1"/>
  <c r="AW34" i="14" s="1"/>
  <c r="AU104" i="14"/>
  <c r="AU29" i="14"/>
  <c r="BC28" i="13"/>
  <c r="BC76" i="12"/>
  <c r="BC87" i="12" s="1"/>
  <c r="AQ88" i="13"/>
  <c r="AQ77" i="12"/>
  <c r="AV71" i="14"/>
  <c r="AV55" i="14"/>
  <c r="AV66" i="14" s="1"/>
  <c r="AR24" i="13"/>
  <c r="AR72" i="12"/>
  <c r="AR83" i="12" s="1"/>
  <c r="AT26" i="13"/>
  <c r="AT74" i="12"/>
  <c r="AT85" i="12" s="1"/>
  <c r="AW42" i="14"/>
  <c r="AV43" i="14"/>
  <c r="AR49" i="13"/>
  <c r="AS35" i="13"/>
  <c r="AR34" i="12"/>
  <c r="I51" i="16" s="1"/>
  <c r="AR40" i="13"/>
  <c r="AR43" i="13" s="1"/>
  <c r="BD39" i="13"/>
  <c r="AX53" i="14"/>
  <c r="AX75" i="14" s="1"/>
  <c r="AX27" i="14" s="1"/>
  <c r="AX108" i="14" s="1"/>
  <c r="AW27" i="13"/>
  <c r="AW75" i="12"/>
  <c r="AW86" i="12" s="1"/>
  <c r="AQ115" i="13"/>
  <c r="AQ104" i="13"/>
  <c r="AQ23" i="12"/>
  <c r="AQ29" i="13"/>
  <c r="AT7" i="13"/>
  <c r="AS13" i="13"/>
  <c r="AS25" i="13"/>
  <c r="AS73" i="12"/>
  <c r="AS84" i="12" s="1"/>
  <c r="CP4" i="13" l="1"/>
  <c r="CO4" i="12"/>
  <c r="AY36" i="14"/>
  <c r="AZ37" i="14"/>
  <c r="AZ52" i="14" s="1"/>
  <c r="AZ74" i="14" s="1"/>
  <c r="AZ26" i="14" s="1"/>
  <c r="AZ107" i="14" s="1"/>
  <c r="AQ88" i="12"/>
  <c r="P50" i="16" s="1"/>
  <c r="Q50" i="16"/>
  <c r="AS117" i="13"/>
  <c r="AS106" i="13"/>
  <c r="AS25" i="12"/>
  <c r="AW119" i="13"/>
  <c r="AW108" i="13"/>
  <c r="AW27" i="12"/>
  <c r="AR40" i="12"/>
  <c r="AU110" i="14"/>
  <c r="AU99" i="14"/>
  <c r="AS15" i="13"/>
  <c r="AS13" i="12"/>
  <c r="BD54" i="13"/>
  <c r="BD39" i="12"/>
  <c r="AS50" i="13"/>
  <c r="AS35" i="12"/>
  <c r="AR55" i="13"/>
  <c r="AR66" i="13" s="1"/>
  <c r="AR49" i="12"/>
  <c r="AR71" i="13"/>
  <c r="AR116" i="13"/>
  <c r="AR105" i="13"/>
  <c r="AR24" i="12"/>
  <c r="AX53" i="13"/>
  <c r="AX38" i="12"/>
  <c r="AW49" i="14"/>
  <c r="AY51" i="14"/>
  <c r="AY73" i="14" s="1"/>
  <c r="AY25" i="14" s="1"/>
  <c r="AY106" i="14" s="1"/>
  <c r="AX35" i="14"/>
  <c r="AX50" i="14" s="1"/>
  <c r="AX72" i="14" s="1"/>
  <c r="AX24" i="14" s="1"/>
  <c r="AX105" i="14" s="1"/>
  <c r="AW40" i="14"/>
  <c r="BI39" i="14"/>
  <c r="BI54" i="14" s="1"/>
  <c r="BI76" i="14" s="1"/>
  <c r="BI28" i="14" s="1"/>
  <c r="BI109" i="14" s="1"/>
  <c r="AQ115" i="12"/>
  <c r="AQ104" i="12"/>
  <c r="AQ93" i="12"/>
  <c r="AQ29" i="12"/>
  <c r="S50" i="16" s="1"/>
  <c r="AT10" i="13"/>
  <c r="AT10" i="12" s="1"/>
  <c r="AT9" i="13"/>
  <c r="AT9" i="12" s="1"/>
  <c r="AT7" i="12"/>
  <c r="AQ121" i="13"/>
  <c r="AQ110" i="13"/>
  <c r="AQ99" i="13"/>
  <c r="AU52" i="13"/>
  <c r="AU37" i="12"/>
  <c r="AS42" i="13"/>
  <c r="AS42" i="12" s="1"/>
  <c r="C52" i="16" s="1"/>
  <c r="AT51" i="13"/>
  <c r="AT36" i="12"/>
  <c r="AT118" i="13"/>
  <c r="AT107" i="13"/>
  <c r="AT26" i="12"/>
  <c r="AV77" i="14"/>
  <c r="AV88" i="14" s="1"/>
  <c r="AV23" i="14"/>
  <c r="BC120" i="13"/>
  <c r="BC109" i="13"/>
  <c r="BC28" i="12"/>
  <c r="AX10" i="14"/>
  <c r="AX9" i="14"/>
  <c r="CQ4" i="13" l="1"/>
  <c r="CP4" i="12"/>
  <c r="AS12" i="12"/>
  <c r="G52" i="16" s="1"/>
  <c r="F52" i="16"/>
  <c r="AR43" i="12"/>
  <c r="M51" i="16"/>
  <c r="AX11" i="14"/>
  <c r="AX13" i="14" s="1"/>
  <c r="AX15" i="14" s="1"/>
  <c r="AX34" i="14" s="1"/>
  <c r="AT11" i="13"/>
  <c r="AT13" i="13" s="1"/>
  <c r="AV104" i="14"/>
  <c r="AV29" i="14"/>
  <c r="BC120" i="12"/>
  <c r="BC109" i="12"/>
  <c r="BC98" i="12"/>
  <c r="AX42" i="14"/>
  <c r="AW43" i="14"/>
  <c r="AX75" i="13"/>
  <c r="AX53" i="12"/>
  <c r="AX64" i="12" s="1"/>
  <c r="AR77" i="13"/>
  <c r="AR23" i="13"/>
  <c r="AR71" i="12"/>
  <c r="AR82" i="12" s="1"/>
  <c r="AS72" i="13"/>
  <c r="AS50" i="12"/>
  <c r="AS61" i="12" s="1"/>
  <c r="AS34" i="13"/>
  <c r="AS15" i="12"/>
  <c r="AS117" i="12"/>
  <c r="AS106" i="12"/>
  <c r="AS95" i="12"/>
  <c r="AT118" i="12"/>
  <c r="AT107" i="12"/>
  <c r="AT96" i="12"/>
  <c r="AT73" i="13"/>
  <c r="AT51" i="12"/>
  <c r="AT62" i="12" s="1"/>
  <c r="AU52" i="12"/>
  <c r="AU63" i="12" s="1"/>
  <c r="AU74" i="13"/>
  <c r="AT11" i="12"/>
  <c r="L53" i="16" s="1"/>
  <c r="AQ121" i="12"/>
  <c r="U50" i="16" s="1"/>
  <c r="AQ110" i="12"/>
  <c r="T50" i="16" s="1"/>
  <c r="AQ99" i="12"/>
  <c r="R50" i="16" s="1"/>
  <c r="AR116" i="12"/>
  <c r="AR105" i="12"/>
  <c r="AR94" i="12"/>
  <c r="AR60" i="12"/>
  <c r="AR55" i="12"/>
  <c r="AW119" i="12"/>
  <c r="AW108" i="12"/>
  <c r="AW97" i="12"/>
  <c r="AU7" i="13"/>
  <c r="AW71" i="14"/>
  <c r="AW55" i="14"/>
  <c r="AW66" i="14" s="1"/>
  <c r="BD76" i="13"/>
  <c r="BD54" i="12"/>
  <c r="BD65" i="12" s="1"/>
  <c r="CR4" i="13" l="1"/>
  <c r="CQ4" i="12"/>
  <c r="AU36" i="13"/>
  <c r="AY38" i="14"/>
  <c r="AY53" i="14" s="1"/>
  <c r="AY75" i="14" s="1"/>
  <c r="AY27" i="14" s="1"/>
  <c r="AY108" i="14" s="1"/>
  <c r="AY38" i="13"/>
  <c r="AV37" i="13"/>
  <c r="AZ36" i="14"/>
  <c r="BA37" i="14"/>
  <c r="AY7" i="14"/>
  <c r="AY10" i="14" s="1"/>
  <c r="AR66" i="12"/>
  <c r="O51" i="16" s="1"/>
  <c r="N51" i="16"/>
  <c r="AR44" i="12"/>
  <c r="K51" i="16" s="1"/>
  <c r="J51" i="16"/>
  <c r="AS14" i="12"/>
  <c r="H52" i="16" s="1"/>
  <c r="E52" i="16"/>
  <c r="BD28" i="13"/>
  <c r="BD76" i="12"/>
  <c r="BD87" i="12" s="1"/>
  <c r="AT15" i="13"/>
  <c r="AT13" i="12"/>
  <c r="AT25" i="13"/>
  <c r="AT73" i="12"/>
  <c r="AT84" i="12" s="1"/>
  <c r="AX27" i="13"/>
  <c r="AX75" i="12"/>
  <c r="AX86" i="12" s="1"/>
  <c r="AU26" i="13"/>
  <c r="AU74" i="12"/>
  <c r="AU85" i="12" s="1"/>
  <c r="AS49" i="13"/>
  <c r="AT35" i="13"/>
  <c r="AS34" i="12"/>
  <c r="I52" i="16" s="1"/>
  <c r="AS40" i="13"/>
  <c r="AS43" i="13" s="1"/>
  <c r="BE39" i="13"/>
  <c r="AR115" i="13"/>
  <c r="AR104" i="13"/>
  <c r="AR23" i="12"/>
  <c r="AR29" i="13"/>
  <c r="AU10" i="13"/>
  <c r="AU10" i="12" s="1"/>
  <c r="AU9" i="13"/>
  <c r="AU9" i="12" s="1"/>
  <c r="AU7" i="12"/>
  <c r="AS24" i="13"/>
  <c r="AS72" i="12"/>
  <c r="AS83" i="12" s="1"/>
  <c r="AV110" i="14"/>
  <c r="AV99" i="14"/>
  <c r="AW77" i="14"/>
  <c r="AW88" i="14" s="1"/>
  <c r="AW23" i="14"/>
  <c r="AR88" i="13"/>
  <c r="AR77" i="12"/>
  <c r="AX49" i="14"/>
  <c r="AY35" i="14"/>
  <c r="AY50" i="14" s="1"/>
  <c r="AY72" i="14" s="1"/>
  <c r="AY24" i="14" s="1"/>
  <c r="AY105" i="14" s="1"/>
  <c r="AX40" i="14"/>
  <c r="AZ51" i="14"/>
  <c r="AZ73" i="14" s="1"/>
  <c r="AZ25" i="14" s="1"/>
  <c r="AZ106" i="14" s="1"/>
  <c r="BJ39" i="14"/>
  <c r="BJ54" i="14" s="1"/>
  <c r="BJ76" i="14" s="1"/>
  <c r="BJ28" i="14" s="1"/>
  <c r="BJ109" i="14" s="1"/>
  <c r="BA52" i="14"/>
  <c r="BA74" i="14" s="1"/>
  <c r="BA26" i="14" s="1"/>
  <c r="BA107" i="14" s="1"/>
  <c r="CS4" i="13" l="1"/>
  <c r="CS4" i="12" s="1"/>
  <c r="CR4" i="12"/>
  <c r="AR88" i="12"/>
  <c r="P51" i="16" s="1"/>
  <c r="Q51" i="16"/>
  <c r="AT12" i="12"/>
  <c r="G53" i="16" s="1"/>
  <c r="F53" i="16"/>
  <c r="AS116" i="13"/>
  <c r="AS105" i="13"/>
  <c r="AS24" i="12"/>
  <c r="AY53" i="13"/>
  <c r="AY38" i="12"/>
  <c r="AU11" i="12"/>
  <c r="L54" i="16" s="1"/>
  <c r="AR115" i="12"/>
  <c r="AR104" i="12"/>
  <c r="AR93" i="12"/>
  <c r="AR29" i="12"/>
  <c r="S51" i="16" s="1"/>
  <c r="AT50" i="13"/>
  <c r="AT35" i="12"/>
  <c r="AS71" i="13"/>
  <c r="AS55" i="13"/>
  <c r="AS66" i="13" s="1"/>
  <c r="AS49" i="12"/>
  <c r="AX119" i="13"/>
  <c r="AX108" i="13"/>
  <c r="AX27" i="12"/>
  <c r="AT34" i="13"/>
  <c r="AT15" i="12"/>
  <c r="AX71" i="14"/>
  <c r="AX55" i="14"/>
  <c r="AX66" i="14" s="1"/>
  <c r="AR121" i="13"/>
  <c r="AR110" i="13"/>
  <c r="AR99" i="13"/>
  <c r="AY9" i="14"/>
  <c r="AY11" i="14" s="1"/>
  <c r="AT42" i="13"/>
  <c r="AT42" i="12" s="1"/>
  <c r="C53" i="16" s="1"/>
  <c r="BE54" i="13"/>
  <c r="BE39" i="12"/>
  <c r="AY42" i="14"/>
  <c r="AX43" i="14"/>
  <c r="AW104" i="14"/>
  <c r="AW29" i="14"/>
  <c r="AU11" i="13"/>
  <c r="AV52" i="13"/>
  <c r="AV37" i="12"/>
  <c r="AS40" i="12"/>
  <c r="M52" i="16" s="1"/>
  <c r="AS43" i="12"/>
  <c r="AU51" i="13"/>
  <c r="AU36" i="12"/>
  <c r="AU118" i="13"/>
  <c r="AU107" i="13"/>
  <c r="AU26" i="12"/>
  <c r="AT117" i="13"/>
  <c r="AT106" i="13"/>
  <c r="AT25" i="12"/>
  <c r="BD120" i="13"/>
  <c r="BD109" i="13"/>
  <c r="BD28" i="12"/>
  <c r="AV36" i="13" l="1"/>
  <c r="AW37" i="13"/>
  <c r="AZ38" i="14"/>
  <c r="AZ38" i="13"/>
  <c r="AS44" i="12"/>
  <c r="K52" i="16" s="1"/>
  <c r="J52" i="16"/>
  <c r="AT14" i="12"/>
  <c r="H53" i="16" s="1"/>
  <c r="E53" i="16"/>
  <c r="AY75" i="13"/>
  <c r="AY53" i="12"/>
  <c r="AY64" i="12" s="1"/>
  <c r="BD120" i="12"/>
  <c r="BD109" i="12"/>
  <c r="BD98" i="12"/>
  <c r="AW110" i="14"/>
  <c r="AW99" i="14"/>
  <c r="AU35" i="13"/>
  <c r="AT49" i="13"/>
  <c r="AT34" i="12"/>
  <c r="AT40" i="13"/>
  <c r="BF39" i="13"/>
  <c r="AZ53" i="14"/>
  <c r="AZ75" i="14" s="1"/>
  <c r="AZ27" i="14" s="1"/>
  <c r="AZ108" i="14" s="1"/>
  <c r="AS60" i="12"/>
  <c r="AS55" i="12"/>
  <c r="AT72" i="13"/>
  <c r="AT50" i="12"/>
  <c r="AT61" i="12" s="1"/>
  <c r="AS116" i="12"/>
  <c r="AS105" i="12"/>
  <c r="AS94" i="12"/>
  <c r="AX119" i="12"/>
  <c r="AX108" i="12"/>
  <c r="AX97" i="12"/>
  <c r="AR121" i="12"/>
  <c r="U51" i="16" s="1"/>
  <c r="AR110" i="12"/>
  <c r="T51" i="16" s="1"/>
  <c r="AR99" i="12"/>
  <c r="R51" i="16" s="1"/>
  <c r="AT117" i="12"/>
  <c r="AT106" i="12"/>
  <c r="AT95" i="12"/>
  <c r="AU13" i="13"/>
  <c r="AV7" i="13"/>
  <c r="AY13" i="14"/>
  <c r="AY15" i="14" s="1"/>
  <c r="AY34" i="14" s="1"/>
  <c r="AZ7" i="14"/>
  <c r="AU118" i="12"/>
  <c r="AU107" i="12"/>
  <c r="AU96" i="12"/>
  <c r="AU51" i="12"/>
  <c r="AU62" i="12" s="1"/>
  <c r="AU73" i="13"/>
  <c r="AV74" i="13"/>
  <c r="AV52" i="12"/>
  <c r="AV63" i="12" s="1"/>
  <c r="BE54" i="12"/>
  <c r="BE65" i="12" s="1"/>
  <c r="BE76" i="13"/>
  <c r="AX77" i="14"/>
  <c r="AX88" i="14" s="1"/>
  <c r="AX23" i="14"/>
  <c r="AS77" i="13"/>
  <c r="AS23" i="13"/>
  <c r="AS71" i="12"/>
  <c r="AS82" i="12" s="1"/>
  <c r="BA36" i="14" l="1"/>
  <c r="BB37" i="14"/>
  <c r="AT40" i="12"/>
  <c r="M53" i="16" s="1"/>
  <c r="I53" i="16"/>
  <c r="AS66" i="12"/>
  <c r="O52" i="16" s="1"/>
  <c r="N52" i="16"/>
  <c r="AT24" i="13"/>
  <c r="AT72" i="12"/>
  <c r="AT83" i="12" s="1"/>
  <c r="AT71" i="13"/>
  <c r="AT55" i="13"/>
  <c r="AT66" i="13" s="1"/>
  <c r="AT49" i="12"/>
  <c r="AV26" i="13"/>
  <c r="AV74" i="12"/>
  <c r="AV85" i="12" s="1"/>
  <c r="AV10" i="13"/>
  <c r="AV10" i="12" s="1"/>
  <c r="AV9" i="13"/>
  <c r="AV9" i="12" s="1"/>
  <c r="AV7" i="12"/>
  <c r="AW52" i="13"/>
  <c r="AW37" i="12"/>
  <c r="AX104" i="14"/>
  <c r="AX29" i="14"/>
  <c r="AS115" i="13"/>
  <c r="AS104" i="13"/>
  <c r="AS23" i="12"/>
  <c r="AS29" i="13"/>
  <c r="AU25" i="13"/>
  <c r="AU73" i="12"/>
  <c r="AU84" i="12" s="1"/>
  <c r="AU15" i="13"/>
  <c r="AU13" i="12"/>
  <c r="BF54" i="13"/>
  <c r="BF39" i="12"/>
  <c r="AV51" i="13"/>
  <c r="AV36" i="12"/>
  <c r="AU50" i="13"/>
  <c r="AU35" i="12"/>
  <c r="AT43" i="12"/>
  <c r="AY49" i="14"/>
  <c r="BA51" i="14"/>
  <c r="BA73" i="14" s="1"/>
  <c r="BA25" i="14" s="1"/>
  <c r="BA106" i="14" s="1"/>
  <c r="AZ35" i="14"/>
  <c r="AZ50" i="14" s="1"/>
  <c r="AZ72" i="14" s="1"/>
  <c r="AZ24" i="14" s="1"/>
  <c r="AZ105" i="14" s="1"/>
  <c r="AY40" i="14"/>
  <c r="AY43" i="14" s="1"/>
  <c r="BK39" i="14"/>
  <c r="BK54" i="14" s="1"/>
  <c r="BK76" i="14" s="1"/>
  <c r="BK28" i="14" s="1"/>
  <c r="BK109" i="14" s="1"/>
  <c r="BB52" i="14"/>
  <c r="BB74" i="14" s="1"/>
  <c r="BB26" i="14" s="1"/>
  <c r="BB107" i="14" s="1"/>
  <c r="AU42" i="13"/>
  <c r="AU42" i="12" s="1"/>
  <c r="C54" i="16" s="1"/>
  <c r="AT43" i="13"/>
  <c r="BE28" i="13"/>
  <c r="BE76" i="12"/>
  <c r="BE87" i="12" s="1"/>
  <c r="AS88" i="13"/>
  <c r="AS77" i="12"/>
  <c r="AZ9" i="14"/>
  <c r="AZ10" i="14"/>
  <c r="AZ53" i="13"/>
  <c r="AZ38" i="12"/>
  <c r="AY27" i="13"/>
  <c r="AY75" i="12"/>
  <c r="AY86" i="12" s="1"/>
  <c r="AU12" i="12" l="1"/>
  <c r="G54" i="16" s="1"/>
  <c r="F54" i="16"/>
  <c r="AZ11" i="14"/>
  <c r="AS88" i="12"/>
  <c r="P52" i="16" s="1"/>
  <c r="Q52" i="16"/>
  <c r="AT44" i="12"/>
  <c r="K53" i="16" s="1"/>
  <c r="J53" i="16"/>
  <c r="AV11" i="13"/>
  <c r="AW7" i="13" s="1"/>
  <c r="AZ13" i="14"/>
  <c r="AZ15" i="14" s="1"/>
  <c r="AZ34" i="14" s="1"/>
  <c r="BA7" i="14"/>
  <c r="AY119" i="13"/>
  <c r="AY108" i="13"/>
  <c r="AY27" i="12"/>
  <c r="AV73" i="13"/>
  <c r="AV51" i="12"/>
  <c r="AV62" i="12" s="1"/>
  <c r="AU34" i="13"/>
  <c r="AU15" i="12"/>
  <c r="AS115" i="12"/>
  <c r="AS104" i="12"/>
  <c r="AS93" i="12"/>
  <c r="AS29" i="12"/>
  <c r="S52" i="16" s="1"/>
  <c r="AV11" i="12"/>
  <c r="L55" i="16" s="1"/>
  <c r="AT77" i="13"/>
  <c r="AT23" i="13"/>
  <c r="AT71" i="12"/>
  <c r="AT82" i="12" s="1"/>
  <c r="AX110" i="14"/>
  <c r="AX99" i="14"/>
  <c r="AV13" i="13"/>
  <c r="BE120" i="13"/>
  <c r="BE109" i="13"/>
  <c r="BE28" i="12"/>
  <c r="AZ42" i="14"/>
  <c r="AV118" i="13"/>
  <c r="AV107" i="13"/>
  <c r="AV26" i="12"/>
  <c r="AY71" i="14"/>
  <c r="AY55" i="14"/>
  <c r="AY66" i="14" s="1"/>
  <c r="AS121" i="13"/>
  <c r="AS110" i="13"/>
  <c r="AS99" i="13"/>
  <c r="AW74" i="13"/>
  <c r="AW52" i="12"/>
  <c r="AW63" i="12" s="1"/>
  <c r="AZ75" i="13"/>
  <c r="AZ53" i="12"/>
  <c r="AZ64" i="12" s="1"/>
  <c r="AU50" i="12"/>
  <c r="AU61" i="12" s="1"/>
  <c r="AU72" i="13"/>
  <c r="BF76" i="13"/>
  <c r="BF54" i="12"/>
  <c r="BF65" i="12" s="1"/>
  <c r="AU117" i="13"/>
  <c r="AU106" i="13"/>
  <c r="AU25" i="12"/>
  <c r="AT60" i="12"/>
  <c r="AT55" i="12"/>
  <c r="AT116" i="13"/>
  <c r="AT105" i="13"/>
  <c r="AT24" i="12"/>
  <c r="AW36" i="13" l="1"/>
  <c r="AX37" i="13"/>
  <c r="BA38" i="14"/>
  <c r="BA38" i="13"/>
  <c r="BB36" i="14"/>
  <c r="BC37" i="14"/>
  <c r="AT66" i="12"/>
  <c r="O53" i="16" s="1"/>
  <c r="N53" i="16"/>
  <c r="AU14" i="12"/>
  <c r="H54" i="16" s="1"/>
  <c r="E54" i="16"/>
  <c r="AU24" i="13"/>
  <c r="AU72" i="12"/>
  <c r="AU83" i="12" s="1"/>
  <c r="AT115" i="13"/>
  <c r="AT104" i="13"/>
  <c r="AT23" i="12"/>
  <c r="AT29" i="13"/>
  <c r="AW26" i="13"/>
  <c r="AW74" i="12"/>
  <c r="AW85" i="12" s="1"/>
  <c r="AT88" i="13"/>
  <c r="AT77" i="12"/>
  <c r="AV15" i="13"/>
  <c r="AV13" i="12"/>
  <c r="AU49" i="13"/>
  <c r="AV35" i="13"/>
  <c r="AU34" i="12"/>
  <c r="I54" i="16" s="1"/>
  <c r="AU40" i="13"/>
  <c r="AU43" i="13" s="1"/>
  <c r="BG39" i="13"/>
  <c r="BA53" i="14"/>
  <c r="BA75" i="14" s="1"/>
  <c r="BA27" i="14" s="1"/>
  <c r="BA108" i="14" s="1"/>
  <c r="AY77" i="14"/>
  <c r="AY88" i="14" s="1"/>
  <c r="AY23" i="14"/>
  <c r="AV25" i="13"/>
  <c r="AV73" i="12"/>
  <c r="AV84" i="12" s="1"/>
  <c r="BA10" i="14"/>
  <c r="BE120" i="12"/>
  <c r="BE109" i="12"/>
  <c r="BE98" i="12"/>
  <c r="AT116" i="12"/>
  <c r="AT105" i="12"/>
  <c r="AT94" i="12"/>
  <c r="AU117" i="12"/>
  <c r="AU106" i="12"/>
  <c r="AU95" i="12"/>
  <c r="BF28" i="13"/>
  <c r="BF76" i="12"/>
  <c r="BF87" i="12" s="1"/>
  <c r="AZ27" i="13"/>
  <c r="AZ75" i="12"/>
  <c r="AZ86" i="12" s="1"/>
  <c r="AV118" i="12"/>
  <c r="AV107" i="12"/>
  <c r="AV96" i="12"/>
  <c r="AW10" i="13"/>
  <c r="AW10" i="12" s="1"/>
  <c r="AW9" i="13"/>
  <c r="AW9" i="12" s="1"/>
  <c r="AW7" i="12"/>
  <c r="AS121" i="12"/>
  <c r="U52" i="16" s="1"/>
  <c r="AS110" i="12"/>
  <c r="T52" i="16" s="1"/>
  <c r="AS99" i="12"/>
  <c r="R52" i="16" s="1"/>
  <c r="AY119" i="12"/>
  <c r="AY108" i="12"/>
  <c r="AY97" i="12"/>
  <c r="AZ49" i="14"/>
  <c r="BB51" i="14"/>
  <c r="BB73" i="14" s="1"/>
  <c r="BB25" i="14" s="1"/>
  <c r="BB106" i="14" s="1"/>
  <c r="BA35" i="14"/>
  <c r="BA50" i="14" s="1"/>
  <c r="BA72" i="14" s="1"/>
  <c r="BA24" i="14" s="1"/>
  <c r="BA105" i="14" s="1"/>
  <c r="AZ40" i="14"/>
  <c r="BL39" i="14"/>
  <c r="BL54" i="14" s="1"/>
  <c r="BL76" i="14" s="1"/>
  <c r="BL28" i="14" s="1"/>
  <c r="BL109" i="14" s="1"/>
  <c r="BC52" i="14"/>
  <c r="BC74" i="14" s="1"/>
  <c r="BC26" i="14" s="1"/>
  <c r="BC107" i="14" s="1"/>
  <c r="AV12" i="12" l="1"/>
  <c r="G55" i="16" s="1"/>
  <c r="F55" i="16"/>
  <c r="BA9" i="14"/>
  <c r="BA11" i="14" s="1"/>
  <c r="AT88" i="12"/>
  <c r="P53" i="16" s="1"/>
  <c r="Q53" i="16"/>
  <c r="BF120" i="13"/>
  <c r="BF109" i="13"/>
  <c r="BF28" i="12"/>
  <c r="BA53" i="13"/>
  <c r="BA38" i="12"/>
  <c r="AX52" i="13"/>
  <c r="AX37" i="12"/>
  <c r="AU40" i="12"/>
  <c r="M54" i="16" s="1"/>
  <c r="AV34" i="13"/>
  <c r="AV15" i="12"/>
  <c r="AW118" i="13"/>
  <c r="AW107" i="13"/>
  <c r="AW26" i="12"/>
  <c r="BA42" i="14"/>
  <c r="AZ43" i="14"/>
  <c r="AW11" i="13"/>
  <c r="BG54" i="13"/>
  <c r="BG39" i="12"/>
  <c r="AV50" i="13"/>
  <c r="AV35" i="12"/>
  <c r="AU55" i="13"/>
  <c r="AU66" i="13" s="1"/>
  <c r="AU49" i="12"/>
  <c r="AU71" i="13"/>
  <c r="AT121" i="13"/>
  <c r="AT99" i="13"/>
  <c r="AT110" i="13"/>
  <c r="AZ71" i="14"/>
  <c r="AZ55" i="14"/>
  <c r="AZ66" i="14" s="1"/>
  <c r="BB7" i="14"/>
  <c r="BA13" i="14"/>
  <c r="BA15" i="14" s="1"/>
  <c r="BA34" i="14" s="1"/>
  <c r="AY104" i="14"/>
  <c r="AY29" i="14"/>
  <c r="AV42" i="13"/>
  <c r="AV42" i="12" s="1"/>
  <c r="C55" i="16" s="1"/>
  <c r="AW51" i="13"/>
  <c r="AW36" i="12"/>
  <c r="AW11" i="12"/>
  <c r="L56" i="16" s="1"/>
  <c r="L57" i="16" s="1"/>
  <c r="L6" i="16" s="1"/>
  <c r="AZ119" i="13"/>
  <c r="AZ108" i="13"/>
  <c r="AZ27" i="12"/>
  <c r="AV117" i="13"/>
  <c r="AV106" i="13"/>
  <c r="AV25" i="12"/>
  <c r="AT115" i="12"/>
  <c r="AT104" i="12"/>
  <c r="AT93" i="12"/>
  <c r="AT29" i="12"/>
  <c r="S53" i="16" s="1"/>
  <c r="AU116" i="13"/>
  <c r="AU105" i="13"/>
  <c r="AU24" i="12"/>
  <c r="BC36" i="14" l="1"/>
  <c r="BD37" i="14"/>
  <c r="AX36" i="13"/>
  <c r="BB38" i="14"/>
  <c r="BB53" i="14" s="1"/>
  <c r="BB75" i="14" s="1"/>
  <c r="BB27" i="14" s="1"/>
  <c r="BB108" i="14" s="1"/>
  <c r="BB38" i="13"/>
  <c r="AY37" i="13"/>
  <c r="AV14" i="12"/>
  <c r="H55" i="16" s="1"/>
  <c r="E55" i="16"/>
  <c r="BA49" i="14"/>
  <c r="BC51" i="14"/>
  <c r="BC73" i="14" s="1"/>
  <c r="BC25" i="14" s="1"/>
  <c r="BC106" i="14" s="1"/>
  <c r="BB35" i="14"/>
  <c r="BB50" i="14" s="1"/>
  <c r="BB72" i="14" s="1"/>
  <c r="BB24" i="14" s="1"/>
  <c r="BB105" i="14" s="1"/>
  <c r="BA40" i="14"/>
  <c r="BM39" i="14"/>
  <c r="BM54" i="14" s="1"/>
  <c r="BM76" i="14" s="1"/>
  <c r="BM28" i="14" s="1"/>
  <c r="BM109" i="14" s="1"/>
  <c r="BD52" i="14"/>
  <c r="BD74" i="14" s="1"/>
  <c r="BD26" i="14" s="1"/>
  <c r="BD107" i="14" s="1"/>
  <c r="BA53" i="12"/>
  <c r="BA64" i="12" s="1"/>
  <c r="BA75" i="13"/>
  <c r="BB10" i="14"/>
  <c r="BG54" i="12"/>
  <c r="BG65" i="12" s="1"/>
  <c r="BG76" i="13"/>
  <c r="BA43" i="14"/>
  <c r="BF120" i="12"/>
  <c r="BF109" i="12"/>
  <c r="BF98" i="12"/>
  <c r="AU116" i="12"/>
  <c r="AU105" i="12"/>
  <c r="AU94" i="12"/>
  <c r="AX7" i="13"/>
  <c r="AW13" i="13"/>
  <c r="AW118" i="12"/>
  <c r="AW107" i="12"/>
  <c r="AW96" i="12"/>
  <c r="AV49" i="13"/>
  <c r="AW35" i="13"/>
  <c r="AV34" i="12"/>
  <c r="AV40" i="13"/>
  <c r="BH39" i="13"/>
  <c r="AX74" i="13"/>
  <c r="AX52" i="12"/>
  <c r="AX63" i="12" s="1"/>
  <c r="AU60" i="12"/>
  <c r="AU55" i="12"/>
  <c r="AZ119" i="12"/>
  <c r="AZ108" i="12"/>
  <c r="AZ97" i="12"/>
  <c r="AY110" i="14"/>
  <c r="AY99" i="14"/>
  <c r="AT121" i="12"/>
  <c r="U53" i="16" s="1"/>
  <c r="AT110" i="12"/>
  <c r="T53" i="16" s="1"/>
  <c r="AT99" i="12"/>
  <c r="R53" i="16" s="1"/>
  <c r="AV117" i="12"/>
  <c r="AV106" i="12"/>
  <c r="AV95" i="12"/>
  <c r="AW73" i="13"/>
  <c r="AW51" i="12"/>
  <c r="AW62" i="12" s="1"/>
  <c r="AZ77" i="14"/>
  <c r="AZ88" i="14" s="1"/>
  <c r="AZ23" i="14"/>
  <c r="AU77" i="13"/>
  <c r="AU23" i="13"/>
  <c r="AU71" i="12"/>
  <c r="AU82" i="12" s="1"/>
  <c r="AV72" i="13"/>
  <c r="AV50" i="12"/>
  <c r="AV61" i="12" s="1"/>
  <c r="AU43" i="12"/>
  <c r="AU44" i="12" l="1"/>
  <c r="K54" i="16" s="1"/>
  <c r="J54" i="16"/>
  <c r="AU66" i="12"/>
  <c r="O54" i="16" s="1"/>
  <c r="N54" i="16"/>
  <c r="AV40" i="12"/>
  <c r="M55" i="16" s="1"/>
  <c r="I55" i="16"/>
  <c r="AU115" i="13"/>
  <c r="AU104" i="13"/>
  <c r="AU23" i="12"/>
  <c r="AU29" i="13"/>
  <c r="AU88" i="13"/>
  <c r="AU77" i="12"/>
  <c r="AW25" i="13"/>
  <c r="AW73" i="12"/>
  <c r="AW84" i="12" s="1"/>
  <c r="AV43" i="12"/>
  <c r="AX26" i="13"/>
  <c r="AX74" i="12"/>
  <c r="AX85" i="12" s="1"/>
  <c r="BH54" i="13"/>
  <c r="BH39" i="12"/>
  <c r="AW50" i="13"/>
  <c r="AW35" i="12"/>
  <c r="AV71" i="13"/>
  <c r="AV55" i="13"/>
  <c r="AV66" i="13" s="1"/>
  <c r="AV49" i="12"/>
  <c r="BB9" i="14"/>
  <c r="BB11" i="14" s="1"/>
  <c r="BB42" i="14"/>
  <c r="AV24" i="13"/>
  <c r="AV72" i="12"/>
  <c r="AV83" i="12" s="1"/>
  <c r="AZ104" i="14"/>
  <c r="AZ29" i="14"/>
  <c r="AW15" i="13"/>
  <c r="AW13" i="12"/>
  <c r="AY52" i="13"/>
  <c r="AY37" i="12"/>
  <c r="BA27" i="13"/>
  <c r="BA75" i="12"/>
  <c r="BA86" i="12" s="1"/>
  <c r="BB53" i="13"/>
  <c r="BB38" i="12"/>
  <c r="AW42" i="13"/>
  <c r="AW42" i="12" s="1"/>
  <c r="C56" i="16" s="1"/>
  <c r="C57" i="16" s="1"/>
  <c r="C6" i="16" s="1"/>
  <c r="AV43" i="13"/>
  <c r="AX51" i="13"/>
  <c r="AX36" i="12"/>
  <c r="AX10" i="13"/>
  <c r="AX10" i="12" s="1"/>
  <c r="AX9" i="13"/>
  <c r="AX9" i="12" s="1"/>
  <c r="AX7" i="12"/>
  <c r="BG28" i="13"/>
  <c r="BG76" i="12"/>
  <c r="BG87" i="12" s="1"/>
  <c r="BA71" i="14"/>
  <c r="BA55" i="14"/>
  <c r="BA66" i="14" s="1"/>
  <c r="AW12" i="12" l="1"/>
  <c r="G56" i="16" s="1"/>
  <c r="F56" i="16"/>
  <c r="AU88" i="12"/>
  <c r="P54" i="16" s="1"/>
  <c r="Q54" i="16"/>
  <c r="AV44" i="12"/>
  <c r="K55" i="16" s="1"/>
  <c r="J55" i="16"/>
  <c r="AV77" i="13"/>
  <c r="AV23" i="13"/>
  <c r="AV71" i="12"/>
  <c r="AV82" i="12" s="1"/>
  <c r="AU121" i="13"/>
  <c r="AU110" i="13"/>
  <c r="AU99" i="13"/>
  <c r="AX11" i="12"/>
  <c r="L60" i="16" s="1"/>
  <c r="BA119" i="13"/>
  <c r="BA108" i="13"/>
  <c r="BA27" i="12"/>
  <c r="BB13" i="14"/>
  <c r="BB15" i="14" s="1"/>
  <c r="BB34" i="14" s="1"/>
  <c r="BC7" i="14"/>
  <c r="AW117" i="13"/>
  <c r="AW106" i="13"/>
  <c r="AW25" i="12"/>
  <c r="AU115" i="12"/>
  <c r="AU104" i="12"/>
  <c r="AU93" i="12"/>
  <c r="AU29" i="12"/>
  <c r="S54" i="16" s="1"/>
  <c r="BH76" i="13"/>
  <c r="BH54" i="12"/>
  <c r="BH65" i="12" s="1"/>
  <c r="AW34" i="13"/>
  <c r="AW15" i="12"/>
  <c r="AV116" i="13"/>
  <c r="AV105" i="13"/>
  <c r="AV24" i="12"/>
  <c r="AV60" i="12"/>
  <c r="AV55" i="12"/>
  <c r="AW72" i="13"/>
  <c r="AW50" i="12"/>
  <c r="AW61" i="12" s="1"/>
  <c r="AX118" i="13"/>
  <c r="AX107" i="13"/>
  <c r="AX26" i="12"/>
  <c r="BG120" i="13"/>
  <c r="BG109" i="13"/>
  <c r="BG28" i="12"/>
  <c r="AY52" i="12"/>
  <c r="AY63" i="12" s="1"/>
  <c r="AY74" i="13"/>
  <c r="BA77" i="14"/>
  <c r="BA88" i="14" s="1"/>
  <c r="BA23" i="14"/>
  <c r="AX73" i="13"/>
  <c r="AX51" i="12"/>
  <c r="AX62" i="12" s="1"/>
  <c r="AX11" i="13"/>
  <c r="BB75" i="13"/>
  <c r="BB53" i="12"/>
  <c r="BB64" i="12" s="1"/>
  <c r="AZ110" i="14"/>
  <c r="AZ99" i="14"/>
  <c r="AY36" i="13" l="1"/>
  <c r="BC38" i="13"/>
  <c r="AZ37" i="13"/>
  <c r="BC38" i="14"/>
  <c r="BC53" i="14" s="1"/>
  <c r="BC75" i="14" s="1"/>
  <c r="BC27" i="14" s="1"/>
  <c r="BC108" i="14" s="1"/>
  <c r="BD36" i="14"/>
  <c r="BE37" i="14"/>
  <c r="AV66" i="12"/>
  <c r="O55" i="16" s="1"/>
  <c r="N55" i="16"/>
  <c r="G57" i="16"/>
  <c r="G6" i="16" s="1"/>
  <c r="F57" i="16"/>
  <c r="F6" i="16" s="1"/>
  <c r="AW14" i="12"/>
  <c r="H56" i="16" s="1"/>
  <c r="E56" i="16"/>
  <c r="E57" i="16" s="1"/>
  <c r="BA104" i="14"/>
  <c r="BA29" i="14"/>
  <c r="BH28" i="13"/>
  <c r="BH76" i="12"/>
  <c r="BH87" i="12" s="1"/>
  <c r="AX13" i="13"/>
  <c r="AY7" i="13"/>
  <c r="AU121" i="12"/>
  <c r="U54" i="16" s="1"/>
  <c r="AU110" i="12"/>
  <c r="T54" i="16" s="1"/>
  <c r="AU99" i="12"/>
  <c r="R54" i="16" s="1"/>
  <c r="AW117" i="12"/>
  <c r="AW106" i="12"/>
  <c r="AW95" i="12"/>
  <c r="BB49" i="14"/>
  <c r="BC35" i="14"/>
  <c r="BC50" i="14" s="1"/>
  <c r="BC72" i="14" s="1"/>
  <c r="BC24" i="14" s="1"/>
  <c r="BC105" i="14" s="1"/>
  <c r="BD51" i="14"/>
  <c r="BD73" i="14" s="1"/>
  <c r="BD25" i="14" s="1"/>
  <c r="BD106" i="14" s="1"/>
  <c r="BB40" i="14"/>
  <c r="BB43" i="14" s="1"/>
  <c r="BN39" i="14"/>
  <c r="BN54" i="14" s="1"/>
  <c r="BN76" i="14" s="1"/>
  <c r="BN28" i="14" s="1"/>
  <c r="BN109" i="14" s="1"/>
  <c r="BE52" i="14"/>
  <c r="BE74" i="14" s="1"/>
  <c r="BE26" i="14" s="1"/>
  <c r="BE107" i="14" s="1"/>
  <c r="BB27" i="13"/>
  <c r="BB75" i="12"/>
  <c r="BB86" i="12" s="1"/>
  <c r="BG120" i="12"/>
  <c r="BG109" i="12"/>
  <c r="BG98" i="12"/>
  <c r="BC10" i="14"/>
  <c r="AY26" i="13"/>
  <c r="AY74" i="12"/>
  <c r="AY85" i="12" s="1"/>
  <c r="AV116" i="12"/>
  <c r="AV105" i="12"/>
  <c r="AV94" i="12"/>
  <c r="AW49" i="13"/>
  <c r="AX35" i="13"/>
  <c r="AW34" i="12"/>
  <c r="I56" i="16" s="1"/>
  <c r="I57" i="16" s="1"/>
  <c r="I6" i="16" s="1"/>
  <c r="AW40" i="13"/>
  <c r="BI39" i="13"/>
  <c r="BA119" i="12"/>
  <c r="BA108" i="12"/>
  <c r="BA97" i="12"/>
  <c r="AV115" i="13"/>
  <c r="AV104" i="13"/>
  <c r="AV23" i="12"/>
  <c r="AV29" i="13"/>
  <c r="AX25" i="13"/>
  <c r="AX73" i="12"/>
  <c r="AX84" i="12" s="1"/>
  <c r="AX118" i="12"/>
  <c r="AX107" i="12"/>
  <c r="AX96" i="12"/>
  <c r="AW24" i="13"/>
  <c r="AW72" i="12"/>
  <c r="AW83" i="12" s="1"/>
  <c r="AV88" i="13"/>
  <c r="AV77" i="12"/>
  <c r="AV88" i="12" l="1"/>
  <c r="P55" i="16" s="1"/>
  <c r="Q55" i="16"/>
  <c r="E6" i="16"/>
  <c r="H57" i="16"/>
  <c r="H6" i="16" s="1"/>
  <c r="BC53" i="13"/>
  <c r="BC38" i="12"/>
  <c r="AX42" i="13"/>
  <c r="AX42" i="12" s="1"/>
  <c r="C60" i="16" s="1"/>
  <c r="AW116" i="13"/>
  <c r="AW105" i="13"/>
  <c r="AW24" i="12"/>
  <c r="AZ52" i="13"/>
  <c r="AZ37" i="12"/>
  <c r="AW40" i="12"/>
  <c r="AY51" i="13"/>
  <c r="AY36" i="12"/>
  <c r="BC42" i="14"/>
  <c r="BH120" i="13"/>
  <c r="BH109" i="13"/>
  <c r="BH28" i="12"/>
  <c r="AY118" i="13"/>
  <c r="AY107" i="13"/>
  <c r="AY26" i="12"/>
  <c r="AX117" i="13"/>
  <c r="AX106" i="13"/>
  <c r="AX25" i="12"/>
  <c r="AW43" i="13"/>
  <c r="BI54" i="13"/>
  <c r="BI39" i="12"/>
  <c r="BC9" i="14"/>
  <c r="BC11" i="14" s="1"/>
  <c r="AY9" i="13"/>
  <c r="AY9" i="12" s="1"/>
  <c r="AY10" i="13"/>
  <c r="AY10" i="12" s="1"/>
  <c r="AY7" i="12"/>
  <c r="BA110" i="14"/>
  <c r="BA99" i="14"/>
  <c r="AV115" i="12"/>
  <c r="AV104" i="12"/>
  <c r="AV93" i="12"/>
  <c r="AV29" i="12"/>
  <c r="S55" i="16" s="1"/>
  <c r="BB119" i="13"/>
  <c r="BB108" i="13"/>
  <c r="BB27" i="12"/>
  <c r="AV121" i="13"/>
  <c r="AV110" i="13"/>
  <c r="AV99" i="13"/>
  <c r="AX50" i="13"/>
  <c r="AX35" i="12"/>
  <c r="AW71" i="13"/>
  <c r="AW55" i="13"/>
  <c r="AW66" i="13" s="1"/>
  <c r="AW49" i="12"/>
  <c r="BB71" i="14"/>
  <c r="BB55" i="14"/>
  <c r="BB66" i="14" s="1"/>
  <c r="AX15" i="13"/>
  <c r="AX13" i="12"/>
  <c r="AX12" i="12" l="1"/>
  <c r="G60" i="16" s="1"/>
  <c r="F60" i="16"/>
  <c r="AW43" i="12"/>
  <c r="M56" i="16"/>
  <c r="M57" i="16" s="1"/>
  <c r="M6" i="16" s="1"/>
  <c r="X6" i="16" s="1"/>
  <c r="AY11" i="12"/>
  <c r="L61" i="16" s="1"/>
  <c r="AX117" i="12"/>
  <c r="AX106" i="12"/>
  <c r="AX95" i="12"/>
  <c r="AY73" i="13"/>
  <c r="AY51" i="12"/>
  <c r="AY62" i="12" s="1"/>
  <c r="AZ74" i="13"/>
  <c r="AZ52" i="12"/>
  <c r="AZ63" i="12" s="1"/>
  <c r="AW77" i="13"/>
  <c r="AW23" i="13"/>
  <c r="AW71" i="12"/>
  <c r="AW82" i="12" s="1"/>
  <c r="AY11" i="13"/>
  <c r="AW116" i="12"/>
  <c r="AW105" i="12"/>
  <c r="AW94" i="12"/>
  <c r="AX34" i="13"/>
  <c r="AX15" i="12"/>
  <c r="BC13" i="14"/>
  <c r="BC15" i="14" s="1"/>
  <c r="BC34" i="14" s="1"/>
  <c r="BD7" i="14"/>
  <c r="AV121" i="12"/>
  <c r="U55" i="16" s="1"/>
  <c r="AV110" i="12"/>
  <c r="T55" i="16" s="1"/>
  <c r="AV99" i="12"/>
  <c r="R55" i="16" s="1"/>
  <c r="BI76" i="13"/>
  <c r="BI54" i="12"/>
  <c r="BI65" i="12" s="1"/>
  <c r="BH120" i="12"/>
  <c r="BH109" i="12"/>
  <c r="BH98" i="12"/>
  <c r="BB77" i="14"/>
  <c r="BB88" i="14" s="1"/>
  <c r="BB23" i="14"/>
  <c r="AW60" i="12"/>
  <c r="AW55" i="12"/>
  <c r="AX72" i="13"/>
  <c r="AX50" i="12"/>
  <c r="AX61" i="12" s="1"/>
  <c r="BB119" i="12"/>
  <c r="BB108" i="12"/>
  <c r="BB97" i="12"/>
  <c r="AY118" i="12"/>
  <c r="AY107" i="12"/>
  <c r="AY96" i="12"/>
  <c r="BC53" i="12"/>
  <c r="BC64" i="12" s="1"/>
  <c r="BC75" i="13"/>
  <c r="AZ36" i="13" l="1"/>
  <c r="BD38" i="13"/>
  <c r="BD38" i="14"/>
  <c r="BA37" i="13"/>
  <c r="BE36" i="14"/>
  <c r="BF37" i="14"/>
  <c r="AW66" i="12"/>
  <c r="O56" i="16" s="1"/>
  <c r="N56" i="16"/>
  <c r="N57" i="16" s="1"/>
  <c r="AW44" i="12"/>
  <c r="K56" i="16" s="1"/>
  <c r="J56" i="16"/>
  <c r="AX14" i="12"/>
  <c r="H60" i="16" s="1"/>
  <c r="E60" i="16"/>
  <c r="AY25" i="13"/>
  <c r="AY73" i="12"/>
  <c r="AY84" i="12" s="1"/>
  <c r="AY35" i="13"/>
  <c r="AX40" i="13"/>
  <c r="AX43" i="13" s="1"/>
  <c r="AX49" i="13"/>
  <c r="AX34" i="12"/>
  <c r="I60" i="16" s="1"/>
  <c r="BJ39" i="13"/>
  <c r="BD53" i="14"/>
  <c r="BD75" i="14" s="1"/>
  <c r="BD27" i="14" s="1"/>
  <c r="BD108" i="14" s="1"/>
  <c r="AY13" i="13"/>
  <c r="AZ7" i="13"/>
  <c r="BI28" i="13"/>
  <c r="BI76" i="12"/>
  <c r="BI87" i="12" s="1"/>
  <c r="BD10" i="14"/>
  <c r="AZ26" i="13"/>
  <c r="AZ74" i="12"/>
  <c r="AZ85" i="12" s="1"/>
  <c r="AX24" i="13"/>
  <c r="AX72" i="12"/>
  <c r="AX83" i="12" s="1"/>
  <c r="AW88" i="13"/>
  <c r="AW77" i="12"/>
  <c r="BC27" i="13"/>
  <c r="BC75" i="12"/>
  <c r="BC86" i="12" s="1"/>
  <c r="BB104" i="14"/>
  <c r="BB29" i="14"/>
  <c r="BC49" i="14"/>
  <c r="BE51" i="14"/>
  <c r="BE73" i="14" s="1"/>
  <c r="BE25" i="14" s="1"/>
  <c r="BE106" i="14" s="1"/>
  <c r="BD35" i="14"/>
  <c r="BD50" i="14" s="1"/>
  <c r="BD72" i="14" s="1"/>
  <c r="BD24" i="14" s="1"/>
  <c r="BD105" i="14" s="1"/>
  <c r="BC40" i="14"/>
  <c r="BC43" i="14" s="1"/>
  <c r="BO39" i="14"/>
  <c r="BO54" i="14" s="1"/>
  <c r="BO76" i="14" s="1"/>
  <c r="BO28" i="14" s="1"/>
  <c r="BO109" i="14" s="1"/>
  <c r="BF52" i="14"/>
  <c r="BF74" i="14" s="1"/>
  <c r="BF26" i="14" s="1"/>
  <c r="BF107" i="14" s="1"/>
  <c r="AW115" i="13"/>
  <c r="AW104" i="13"/>
  <c r="AW23" i="12"/>
  <c r="AW29" i="13"/>
  <c r="K57" i="16" l="1"/>
  <c r="K6" i="16" s="1"/>
  <c r="J57" i="16"/>
  <c r="J6" i="16" s="1"/>
  <c r="AW88" i="12"/>
  <c r="P56" i="16" s="1"/>
  <c r="Q56" i="16"/>
  <c r="Q57" i="16" s="1"/>
  <c r="O57" i="16"/>
  <c r="O6" i="16" s="1"/>
  <c r="N6" i="16"/>
  <c r="BJ54" i="13"/>
  <c r="BJ39" i="12"/>
  <c r="AY50" i="13"/>
  <c r="AY35" i="12"/>
  <c r="AW115" i="12"/>
  <c r="AW104" i="12"/>
  <c r="AW93" i="12"/>
  <c r="AW29" i="12"/>
  <c r="S56" i="16" s="1"/>
  <c r="S57" i="16" s="1"/>
  <c r="BI120" i="13"/>
  <c r="BI109" i="13"/>
  <c r="BI28" i="12"/>
  <c r="BD53" i="13"/>
  <c r="BD38" i="12"/>
  <c r="AX55" i="13"/>
  <c r="AX66" i="13" s="1"/>
  <c r="AX49" i="12"/>
  <c r="AX71" i="13"/>
  <c r="BD42" i="14"/>
  <c r="BC55" i="14"/>
  <c r="BC66" i="14" s="1"/>
  <c r="BC71" i="14"/>
  <c r="BC119" i="13"/>
  <c r="BC108" i="13"/>
  <c r="BC27" i="12"/>
  <c r="AX116" i="13"/>
  <c r="AX105" i="13"/>
  <c r="AX24" i="12"/>
  <c r="BD9" i="14"/>
  <c r="BD11" i="14" s="1"/>
  <c r="AZ10" i="13"/>
  <c r="AZ10" i="12" s="1"/>
  <c r="AZ9" i="13"/>
  <c r="AZ9" i="12" s="1"/>
  <c r="AZ7" i="12"/>
  <c r="AX40" i="12"/>
  <c r="M60" i="16" s="1"/>
  <c r="AW121" i="13"/>
  <c r="AW110" i="13"/>
  <c r="AW99" i="13"/>
  <c r="AZ118" i="13"/>
  <c r="AZ107" i="13"/>
  <c r="AZ26" i="12"/>
  <c r="BB110" i="14"/>
  <c r="BB99" i="14"/>
  <c r="AY15" i="13"/>
  <c r="AY13" i="12"/>
  <c r="BA52" i="13"/>
  <c r="BA37" i="12"/>
  <c r="AZ51" i="13"/>
  <c r="AZ36" i="12"/>
  <c r="AY42" i="13"/>
  <c r="AY42" i="12" s="1"/>
  <c r="C61" i="16" s="1"/>
  <c r="AY117" i="13"/>
  <c r="AY106" i="13"/>
  <c r="AY25" i="12"/>
  <c r="AY12" i="12" l="1"/>
  <c r="G61" i="16" s="1"/>
  <c r="F61" i="16"/>
  <c r="U57" i="16"/>
  <c r="U6" i="16" s="1"/>
  <c r="S6" i="16"/>
  <c r="R57" i="16"/>
  <c r="R6" i="16" s="1"/>
  <c r="T57" i="16"/>
  <c r="T6" i="16" s="1"/>
  <c r="P57" i="16"/>
  <c r="P6" i="16" s="1"/>
  <c r="Q6" i="16"/>
  <c r="AZ11" i="13"/>
  <c r="BA7" i="13" s="1"/>
  <c r="AY117" i="12"/>
  <c r="AY106" i="12"/>
  <c r="AY95" i="12"/>
  <c r="AZ13" i="13"/>
  <c r="BC77" i="14"/>
  <c r="BC88" i="14" s="1"/>
  <c r="BC23" i="14"/>
  <c r="BD75" i="13"/>
  <c r="BD53" i="12"/>
  <c r="BD64" i="12" s="1"/>
  <c r="AZ118" i="12"/>
  <c r="AZ107" i="12"/>
  <c r="AZ96" i="12"/>
  <c r="AZ11" i="12"/>
  <c r="L62" i="16" s="1"/>
  <c r="BD13" i="14"/>
  <c r="BD15" i="14" s="1"/>
  <c r="BD34" i="14" s="1"/>
  <c r="BE7" i="14"/>
  <c r="BC119" i="12"/>
  <c r="BC108" i="12"/>
  <c r="BC97" i="12"/>
  <c r="AX60" i="12"/>
  <c r="AX55" i="12"/>
  <c r="BI120" i="12"/>
  <c r="BI109" i="12"/>
  <c r="BI98" i="12"/>
  <c r="AY50" i="12"/>
  <c r="AY61" i="12" s="1"/>
  <c r="AY72" i="13"/>
  <c r="AX77" i="13"/>
  <c r="AX23" i="13"/>
  <c r="AX71" i="12"/>
  <c r="AX82" i="12" s="1"/>
  <c r="AX116" i="12"/>
  <c r="AX105" i="12"/>
  <c r="AX94" i="12"/>
  <c r="BA74" i="13"/>
  <c r="BA52" i="12"/>
  <c r="BA63" i="12" s="1"/>
  <c r="AW121" i="12"/>
  <c r="U56" i="16" s="1"/>
  <c r="AW110" i="12"/>
  <c r="T56" i="16" s="1"/>
  <c r="AW99" i="12"/>
  <c r="R56" i="16" s="1"/>
  <c r="AZ73" i="13"/>
  <c r="AZ51" i="12"/>
  <c r="AZ62" i="12" s="1"/>
  <c r="AY34" i="13"/>
  <c r="AY15" i="12"/>
  <c r="AX43" i="12"/>
  <c r="BJ76" i="13"/>
  <c r="BJ54" i="12"/>
  <c r="BJ65" i="12" s="1"/>
  <c r="BA36" i="13" l="1"/>
  <c r="BE38" i="14"/>
  <c r="BB37" i="13"/>
  <c r="BE38" i="13"/>
  <c r="BF36" i="14"/>
  <c r="BG37" i="14"/>
  <c r="AY14" i="12"/>
  <c r="H61" i="16" s="1"/>
  <c r="E61" i="16"/>
  <c r="AA6" i="16"/>
  <c r="Y6" i="16"/>
  <c r="AX44" i="12"/>
  <c r="K60" i="16" s="1"/>
  <c r="J60" i="16"/>
  <c r="AX66" i="12"/>
  <c r="O60" i="16" s="1"/>
  <c r="N60" i="16"/>
  <c r="AY49" i="13"/>
  <c r="AZ35" i="13"/>
  <c r="AY34" i="12"/>
  <c r="I61" i="16" s="1"/>
  <c r="AY40" i="13"/>
  <c r="BK39" i="13"/>
  <c r="BE53" i="14"/>
  <c r="BE75" i="14" s="1"/>
  <c r="BE27" i="14" s="1"/>
  <c r="BE108" i="14" s="1"/>
  <c r="BD27" i="13"/>
  <c r="BD75" i="12"/>
  <c r="BD86" i="12" s="1"/>
  <c r="AZ15" i="13"/>
  <c r="AZ13" i="12"/>
  <c r="BJ28" i="13"/>
  <c r="BJ76" i="12"/>
  <c r="BJ87" i="12" s="1"/>
  <c r="AX88" i="13"/>
  <c r="AX77" i="12"/>
  <c r="BE10" i="14"/>
  <c r="BE9" i="14"/>
  <c r="BE11" i="14" s="1"/>
  <c r="BC104" i="14"/>
  <c r="BC29" i="14"/>
  <c r="AX115" i="13"/>
  <c r="AX104" i="13"/>
  <c r="AX23" i="12"/>
  <c r="AX29" i="13"/>
  <c r="AZ25" i="13"/>
  <c r="AZ73" i="12"/>
  <c r="AZ84" i="12" s="1"/>
  <c r="BD49" i="14"/>
  <c r="BF51" i="14"/>
  <c r="BF73" i="14" s="1"/>
  <c r="BF25" i="14" s="1"/>
  <c r="BF106" i="14" s="1"/>
  <c r="BE35" i="14"/>
  <c r="BE50" i="14" s="1"/>
  <c r="BE72" i="14" s="1"/>
  <c r="BE24" i="14" s="1"/>
  <c r="BE105" i="14" s="1"/>
  <c r="BD40" i="14"/>
  <c r="BD43" i="14" s="1"/>
  <c r="BP39" i="14"/>
  <c r="BP54" i="14" s="1"/>
  <c r="BP76" i="14" s="1"/>
  <c r="BP28" i="14" s="1"/>
  <c r="BP109" i="14" s="1"/>
  <c r="BG52" i="14"/>
  <c r="BG74" i="14" s="1"/>
  <c r="BG26" i="14" s="1"/>
  <c r="BG107" i="14" s="1"/>
  <c r="BA26" i="13"/>
  <c r="BA74" i="12"/>
  <c r="BA85" i="12" s="1"/>
  <c r="AY24" i="13"/>
  <c r="AY72" i="12"/>
  <c r="AY83" i="12" s="1"/>
  <c r="BA10" i="13"/>
  <c r="BA10" i="12" s="1"/>
  <c r="BA9" i="13"/>
  <c r="BA9" i="12" s="1"/>
  <c r="BA7" i="12"/>
  <c r="AX88" i="12" l="1"/>
  <c r="P60" i="16" s="1"/>
  <c r="Q60" i="16"/>
  <c r="AZ12" i="12"/>
  <c r="G62" i="16" s="1"/>
  <c r="F62" i="16"/>
  <c r="BA11" i="12"/>
  <c r="L63" i="16" s="1"/>
  <c r="BE42" i="14"/>
  <c r="BB52" i="13"/>
  <c r="BB37" i="12"/>
  <c r="AZ42" i="13"/>
  <c r="AZ42" i="12" s="1"/>
  <c r="C62" i="16" s="1"/>
  <c r="BA51" i="13"/>
  <c r="BA36" i="12"/>
  <c r="AY116" i="13"/>
  <c r="AY105" i="13"/>
  <c r="AY24" i="12"/>
  <c r="AX121" i="13"/>
  <c r="AX99" i="13"/>
  <c r="AX110" i="13"/>
  <c r="BC110" i="14"/>
  <c r="BC99" i="14"/>
  <c r="BJ120" i="13"/>
  <c r="BJ109" i="13"/>
  <c r="BJ28" i="12"/>
  <c r="BD119" i="13"/>
  <c r="BD108" i="13"/>
  <c r="BD27" i="12"/>
  <c r="BE53" i="13"/>
  <c r="BE38" i="12"/>
  <c r="AY40" i="12"/>
  <c r="BF7" i="14"/>
  <c r="BE13" i="14"/>
  <c r="BE15" i="14" s="1"/>
  <c r="BE34" i="14" s="1"/>
  <c r="BA11" i="13"/>
  <c r="BD71" i="14"/>
  <c r="BD55" i="14"/>
  <c r="BD66" i="14" s="1"/>
  <c r="AX115" i="12"/>
  <c r="AX104" i="12"/>
  <c r="AX93" i="12"/>
  <c r="AX29" i="12"/>
  <c r="S60" i="16" s="1"/>
  <c r="AY43" i="13"/>
  <c r="BK54" i="13"/>
  <c r="BK39" i="12"/>
  <c r="AZ50" i="13"/>
  <c r="AZ35" i="12"/>
  <c r="AY55" i="13"/>
  <c r="AY66" i="13" s="1"/>
  <c r="AY49" i="12"/>
  <c r="AY71" i="13"/>
  <c r="AZ117" i="13"/>
  <c r="AZ106" i="13"/>
  <c r="AZ25" i="12"/>
  <c r="BA118" i="13"/>
  <c r="BA107" i="13"/>
  <c r="BA26" i="12"/>
  <c r="AZ34" i="13"/>
  <c r="AZ15" i="12"/>
  <c r="BB36" i="13" l="1"/>
  <c r="BF38" i="13"/>
  <c r="BC37" i="13"/>
  <c r="BF38" i="14"/>
  <c r="BF53" i="14" s="1"/>
  <c r="BF75" i="14" s="1"/>
  <c r="BF27" i="14" s="1"/>
  <c r="BF108" i="14" s="1"/>
  <c r="BG36" i="14"/>
  <c r="BH37" i="14"/>
  <c r="AZ14" i="12"/>
  <c r="H62" i="16" s="1"/>
  <c r="E62" i="16"/>
  <c r="AY43" i="12"/>
  <c r="M61" i="16"/>
  <c r="BE49" i="14"/>
  <c r="BG51" i="14"/>
  <c r="BG73" i="14" s="1"/>
  <c r="BG25" i="14" s="1"/>
  <c r="BG106" i="14" s="1"/>
  <c r="BF35" i="14"/>
  <c r="BF50" i="14" s="1"/>
  <c r="BF72" i="14" s="1"/>
  <c r="BF24" i="14" s="1"/>
  <c r="BF105" i="14" s="1"/>
  <c r="BE40" i="14"/>
  <c r="BQ39" i="14"/>
  <c r="BQ54" i="14" s="1"/>
  <c r="BQ76" i="14" s="1"/>
  <c r="BQ28" i="14" s="1"/>
  <c r="BQ109" i="14" s="1"/>
  <c r="BH52" i="14"/>
  <c r="BH74" i="14" s="1"/>
  <c r="BH26" i="14" s="1"/>
  <c r="BH107" i="14" s="1"/>
  <c r="AY77" i="13"/>
  <c r="AY23" i="13"/>
  <c r="AY71" i="12"/>
  <c r="AY82" i="12" s="1"/>
  <c r="AZ72" i="13"/>
  <c r="AZ50" i="12"/>
  <c r="AZ61" i="12" s="1"/>
  <c r="AX121" i="12"/>
  <c r="U60" i="16" s="1"/>
  <c r="AX110" i="12"/>
  <c r="T60" i="16" s="1"/>
  <c r="AX99" i="12"/>
  <c r="R60" i="16" s="1"/>
  <c r="BF10" i="14"/>
  <c r="BE53" i="12"/>
  <c r="BE64" i="12" s="1"/>
  <c r="BE75" i="13"/>
  <c r="BJ120" i="12"/>
  <c r="BJ109" i="12"/>
  <c r="BJ98" i="12"/>
  <c r="AY116" i="12"/>
  <c r="AY105" i="12"/>
  <c r="AY94" i="12"/>
  <c r="BA51" i="12"/>
  <c r="BA62" i="12" s="1"/>
  <c r="BA73" i="13"/>
  <c r="BB74" i="13"/>
  <c r="BB52" i="12"/>
  <c r="BB63" i="12" s="1"/>
  <c r="AZ117" i="12"/>
  <c r="AZ106" i="12"/>
  <c r="AZ95" i="12"/>
  <c r="AY60" i="12"/>
  <c r="AY55" i="12"/>
  <c r="BD77" i="14"/>
  <c r="BD88" i="14" s="1"/>
  <c r="BD23" i="14"/>
  <c r="BD119" i="12"/>
  <c r="BD108" i="12"/>
  <c r="BD97" i="12"/>
  <c r="AZ49" i="13"/>
  <c r="BA35" i="13"/>
  <c r="AZ34" i="12"/>
  <c r="AZ40" i="13"/>
  <c r="BL39" i="13"/>
  <c r="BA118" i="12"/>
  <c r="BA107" i="12"/>
  <c r="BA96" i="12"/>
  <c r="BK54" i="12"/>
  <c r="BK65" i="12" s="1"/>
  <c r="BK76" i="13"/>
  <c r="BB7" i="13"/>
  <c r="BA13" i="13"/>
  <c r="BE43" i="14"/>
  <c r="AY66" i="12" l="1"/>
  <c r="O61" i="16" s="1"/>
  <c r="N61" i="16"/>
  <c r="AY44" i="12"/>
  <c r="K61" i="16" s="1"/>
  <c r="J61" i="16"/>
  <c r="AZ40" i="12"/>
  <c r="I62" i="16"/>
  <c r="BC52" i="13"/>
  <c r="BC37" i="12"/>
  <c r="BF42" i="14"/>
  <c r="BB10" i="13"/>
  <c r="BB10" i="12" s="1"/>
  <c r="BB9" i="13"/>
  <c r="BB9" i="12" s="1"/>
  <c r="BB7" i="12"/>
  <c r="AZ24" i="13"/>
  <c r="AZ72" i="12"/>
  <c r="AZ83" i="12" s="1"/>
  <c r="BF53" i="13"/>
  <c r="BF38" i="12"/>
  <c r="BB51" i="13"/>
  <c r="BB36" i="12"/>
  <c r="BL54" i="13"/>
  <c r="BL39" i="12"/>
  <c r="BA50" i="13"/>
  <c r="BA35" i="12"/>
  <c r="AZ55" i="13"/>
  <c r="AZ66" i="13" s="1"/>
  <c r="AZ49" i="12"/>
  <c r="AZ71" i="13"/>
  <c r="BF9" i="14"/>
  <c r="BF11" i="14" s="1"/>
  <c r="BE71" i="14"/>
  <c r="BE55" i="14"/>
  <c r="BE66" i="14" s="1"/>
  <c r="BA15" i="13"/>
  <c r="BA13" i="12"/>
  <c r="BA42" i="13"/>
  <c r="BA42" i="12" s="1"/>
  <c r="C63" i="16" s="1"/>
  <c r="BA25" i="13"/>
  <c r="BA73" i="12"/>
  <c r="BA84" i="12" s="1"/>
  <c r="BE27" i="13"/>
  <c r="BE75" i="12"/>
  <c r="BE86" i="12" s="1"/>
  <c r="AY88" i="13"/>
  <c r="AY77" i="12"/>
  <c r="BK28" i="13"/>
  <c r="BK76" i="12"/>
  <c r="BK87" i="12" s="1"/>
  <c r="BD104" i="14"/>
  <c r="BD29" i="14"/>
  <c r="BB26" i="13"/>
  <c r="BB74" i="12"/>
  <c r="BB85" i="12" s="1"/>
  <c r="AY115" i="13"/>
  <c r="AY104" i="13"/>
  <c r="AY23" i="12"/>
  <c r="AY29" i="13"/>
  <c r="AZ43" i="13"/>
  <c r="BA12" i="12" l="1"/>
  <c r="G63" i="16" s="1"/>
  <c r="F63" i="16"/>
  <c r="M62" i="16"/>
  <c r="AZ43" i="12"/>
  <c r="AY88" i="12"/>
  <c r="P61" i="16" s="1"/>
  <c r="Q61" i="16"/>
  <c r="BB11" i="12"/>
  <c r="L64" i="16" s="1"/>
  <c r="BB11" i="13"/>
  <c r="BC7" i="13" s="1"/>
  <c r="AY115" i="12"/>
  <c r="AY104" i="12"/>
  <c r="AY93" i="12"/>
  <c r="AY29" i="12"/>
  <c r="S61" i="16" s="1"/>
  <c r="BE119" i="13"/>
  <c r="BE108" i="13"/>
  <c r="BE27" i="12"/>
  <c r="BE77" i="14"/>
  <c r="BE88" i="14" s="1"/>
  <c r="BE23" i="14"/>
  <c r="BD110" i="14"/>
  <c r="BD99" i="14"/>
  <c r="BF13" i="14"/>
  <c r="BF15" i="14" s="1"/>
  <c r="BF34" i="14" s="1"/>
  <c r="BG7" i="14"/>
  <c r="BB118" i="13"/>
  <c r="BB107" i="13"/>
  <c r="BB26" i="12"/>
  <c r="BL76" i="13"/>
  <c r="BL54" i="12"/>
  <c r="BL65" i="12" s="1"/>
  <c r="BA117" i="13"/>
  <c r="BA106" i="13"/>
  <c r="BA25" i="12"/>
  <c r="BA34" i="13"/>
  <c r="BA15" i="12"/>
  <c r="AZ77" i="13"/>
  <c r="AZ23" i="13"/>
  <c r="AZ71" i="12"/>
  <c r="AZ82" i="12" s="1"/>
  <c r="BA72" i="13"/>
  <c r="BA50" i="12"/>
  <c r="BA61" i="12" s="1"/>
  <c r="BB73" i="13"/>
  <c r="BB51" i="12"/>
  <c r="BB62" i="12" s="1"/>
  <c r="AZ116" i="13"/>
  <c r="AZ105" i="13"/>
  <c r="AZ24" i="12"/>
  <c r="BK120" i="13"/>
  <c r="BK109" i="13"/>
  <c r="BK28" i="12"/>
  <c r="BF75" i="13"/>
  <c r="BF53" i="12"/>
  <c r="BF64" i="12" s="1"/>
  <c r="AY121" i="13"/>
  <c r="AY110" i="13"/>
  <c r="AY99" i="13"/>
  <c r="AZ60" i="12"/>
  <c r="AZ55" i="12"/>
  <c r="BC52" i="12"/>
  <c r="BC63" i="12" s="1"/>
  <c r="BC74" i="13"/>
  <c r="BB13" i="13" l="1"/>
  <c r="BH36" i="14"/>
  <c r="BI37" i="14"/>
  <c r="BC36" i="13"/>
  <c r="BD37" i="13"/>
  <c r="BG38" i="14"/>
  <c r="BG38" i="13"/>
  <c r="BA14" i="12"/>
  <c r="H63" i="16" s="1"/>
  <c r="E63" i="16"/>
  <c r="AZ66" i="12"/>
  <c r="O62" i="16" s="1"/>
  <c r="N62" i="16"/>
  <c r="AZ44" i="12"/>
  <c r="K62" i="16" s="1"/>
  <c r="J62" i="16"/>
  <c r="BF49" i="14"/>
  <c r="BG35" i="14"/>
  <c r="BG50" i="14" s="1"/>
  <c r="BG72" i="14" s="1"/>
  <c r="BG24" i="14" s="1"/>
  <c r="BG105" i="14" s="1"/>
  <c r="BH51" i="14"/>
  <c r="BH73" i="14" s="1"/>
  <c r="BH25" i="14" s="1"/>
  <c r="BH106" i="14" s="1"/>
  <c r="BF40" i="14"/>
  <c r="BR39" i="14"/>
  <c r="BR54" i="14" s="1"/>
  <c r="BR76" i="14" s="1"/>
  <c r="BR28" i="14" s="1"/>
  <c r="BR109" i="14" s="1"/>
  <c r="BI52" i="14"/>
  <c r="BI74" i="14" s="1"/>
  <c r="BI26" i="14" s="1"/>
  <c r="BI107" i="14" s="1"/>
  <c r="BF43" i="14"/>
  <c r="AY121" i="12"/>
  <c r="U61" i="16" s="1"/>
  <c r="AY110" i="12"/>
  <c r="T61" i="16" s="1"/>
  <c r="AY99" i="12"/>
  <c r="R61" i="16" s="1"/>
  <c r="BC26" i="13"/>
  <c r="BC74" i="12"/>
  <c r="BC85" i="12" s="1"/>
  <c r="BF27" i="13"/>
  <c r="BF75" i="12"/>
  <c r="BF86" i="12" s="1"/>
  <c r="BC10" i="13"/>
  <c r="BC10" i="12" s="1"/>
  <c r="BC9" i="13"/>
  <c r="BC9" i="12" s="1"/>
  <c r="BC7" i="12"/>
  <c r="BA24" i="13"/>
  <c r="BA72" i="12"/>
  <c r="BA83" i="12" s="1"/>
  <c r="BE119" i="12"/>
  <c r="BE108" i="12"/>
  <c r="BE97" i="12"/>
  <c r="AZ88" i="13"/>
  <c r="AZ77" i="12"/>
  <c r="BB118" i="12"/>
  <c r="BB107" i="12"/>
  <c r="BB96" i="12"/>
  <c r="BK120" i="12"/>
  <c r="BK109" i="12"/>
  <c r="BK98" i="12"/>
  <c r="BB15" i="13"/>
  <c r="BB13" i="12"/>
  <c r="BA49" i="13"/>
  <c r="BB35" i="13"/>
  <c r="BA34" i="12"/>
  <c r="I63" i="16" s="1"/>
  <c r="BA40" i="13"/>
  <c r="BA43" i="13" s="1"/>
  <c r="BM39" i="13"/>
  <c r="BG53" i="14"/>
  <c r="BG75" i="14" s="1"/>
  <c r="BG27" i="14" s="1"/>
  <c r="BG108" i="14" s="1"/>
  <c r="AZ116" i="12"/>
  <c r="AZ105" i="12"/>
  <c r="AZ94" i="12"/>
  <c r="BB25" i="13"/>
  <c r="BB73" i="12"/>
  <c r="BB84" i="12" s="1"/>
  <c r="AZ115" i="13"/>
  <c r="AZ104" i="13"/>
  <c r="AZ23" i="12"/>
  <c r="AZ29" i="13"/>
  <c r="BA117" i="12"/>
  <c r="BA106" i="12"/>
  <c r="BA95" i="12"/>
  <c r="BL28" i="13"/>
  <c r="BL76" i="12"/>
  <c r="BL87" i="12" s="1"/>
  <c r="BG10" i="14"/>
  <c r="BE104" i="14"/>
  <c r="BE29" i="14"/>
  <c r="BB12" i="12" l="1"/>
  <c r="G64" i="16" s="1"/>
  <c r="F64" i="16"/>
  <c r="AZ88" i="12"/>
  <c r="P62" i="16" s="1"/>
  <c r="Q62" i="16"/>
  <c r="BC11" i="13"/>
  <c r="BD7" i="13" s="1"/>
  <c r="BC11" i="12"/>
  <c r="L65" i="16" s="1"/>
  <c r="BL120" i="13"/>
  <c r="BL109" i="13"/>
  <c r="BL28" i="12"/>
  <c r="AZ121" i="13"/>
  <c r="AZ110" i="13"/>
  <c r="AZ99" i="13"/>
  <c r="BC51" i="13"/>
  <c r="BC36" i="12"/>
  <c r="BG9" i="14"/>
  <c r="BG11" i="14" s="1"/>
  <c r="AZ115" i="12"/>
  <c r="AZ104" i="12"/>
  <c r="AZ93" i="12"/>
  <c r="AZ29" i="12"/>
  <c r="S62" i="16" s="1"/>
  <c r="BB117" i="13"/>
  <c r="BB106" i="13"/>
  <c r="BB25" i="12"/>
  <c r="BM54" i="13"/>
  <c r="BM39" i="12"/>
  <c r="BA116" i="13"/>
  <c r="BA105" i="13"/>
  <c r="BA24" i="12"/>
  <c r="BC118" i="13"/>
  <c r="BC107" i="13"/>
  <c r="BC26" i="12"/>
  <c r="BG42" i="14"/>
  <c r="BA40" i="12"/>
  <c r="BB34" i="13"/>
  <c r="BB15" i="12"/>
  <c r="BE110" i="14"/>
  <c r="BE99" i="14"/>
  <c r="BD52" i="13"/>
  <c r="BD37" i="12"/>
  <c r="BB50" i="13"/>
  <c r="BB35" i="12"/>
  <c r="BA55" i="13"/>
  <c r="BA66" i="13" s="1"/>
  <c r="BA49" i="12"/>
  <c r="BA71" i="13"/>
  <c r="BG53" i="13"/>
  <c r="BG38" i="12"/>
  <c r="BB42" i="13"/>
  <c r="BB42" i="12" s="1"/>
  <c r="C64" i="16" s="1"/>
  <c r="BF119" i="13"/>
  <c r="BF108" i="13"/>
  <c r="BF27" i="12"/>
  <c r="BF71" i="14"/>
  <c r="BF55" i="14"/>
  <c r="BF66" i="14" s="1"/>
  <c r="BD36" i="13" l="1"/>
  <c r="BE37" i="13"/>
  <c r="BH38" i="14"/>
  <c r="BH38" i="13"/>
  <c r="BA43" i="12"/>
  <c r="M63" i="16"/>
  <c r="BC13" i="13"/>
  <c r="BC15" i="13" s="1"/>
  <c r="BB14" i="12"/>
  <c r="H64" i="16" s="1"/>
  <c r="E64" i="16"/>
  <c r="BC118" i="12"/>
  <c r="BC107" i="12"/>
  <c r="BC96" i="12"/>
  <c r="BB117" i="12"/>
  <c r="BB106" i="12"/>
  <c r="BB95" i="12"/>
  <c r="BD74" i="13"/>
  <c r="BD52" i="12"/>
  <c r="BD63" i="12" s="1"/>
  <c r="BC13" i="12"/>
  <c r="BC51" i="12"/>
  <c r="BC62" i="12" s="1"/>
  <c r="BC73" i="13"/>
  <c r="BL120" i="12"/>
  <c r="BL109" i="12"/>
  <c r="BL98" i="12"/>
  <c r="BF119" i="12"/>
  <c r="BF108" i="12"/>
  <c r="BF97" i="12"/>
  <c r="BG53" i="12"/>
  <c r="BG64" i="12" s="1"/>
  <c r="BG75" i="13"/>
  <c r="BA60" i="12"/>
  <c r="BA55" i="12"/>
  <c r="BD10" i="13"/>
  <c r="BD10" i="12" s="1"/>
  <c r="BD9" i="13"/>
  <c r="BD9" i="12" s="1"/>
  <c r="BD7" i="12"/>
  <c r="BF77" i="14"/>
  <c r="BF88" i="14" s="1"/>
  <c r="BF23" i="14"/>
  <c r="BA77" i="13"/>
  <c r="BA23" i="13"/>
  <c r="BA71" i="12"/>
  <c r="BA82" i="12" s="1"/>
  <c r="BB72" i="13"/>
  <c r="BB50" i="12"/>
  <c r="BB61" i="12" s="1"/>
  <c r="BC35" i="13"/>
  <c r="BB49" i="13"/>
  <c r="BB34" i="12"/>
  <c r="BB40" i="13"/>
  <c r="BN39" i="13"/>
  <c r="BH53" i="14"/>
  <c r="BH75" i="14" s="1"/>
  <c r="BH27" i="14" s="1"/>
  <c r="BH108" i="14" s="1"/>
  <c r="BA116" i="12"/>
  <c r="BA105" i="12"/>
  <c r="BA94" i="12"/>
  <c r="BM54" i="12"/>
  <c r="BM65" i="12" s="1"/>
  <c r="BM76" i="13"/>
  <c r="AZ121" i="12"/>
  <c r="U62" i="16" s="1"/>
  <c r="AZ110" i="12"/>
  <c r="T62" i="16" s="1"/>
  <c r="AZ99" i="12"/>
  <c r="R62" i="16" s="1"/>
  <c r="BG13" i="14"/>
  <c r="BG15" i="14" s="1"/>
  <c r="BG34" i="14" s="1"/>
  <c r="BH7" i="14"/>
  <c r="BI36" i="14" l="1"/>
  <c r="BJ37" i="14"/>
  <c r="BA66" i="12"/>
  <c r="O63" i="16" s="1"/>
  <c r="N63" i="16"/>
  <c r="BC12" i="12"/>
  <c r="G65" i="16" s="1"/>
  <c r="F65" i="16"/>
  <c r="BB40" i="12"/>
  <c r="M64" i="16" s="1"/>
  <c r="I64" i="16"/>
  <c r="BA44" i="12"/>
  <c r="K63" i="16" s="1"/>
  <c r="J63" i="16"/>
  <c r="BD11" i="13"/>
  <c r="BD13" i="13" s="1"/>
  <c r="BN54" i="13"/>
  <c r="BN39" i="12"/>
  <c r="BC50" i="13"/>
  <c r="BC35" i="12"/>
  <c r="BA115" i="13"/>
  <c r="BA104" i="13"/>
  <c r="BA23" i="12"/>
  <c r="BA29" i="13"/>
  <c r="BD11" i="12"/>
  <c r="L66" i="16" s="1"/>
  <c r="BD26" i="13"/>
  <c r="BD74" i="12"/>
  <c r="BD85" i="12" s="1"/>
  <c r="BM28" i="13"/>
  <c r="BM76" i="12"/>
  <c r="BM87" i="12" s="1"/>
  <c r="BE52" i="13"/>
  <c r="BE37" i="12"/>
  <c r="BC42" i="13"/>
  <c r="BC42" i="12" s="1"/>
  <c r="C65" i="16" s="1"/>
  <c r="BB43" i="13"/>
  <c r="BB55" i="13"/>
  <c r="BB66" i="13" s="1"/>
  <c r="BB49" i="12"/>
  <c r="BB71" i="13"/>
  <c r="BA88" i="13"/>
  <c r="BA77" i="12"/>
  <c r="BG49" i="14"/>
  <c r="BI51" i="14"/>
  <c r="BI73" i="14" s="1"/>
  <c r="BI25" i="14" s="1"/>
  <c r="BI106" i="14" s="1"/>
  <c r="BH35" i="14"/>
  <c r="BH50" i="14" s="1"/>
  <c r="BH72" i="14" s="1"/>
  <c r="BH24" i="14" s="1"/>
  <c r="BH105" i="14" s="1"/>
  <c r="BG40" i="14"/>
  <c r="BG43" i="14" s="1"/>
  <c r="BS39" i="14"/>
  <c r="BS54" i="14" s="1"/>
  <c r="BS76" i="14" s="1"/>
  <c r="BS28" i="14" s="1"/>
  <c r="BS109" i="14" s="1"/>
  <c r="BJ52" i="14"/>
  <c r="BJ74" i="14" s="1"/>
  <c r="BJ26" i="14" s="1"/>
  <c r="BJ107" i="14" s="1"/>
  <c r="BD51" i="13"/>
  <c r="BD36" i="12"/>
  <c r="BH53" i="13"/>
  <c r="BH38" i="12"/>
  <c r="BH9" i="14"/>
  <c r="BH10" i="14"/>
  <c r="BB24" i="13"/>
  <c r="BB72" i="12"/>
  <c r="BB83" i="12" s="1"/>
  <c r="BF104" i="14"/>
  <c r="BF29" i="14"/>
  <c r="BG27" i="13"/>
  <c r="BG75" i="12"/>
  <c r="BG86" i="12" s="1"/>
  <c r="BC25" i="13"/>
  <c r="BC73" i="12"/>
  <c r="BC84" i="12" s="1"/>
  <c r="BC34" i="13"/>
  <c r="BC15" i="12"/>
  <c r="BE7" i="13" l="1"/>
  <c r="BE36" i="13"/>
  <c r="BI38" i="13"/>
  <c r="BI38" i="14"/>
  <c r="BF37" i="13"/>
  <c r="BB43" i="12"/>
  <c r="BA88" i="12"/>
  <c r="P63" i="16" s="1"/>
  <c r="Q63" i="16"/>
  <c r="BC14" i="12"/>
  <c r="H65" i="16" s="1"/>
  <c r="E65" i="16"/>
  <c r="BH11" i="14"/>
  <c r="BH13" i="14" s="1"/>
  <c r="BH15" i="14" s="1"/>
  <c r="BH34" i="14" s="1"/>
  <c r="BG71" i="14"/>
  <c r="BG55" i="14"/>
  <c r="BG66" i="14" s="1"/>
  <c r="BB60" i="12"/>
  <c r="BB55" i="12"/>
  <c r="BD15" i="13"/>
  <c r="BD13" i="12"/>
  <c r="BD118" i="13"/>
  <c r="BD107" i="13"/>
  <c r="BD26" i="12"/>
  <c r="BA115" i="12"/>
  <c r="BA104" i="12"/>
  <c r="BA93" i="12"/>
  <c r="BA29" i="12"/>
  <c r="S63" i="16" s="1"/>
  <c r="BC50" i="12"/>
  <c r="BC61" i="12" s="1"/>
  <c r="BC72" i="13"/>
  <c r="BH75" i="13"/>
  <c r="BH53" i="12"/>
  <c r="BH64" i="12" s="1"/>
  <c r="BB77" i="13"/>
  <c r="BB23" i="13"/>
  <c r="BB71" i="12"/>
  <c r="BB82" i="12" s="1"/>
  <c r="BE10" i="13"/>
  <c r="BE10" i="12" s="1"/>
  <c r="BE9" i="13"/>
  <c r="BE9" i="12" s="1"/>
  <c r="BE7" i="12"/>
  <c r="BA121" i="13"/>
  <c r="BA110" i="13"/>
  <c r="BA99" i="13"/>
  <c r="BC49" i="13"/>
  <c r="BD35" i="13"/>
  <c r="BC34" i="12"/>
  <c r="I65" i="16" s="1"/>
  <c r="BC40" i="13"/>
  <c r="BO39" i="13"/>
  <c r="BI53" i="14"/>
  <c r="BI75" i="14" s="1"/>
  <c r="BI27" i="14" s="1"/>
  <c r="BI108" i="14" s="1"/>
  <c r="BC117" i="13"/>
  <c r="BC106" i="13"/>
  <c r="BC25" i="12"/>
  <c r="BG119" i="13"/>
  <c r="BG108" i="13"/>
  <c r="BG27" i="12"/>
  <c r="BB116" i="13"/>
  <c r="BB105" i="13"/>
  <c r="BB24" i="12"/>
  <c r="BD73" i="13"/>
  <c r="BD51" i="12"/>
  <c r="BD62" i="12" s="1"/>
  <c r="BF110" i="14"/>
  <c r="BF99" i="14"/>
  <c r="BH42" i="14"/>
  <c r="BE52" i="12"/>
  <c r="BE63" i="12" s="1"/>
  <c r="BE74" i="13"/>
  <c r="BM120" i="13"/>
  <c r="BM109" i="13"/>
  <c r="BM28" i="12"/>
  <c r="BN76" i="13"/>
  <c r="BN54" i="12"/>
  <c r="BN65" i="12" s="1"/>
  <c r="BJ36" i="14" l="1"/>
  <c r="BK37" i="14"/>
  <c r="BB66" i="12"/>
  <c r="O64" i="16" s="1"/>
  <c r="N64" i="16"/>
  <c r="BB44" i="12"/>
  <c r="K64" i="16" s="1"/>
  <c r="J64" i="16"/>
  <c r="BD12" i="12"/>
  <c r="G66" i="16" s="1"/>
  <c r="F66" i="16"/>
  <c r="BI7" i="14"/>
  <c r="BI9" i="14" s="1"/>
  <c r="BD25" i="13"/>
  <c r="BD73" i="12"/>
  <c r="BD84" i="12" s="1"/>
  <c r="BB88" i="13"/>
  <c r="BB77" i="12"/>
  <c r="BN28" i="13"/>
  <c r="BN76" i="12"/>
  <c r="BN87" i="12" s="1"/>
  <c r="BE26" i="13"/>
  <c r="BE74" i="12"/>
  <c r="BE85" i="12" s="1"/>
  <c r="BB116" i="12"/>
  <c r="BB105" i="12"/>
  <c r="BB94" i="12"/>
  <c r="BO54" i="13"/>
  <c r="BO39" i="12"/>
  <c r="BD50" i="13"/>
  <c r="BD35" i="12"/>
  <c r="BC55" i="13"/>
  <c r="BC66" i="13" s="1"/>
  <c r="BC49" i="12"/>
  <c r="BC71" i="13"/>
  <c r="BE11" i="13"/>
  <c r="BA121" i="12"/>
  <c r="U63" i="16" s="1"/>
  <c r="BA110" i="12"/>
  <c r="T63" i="16" s="1"/>
  <c r="BA99" i="12"/>
  <c r="R63" i="16" s="1"/>
  <c r="BD118" i="12"/>
  <c r="BD107" i="12"/>
  <c r="BD96" i="12"/>
  <c r="BD34" i="13"/>
  <c r="BD15" i="12"/>
  <c r="BG77" i="14"/>
  <c r="BG88" i="14" s="1"/>
  <c r="BG23" i="14"/>
  <c r="BM120" i="12"/>
  <c r="BM109" i="12"/>
  <c r="BM98" i="12"/>
  <c r="BI53" i="13"/>
  <c r="BI38" i="12"/>
  <c r="BE11" i="12"/>
  <c r="L67" i="16" s="1"/>
  <c r="BH27" i="13"/>
  <c r="BH75" i="12"/>
  <c r="BH86" i="12" s="1"/>
  <c r="BI10" i="14"/>
  <c r="BG119" i="12"/>
  <c r="BG108" i="12"/>
  <c r="BG97" i="12"/>
  <c r="BC40" i="12"/>
  <c r="M65" i="16" s="1"/>
  <c r="BC117" i="12"/>
  <c r="BC106" i="12"/>
  <c r="BC95" i="12"/>
  <c r="BF52" i="13"/>
  <c r="BF37" i="12"/>
  <c r="BD42" i="13"/>
  <c r="BD42" i="12" s="1"/>
  <c r="C66" i="16" s="1"/>
  <c r="BC43" i="13"/>
  <c r="BE51" i="13"/>
  <c r="BE36" i="12"/>
  <c r="BB115" i="13"/>
  <c r="BB104" i="13"/>
  <c r="BB23" i="12"/>
  <c r="BB29" i="13"/>
  <c r="BC24" i="13"/>
  <c r="BC72" i="12"/>
  <c r="BC83" i="12" s="1"/>
  <c r="BH49" i="14"/>
  <c r="BJ51" i="14"/>
  <c r="BJ73" i="14" s="1"/>
  <c r="BJ25" i="14" s="1"/>
  <c r="BJ106" i="14" s="1"/>
  <c r="BI35" i="14"/>
  <c r="BI50" i="14" s="1"/>
  <c r="BI72" i="14" s="1"/>
  <c r="BI24" i="14" s="1"/>
  <c r="BI105" i="14" s="1"/>
  <c r="BH40" i="14"/>
  <c r="BT39" i="14"/>
  <c r="BT54" i="14" s="1"/>
  <c r="BT76" i="14" s="1"/>
  <c r="BT28" i="14" s="1"/>
  <c r="BT109" i="14" s="1"/>
  <c r="BK52" i="14"/>
  <c r="BK74" i="14" s="1"/>
  <c r="BK26" i="14" s="1"/>
  <c r="BK107" i="14" s="1"/>
  <c r="BI11" i="14" l="1"/>
  <c r="BF36" i="13"/>
  <c r="BG37" i="13"/>
  <c r="BJ38" i="14"/>
  <c r="BJ53" i="14" s="1"/>
  <c r="BJ75" i="14" s="1"/>
  <c r="BJ27" i="14" s="1"/>
  <c r="BJ108" i="14" s="1"/>
  <c r="BJ38" i="13"/>
  <c r="BB88" i="12"/>
  <c r="P64" i="16" s="1"/>
  <c r="Q64" i="16"/>
  <c r="BD14" i="12"/>
  <c r="H66" i="16" s="1"/>
  <c r="E66" i="16"/>
  <c r="BJ7" i="14"/>
  <c r="BI13" i="14"/>
  <c r="BI15" i="14" s="1"/>
  <c r="BI34" i="14" s="1"/>
  <c r="BC116" i="13"/>
  <c r="BC105" i="13"/>
  <c r="BC24" i="12"/>
  <c r="BH119" i="13"/>
  <c r="BH108" i="13"/>
  <c r="BH27" i="12"/>
  <c r="BB121" i="13"/>
  <c r="BB99" i="13"/>
  <c r="BB110" i="13"/>
  <c r="BF7" i="13"/>
  <c r="BE13" i="13"/>
  <c r="BE118" i="13"/>
  <c r="BE107" i="13"/>
  <c r="BE26" i="12"/>
  <c r="BO54" i="12"/>
  <c r="BO65" i="12" s="1"/>
  <c r="BO76" i="13"/>
  <c r="BH71" i="14"/>
  <c r="BH55" i="14"/>
  <c r="BH66" i="14" s="1"/>
  <c r="BB115" i="12"/>
  <c r="BB104" i="12"/>
  <c r="BB93" i="12"/>
  <c r="BB29" i="12"/>
  <c r="S64" i="16" s="1"/>
  <c r="BE51" i="12"/>
  <c r="BE62" i="12" s="1"/>
  <c r="BE73" i="13"/>
  <c r="BD49" i="13"/>
  <c r="BE35" i="13"/>
  <c r="BD34" i="12"/>
  <c r="BD40" i="13"/>
  <c r="BP39" i="13"/>
  <c r="BC77" i="13"/>
  <c r="BC23" i="13"/>
  <c r="BC71" i="12"/>
  <c r="BC82" i="12" s="1"/>
  <c r="BD72" i="13"/>
  <c r="BD50" i="12"/>
  <c r="BD61" i="12" s="1"/>
  <c r="BI42" i="14"/>
  <c r="BH43" i="14"/>
  <c r="BF74" i="13"/>
  <c r="BF52" i="12"/>
  <c r="BF63" i="12" s="1"/>
  <c r="BC43" i="12"/>
  <c r="BI75" i="13"/>
  <c r="BI53" i="12"/>
  <c r="BI64" i="12" s="1"/>
  <c r="BG104" i="14"/>
  <c r="BG29" i="14"/>
  <c r="BC60" i="12"/>
  <c r="BC55" i="12"/>
  <c r="BN120" i="13"/>
  <c r="BN109" i="13"/>
  <c r="BN28" i="12"/>
  <c r="BD117" i="13"/>
  <c r="BD106" i="13"/>
  <c r="BD25" i="12"/>
  <c r="BK36" i="14" l="1"/>
  <c r="BK51" i="14" s="1"/>
  <c r="BK73" i="14" s="1"/>
  <c r="BK25" i="14" s="1"/>
  <c r="BK106" i="14" s="1"/>
  <c r="BL37" i="14"/>
  <c r="BD40" i="12"/>
  <c r="M66" i="16" s="1"/>
  <c r="I66" i="16"/>
  <c r="BC66" i="12"/>
  <c r="O65" i="16" s="1"/>
  <c r="N65" i="16"/>
  <c r="BC44" i="12"/>
  <c r="K65" i="16" s="1"/>
  <c r="J65" i="16"/>
  <c r="BH77" i="14"/>
  <c r="BH88" i="14" s="1"/>
  <c r="BH23" i="14"/>
  <c r="BD117" i="12"/>
  <c r="BD106" i="12"/>
  <c r="BD95" i="12"/>
  <c r="BG110" i="14"/>
  <c r="BG99" i="14"/>
  <c r="BE42" i="13"/>
  <c r="BE42" i="12" s="1"/>
  <c r="C67" i="16" s="1"/>
  <c r="BD43" i="13"/>
  <c r="BF51" i="13"/>
  <c r="BF36" i="12"/>
  <c r="BE25" i="13"/>
  <c r="BE73" i="12"/>
  <c r="BE84" i="12" s="1"/>
  <c r="BO28" i="13"/>
  <c r="BO76" i="12"/>
  <c r="BO87" i="12" s="1"/>
  <c r="BI27" i="13"/>
  <c r="BI75" i="12"/>
  <c r="BI86" i="12" s="1"/>
  <c r="BD24" i="13"/>
  <c r="BD72" i="12"/>
  <c r="BD83" i="12" s="1"/>
  <c r="BC115" i="13"/>
  <c r="BC104" i="13"/>
  <c r="BC23" i="12"/>
  <c r="BC29" i="13"/>
  <c r="BG52" i="13"/>
  <c r="BG37" i="12"/>
  <c r="BE15" i="13"/>
  <c r="BE13" i="12"/>
  <c r="BI49" i="14"/>
  <c r="BJ35" i="14"/>
  <c r="BJ50" i="14" s="1"/>
  <c r="BJ72" i="14" s="1"/>
  <c r="BJ24" i="14" s="1"/>
  <c r="BJ105" i="14" s="1"/>
  <c r="BI40" i="14"/>
  <c r="BU39" i="14"/>
  <c r="BU54" i="14" s="1"/>
  <c r="BU76" i="14" s="1"/>
  <c r="BU28" i="14" s="1"/>
  <c r="BU109" i="14" s="1"/>
  <c r="BL52" i="14"/>
  <c r="BL74" i="14" s="1"/>
  <c r="BL26" i="14" s="1"/>
  <c r="BL107" i="14" s="1"/>
  <c r="BN120" i="12"/>
  <c r="BN109" i="12"/>
  <c r="BN98" i="12"/>
  <c r="BJ53" i="13"/>
  <c r="BJ38" i="12"/>
  <c r="BF26" i="13"/>
  <c r="BF74" i="12"/>
  <c r="BF85" i="12" s="1"/>
  <c r="BC88" i="13"/>
  <c r="BC77" i="12"/>
  <c r="BP54" i="13"/>
  <c r="BP39" i="12"/>
  <c r="BE50" i="13"/>
  <c r="BE35" i="12"/>
  <c r="BD55" i="13"/>
  <c r="BD66" i="13" s="1"/>
  <c r="BD49" i="12"/>
  <c r="BD71" i="13"/>
  <c r="BB121" i="12"/>
  <c r="U64" i="16" s="1"/>
  <c r="BB110" i="12"/>
  <c r="T64" i="16" s="1"/>
  <c r="BB99" i="12"/>
  <c r="R64" i="16" s="1"/>
  <c r="BE118" i="12"/>
  <c r="BE107" i="12"/>
  <c r="BE96" i="12"/>
  <c r="BF10" i="13"/>
  <c r="BF10" i="12" s="1"/>
  <c r="BF9" i="13"/>
  <c r="BF9" i="12" s="1"/>
  <c r="BF7" i="12"/>
  <c r="BH119" i="12"/>
  <c r="BH108" i="12"/>
  <c r="BH97" i="12"/>
  <c r="BC116" i="12"/>
  <c r="BC105" i="12"/>
  <c r="BC94" i="12"/>
  <c r="BJ10" i="14"/>
  <c r="BJ9" i="14"/>
  <c r="BD43" i="12" l="1"/>
  <c r="BJ11" i="14"/>
  <c r="BD44" i="12"/>
  <c r="K66" i="16" s="1"/>
  <c r="J66" i="16"/>
  <c r="BC88" i="12"/>
  <c r="P65" i="16" s="1"/>
  <c r="Q65" i="16"/>
  <c r="BE12" i="12"/>
  <c r="G67" i="16" s="1"/>
  <c r="F67" i="16"/>
  <c r="BF11" i="12"/>
  <c r="L68" i="16" s="1"/>
  <c r="BF11" i="13"/>
  <c r="BF13" i="13" s="1"/>
  <c r="BE50" i="12"/>
  <c r="BE61" i="12" s="1"/>
  <c r="BE72" i="13"/>
  <c r="BJ75" i="13"/>
  <c r="BJ53" i="12"/>
  <c r="BJ64" i="12" s="1"/>
  <c r="BE34" i="13"/>
  <c r="BE15" i="12"/>
  <c r="BC121" i="13"/>
  <c r="BC110" i="13"/>
  <c r="BC99" i="13"/>
  <c r="BD60" i="12"/>
  <c r="BD55" i="12"/>
  <c r="BI71" i="14"/>
  <c r="BI55" i="14"/>
  <c r="BI66" i="14" s="1"/>
  <c r="BC115" i="12"/>
  <c r="BC104" i="12"/>
  <c r="BC93" i="12"/>
  <c r="BC29" i="12"/>
  <c r="S65" i="16" s="1"/>
  <c r="BD116" i="13"/>
  <c r="BD105" i="13"/>
  <c r="BD24" i="12"/>
  <c r="BO120" i="13"/>
  <c r="BO109" i="13"/>
  <c r="BO28" i="12"/>
  <c r="BF73" i="13"/>
  <c r="BF51" i="12"/>
  <c r="BF62" i="12" s="1"/>
  <c r="BP76" i="13"/>
  <c r="BP54" i="12"/>
  <c r="BP65" i="12" s="1"/>
  <c r="BF118" i="13"/>
  <c r="BF107" i="13"/>
  <c r="BF26" i="12"/>
  <c r="BH104" i="14"/>
  <c r="BH29" i="14"/>
  <c r="BD77" i="13"/>
  <c r="BD23" i="13"/>
  <c r="BD71" i="12"/>
  <c r="BD82" i="12" s="1"/>
  <c r="BJ13" i="14"/>
  <c r="BJ15" i="14" s="1"/>
  <c r="BJ34" i="14" s="1"/>
  <c r="BK7" i="14"/>
  <c r="BJ42" i="14"/>
  <c r="BI43" i="14"/>
  <c r="BG52" i="12"/>
  <c r="BG63" i="12" s="1"/>
  <c r="BG74" i="13"/>
  <c r="BI119" i="13"/>
  <c r="BI108" i="13"/>
  <c r="BI27" i="12"/>
  <c r="BE117" i="13"/>
  <c r="BE106" i="13"/>
  <c r="BE25" i="12"/>
  <c r="BG36" i="13" l="1"/>
  <c r="BH37" i="13"/>
  <c r="BK38" i="14"/>
  <c r="BK38" i="13"/>
  <c r="BL36" i="14"/>
  <c r="BM37" i="14"/>
  <c r="BD66" i="12"/>
  <c r="O66" i="16" s="1"/>
  <c r="N66" i="16"/>
  <c r="BE14" i="12"/>
  <c r="H67" i="16" s="1"/>
  <c r="E67" i="16"/>
  <c r="BG7" i="13"/>
  <c r="BD115" i="13"/>
  <c r="BD104" i="13"/>
  <c r="BD23" i="12"/>
  <c r="BD29" i="13"/>
  <c r="BP28" i="13"/>
  <c r="BP76" i="12"/>
  <c r="BP87" i="12" s="1"/>
  <c r="BE24" i="13"/>
  <c r="BE72" i="12"/>
  <c r="BE83" i="12" s="1"/>
  <c r="BI119" i="12"/>
  <c r="BI108" i="12"/>
  <c r="BI97" i="12"/>
  <c r="BK10" i="14"/>
  <c r="BD88" i="13"/>
  <c r="BD77" i="12"/>
  <c r="BC121" i="12"/>
  <c r="U65" i="16" s="1"/>
  <c r="BC110" i="12"/>
  <c r="T65" i="16" s="1"/>
  <c r="BC99" i="12"/>
  <c r="R65" i="16" s="1"/>
  <c r="BE49" i="13"/>
  <c r="BF35" i="13"/>
  <c r="BE34" i="12"/>
  <c r="I67" i="16" s="1"/>
  <c r="BE40" i="13"/>
  <c r="BE43" i="13" s="1"/>
  <c r="BQ39" i="13"/>
  <c r="BK53" i="14"/>
  <c r="BK75" i="14" s="1"/>
  <c r="BK27" i="14" s="1"/>
  <c r="BK108" i="14" s="1"/>
  <c r="BG26" i="13"/>
  <c r="BG74" i="12"/>
  <c r="BG85" i="12" s="1"/>
  <c r="BF118" i="12"/>
  <c r="BF107" i="12"/>
  <c r="BF96" i="12"/>
  <c r="BE117" i="12"/>
  <c r="BE106" i="12"/>
  <c r="BE95" i="12"/>
  <c r="BJ49" i="14"/>
  <c r="BK35" i="14"/>
  <c r="BK50" i="14" s="1"/>
  <c r="BK72" i="14" s="1"/>
  <c r="BK24" i="14" s="1"/>
  <c r="BK105" i="14" s="1"/>
  <c r="BJ40" i="14"/>
  <c r="BJ43" i="14" s="1"/>
  <c r="BL51" i="14"/>
  <c r="BL73" i="14" s="1"/>
  <c r="BL25" i="14" s="1"/>
  <c r="BL106" i="14" s="1"/>
  <c r="BV39" i="14"/>
  <c r="BV54" i="14" s="1"/>
  <c r="BV76" i="14" s="1"/>
  <c r="BV28" i="14" s="1"/>
  <c r="BV109" i="14" s="1"/>
  <c r="BM52" i="14"/>
  <c r="BM74" i="14" s="1"/>
  <c r="BM26" i="14" s="1"/>
  <c r="BM107" i="14" s="1"/>
  <c r="BH110" i="14"/>
  <c r="BH99" i="14"/>
  <c r="BF25" i="13"/>
  <c r="BF73" i="12"/>
  <c r="BF84" i="12" s="1"/>
  <c r="BD116" i="12"/>
  <c r="BD105" i="12"/>
  <c r="BD94" i="12"/>
  <c r="BI77" i="14"/>
  <c r="BI88" i="14" s="1"/>
  <c r="BI23" i="14"/>
  <c r="BG9" i="13"/>
  <c r="BG9" i="12" s="1"/>
  <c r="BG10" i="13"/>
  <c r="BG10" i="12" s="1"/>
  <c r="BG7" i="12"/>
  <c r="BO120" i="12"/>
  <c r="BO109" i="12"/>
  <c r="BO98" i="12"/>
  <c r="BJ27" i="13"/>
  <c r="BJ75" i="12"/>
  <c r="BJ86" i="12" s="1"/>
  <c r="BF15" i="13"/>
  <c r="BF13" i="12"/>
  <c r="BD88" i="12" l="1"/>
  <c r="P66" i="16" s="1"/>
  <c r="Q66" i="16"/>
  <c r="BF12" i="12"/>
  <c r="G68" i="16" s="1"/>
  <c r="F68" i="16"/>
  <c r="BG11" i="12"/>
  <c r="L69" i="16" s="1"/>
  <c r="BG11" i="13"/>
  <c r="BI104" i="14"/>
  <c r="BI29" i="14"/>
  <c r="BF50" i="13"/>
  <c r="BF35" i="12"/>
  <c r="BK53" i="13"/>
  <c r="BK38" i="12"/>
  <c r="BH52" i="13"/>
  <c r="BH37" i="12"/>
  <c r="BF42" i="13"/>
  <c r="BF42" i="12" s="1"/>
  <c r="C68" i="16" s="1"/>
  <c r="BE116" i="13"/>
  <c r="BE105" i="13"/>
  <c r="BE24" i="12"/>
  <c r="BD115" i="12"/>
  <c r="BD104" i="12"/>
  <c r="BD93" i="12"/>
  <c r="BD29" i="12"/>
  <c r="S66" i="16" s="1"/>
  <c r="BG13" i="13"/>
  <c r="BH7" i="13"/>
  <c r="BF117" i="13"/>
  <c r="BF106" i="13"/>
  <c r="BF25" i="12"/>
  <c r="BJ71" i="14"/>
  <c r="BJ55" i="14"/>
  <c r="BJ66" i="14" s="1"/>
  <c r="BG118" i="13"/>
  <c r="BG107" i="13"/>
  <c r="BG26" i="12"/>
  <c r="BE40" i="12"/>
  <c r="M67" i="16" s="1"/>
  <c r="BG51" i="13"/>
  <c r="BG36" i="12"/>
  <c r="BE55" i="13"/>
  <c r="BE66" i="13" s="1"/>
  <c r="BE49" i="12"/>
  <c r="BE71" i="13"/>
  <c r="BD121" i="13"/>
  <c r="BD110" i="13"/>
  <c r="BD99" i="13"/>
  <c r="BF34" i="13"/>
  <c r="BF15" i="12"/>
  <c r="BJ119" i="13"/>
  <c r="BJ108" i="13"/>
  <c r="BJ27" i="12"/>
  <c r="BK42" i="14"/>
  <c r="BQ54" i="13"/>
  <c r="BQ39" i="12"/>
  <c r="BK9" i="14"/>
  <c r="BK11" i="14" s="1"/>
  <c r="BP120" i="13"/>
  <c r="BP109" i="13"/>
  <c r="BP28" i="12"/>
  <c r="BH36" i="13" l="1"/>
  <c r="BL38" i="14"/>
  <c r="BI37" i="13"/>
  <c r="BL38" i="13"/>
  <c r="BF14" i="12"/>
  <c r="H68" i="16" s="1"/>
  <c r="E68" i="16"/>
  <c r="BK13" i="14"/>
  <c r="BK15" i="14" s="1"/>
  <c r="BK34" i="14" s="1"/>
  <c r="BL7" i="14"/>
  <c r="BG118" i="12"/>
  <c r="BG107" i="12"/>
  <c r="BG96" i="12"/>
  <c r="BJ77" i="14"/>
  <c r="BJ88" i="14" s="1"/>
  <c r="BJ23" i="14"/>
  <c r="BH10" i="13"/>
  <c r="BH10" i="12" s="1"/>
  <c r="BH9" i="13"/>
  <c r="BH9" i="12" s="1"/>
  <c r="BH7" i="12"/>
  <c r="BH74" i="13"/>
  <c r="BH52" i="12"/>
  <c r="BH63" i="12" s="1"/>
  <c r="BF72" i="13"/>
  <c r="BF50" i="12"/>
  <c r="BF61" i="12" s="1"/>
  <c r="BJ119" i="12"/>
  <c r="BJ108" i="12"/>
  <c r="BJ97" i="12"/>
  <c r="BG35" i="13"/>
  <c r="BF49" i="13"/>
  <c r="BF34" i="12"/>
  <c r="BF40" i="13"/>
  <c r="BF43" i="13" s="1"/>
  <c r="BR39" i="13"/>
  <c r="BL53" i="14"/>
  <c r="BL75" i="14" s="1"/>
  <c r="BL27" i="14" s="1"/>
  <c r="BL108" i="14" s="1"/>
  <c r="BE77" i="13"/>
  <c r="BE23" i="13"/>
  <c r="BE71" i="12"/>
  <c r="BE82" i="12" s="1"/>
  <c r="BG51" i="12"/>
  <c r="BG62" i="12" s="1"/>
  <c r="BG73" i="13"/>
  <c r="BF117" i="12"/>
  <c r="BF106" i="12"/>
  <c r="BF95" i="12"/>
  <c r="BG15" i="13"/>
  <c r="BG13" i="12"/>
  <c r="BI110" i="14"/>
  <c r="BI99" i="14"/>
  <c r="BP120" i="12"/>
  <c r="BP109" i="12"/>
  <c r="BP98" i="12"/>
  <c r="BQ54" i="12"/>
  <c r="BQ65" i="12" s="1"/>
  <c r="BQ76" i="13"/>
  <c r="BE60" i="12"/>
  <c r="BE55" i="12"/>
  <c r="BE43" i="12"/>
  <c r="BD121" i="12"/>
  <c r="U66" i="16" s="1"/>
  <c r="BD110" i="12"/>
  <c r="T66" i="16" s="1"/>
  <c r="BD99" i="12"/>
  <c r="R66" i="16" s="1"/>
  <c r="BE116" i="12"/>
  <c r="BE105" i="12"/>
  <c r="BE94" i="12"/>
  <c r="BK53" i="12"/>
  <c r="BK64" i="12" s="1"/>
  <c r="BK75" i="13"/>
  <c r="BM36" i="14" l="1"/>
  <c r="BN37" i="14"/>
  <c r="BE44" i="12"/>
  <c r="K67" i="16" s="1"/>
  <c r="J67" i="16"/>
  <c r="BF40" i="12"/>
  <c r="M68" i="16" s="1"/>
  <c r="I68" i="16"/>
  <c r="BE66" i="12"/>
  <c r="O67" i="16" s="1"/>
  <c r="N67" i="16"/>
  <c r="BG12" i="12"/>
  <c r="G69" i="16" s="1"/>
  <c r="F69" i="16"/>
  <c r="BF43" i="12"/>
  <c r="BH11" i="13"/>
  <c r="BH13" i="13" s="1"/>
  <c r="BH26" i="13"/>
  <c r="BH74" i="12"/>
  <c r="BH85" i="12" s="1"/>
  <c r="BG42" i="13"/>
  <c r="BG42" i="12" s="1"/>
  <c r="C69" i="16" s="1"/>
  <c r="BF55" i="13"/>
  <c r="BF66" i="13" s="1"/>
  <c r="BF49" i="12"/>
  <c r="BF71" i="13"/>
  <c r="BH11" i="12"/>
  <c r="L70" i="16" s="1"/>
  <c r="BJ104" i="14"/>
  <c r="BJ29" i="14"/>
  <c r="BE115" i="13"/>
  <c r="BE104" i="13"/>
  <c r="BE23" i="12"/>
  <c r="BE29" i="13"/>
  <c r="BI52" i="13"/>
  <c r="BI37" i="12"/>
  <c r="BF24" i="13"/>
  <c r="BF72" i="12"/>
  <c r="BF83" i="12" s="1"/>
  <c r="BL9" i="14"/>
  <c r="BL10" i="14"/>
  <c r="BQ28" i="13"/>
  <c r="BQ76" i="12"/>
  <c r="BQ87" i="12" s="1"/>
  <c r="BK27" i="13"/>
  <c r="BK75" i="12"/>
  <c r="BK86" i="12" s="1"/>
  <c r="BG34" i="13"/>
  <c r="BG15" i="12"/>
  <c r="BG25" i="13"/>
  <c r="BG73" i="12"/>
  <c r="BG84" i="12" s="1"/>
  <c r="BE88" i="13"/>
  <c r="BE77" i="12"/>
  <c r="BL53" i="13"/>
  <c r="BL38" i="12"/>
  <c r="BR54" i="13"/>
  <c r="BR39" i="12"/>
  <c r="BH51" i="13"/>
  <c r="BH36" i="12"/>
  <c r="BG50" i="13"/>
  <c r="BG35" i="12"/>
  <c r="BK49" i="14"/>
  <c r="BM51" i="14"/>
  <c r="BM73" i="14" s="1"/>
  <c r="BM25" i="14" s="1"/>
  <c r="BM106" i="14" s="1"/>
  <c r="BL35" i="14"/>
  <c r="BL50" i="14" s="1"/>
  <c r="BL72" i="14" s="1"/>
  <c r="BL24" i="14" s="1"/>
  <c r="BL105" i="14" s="1"/>
  <c r="BK40" i="14"/>
  <c r="BK43" i="14" s="1"/>
  <c r="BW39" i="14"/>
  <c r="BW54" i="14" s="1"/>
  <c r="BW76" i="14" s="1"/>
  <c r="BW28" i="14" s="1"/>
  <c r="BW109" i="14" s="1"/>
  <c r="BN52" i="14"/>
  <c r="BN74" i="14" s="1"/>
  <c r="BN26" i="14" s="1"/>
  <c r="BN107" i="14" s="1"/>
  <c r="BI7" i="13" l="1"/>
  <c r="BI36" i="13"/>
  <c r="BJ37" i="13"/>
  <c r="BM38" i="14"/>
  <c r="BM53" i="14" s="1"/>
  <c r="BM75" i="14" s="1"/>
  <c r="BM27" i="14" s="1"/>
  <c r="BM108" i="14" s="1"/>
  <c r="BM38" i="13"/>
  <c r="BE88" i="12"/>
  <c r="P67" i="16" s="1"/>
  <c r="Q67" i="16"/>
  <c r="BG14" i="12"/>
  <c r="H69" i="16" s="1"/>
  <c r="E69" i="16"/>
  <c r="BF44" i="12"/>
  <c r="K68" i="16" s="1"/>
  <c r="J68" i="16"/>
  <c r="BL11" i="14"/>
  <c r="BL13" i="14" s="1"/>
  <c r="BL15" i="14" s="1"/>
  <c r="BL34" i="14" s="1"/>
  <c r="BF116" i="13"/>
  <c r="BF105" i="13"/>
  <c r="BF24" i="12"/>
  <c r="BE121" i="13"/>
  <c r="BE110" i="13"/>
  <c r="BE99" i="13"/>
  <c r="BJ110" i="14"/>
  <c r="BJ99" i="14"/>
  <c r="BF60" i="12"/>
  <c r="BF55" i="12"/>
  <c r="BI10" i="13"/>
  <c r="BI10" i="12" s="1"/>
  <c r="BI9" i="13"/>
  <c r="BI9" i="12" s="1"/>
  <c r="BI7" i="12"/>
  <c r="BK55" i="14"/>
  <c r="BK66" i="14" s="1"/>
  <c r="BK71" i="14"/>
  <c r="BH73" i="13"/>
  <c r="BH51" i="12"/>
  <c r="BH62" i="12" s="1"/>
  <c r="BL75" i="13"/>
  <c r="BL53" i="12"/>
  <c r="BL64" i="12" s="1"/>
  <c r="BG117" i="13"/>
  <c r="BG106" i="13"/>
  <c r="BG25" i="12"/>
  <c r="BK119" i="13"/>
  <c r="BK108" i="13"/>
  <c r="BK27" i="12"/>
  <c r="BE115" i="12"/>
  <c r="BE104" i="12"/>
  <c r="BE93" i="12"/>
  <c r="BE29" i="12"/>
  <c r="S67" i="16" s="1"/>
  <c r="BH15" i="13"/>
  <c r="BH13" i="12"/>
  <c r="BL42" i="14"/>
  <c r="BG50" i="12"/>
  <c r="BG61" i="12" s="1"/>
  <c r="BG72" i="13"/>
  <c r="BR76" i="13"/>
  <c r="BR54" i="12"/>
  <c r="BR65" i="12" s="1"/>
  <c r="BG49" i="13"/>
  <c r="BH35" i="13"/>
  <c r="BG34" i="12"/>
  <c r="I69" i="16" s="1"/>
  <c r="BG40" i="13"/>
  <c r="BS39" i="13"/>
  <c r="BQ120" i="13"/>
  <c r="BQ109" i="13"/>
  <c r="BQ28" i="12"/>
  <c r="BI52" i="12"/>
  <c r="BI63" i="12" s="1"/>
  <c r="BI74" i="13"/>
  <c r="BF77" i="13"/>
  <c r="BF23" i="13"/>
  <c r="BF71" i="12"/>
  <c r="BF82" i="12" s="1"/>
  <c r="BH118" i="13"/>
  <c r="BH107" i="13"/>
  <c r="BH26" i="12"/>
  <c r="BN36" i="14" l="1"/>
  <c r="BO37" i="14"/>
  <c r="BM7" i="14"/>
  <c r="BH12" i="12"/>
  <c r="G70" i="16" s="1"/>
  <c r="F70" i="16"/>
  <c r="BF66" i="12"/>
  <c r="O68" i="16" s="1"/>
  <c r="N68" i="16"/>
  <c r="BR28" i="13"/>
  <c r="BR76" i="12"/>
  <c r="BR87" i="12" s="1"/>
  <c r="BI26" i="13"/>
  <c r="BI74" i="12"/>
  <c r="BI85" i="12" s="1"/>
  <c r="BM53" i="13"/>
  <c r="BM38" i="12"/>
  <c r="BJ52" i="13"/>
  <c r="BJ37" i="12"/>
  <c r="BS54" i="13"/>
  <c r="BS39" i="12"/>
  <c r="BH50" i="13"/>
  <c r="BH35" i="12"/>
  <c r="BG55" i="13"/>
  <c r="BG66" i="13" s="1"/>
  <c r="BG49" i="12"/>
  <c r="BG71" i="13"/>
  <c r="BG24" i="13"/>
  <c r="BG72" i="12"/>
  <c r="BG83" i="12" s="1"/>
  <c r="BK77" i="14"/>
  <c r="BK88" i="14" s="1"/>
  <c r="BK23" i="14"/>
  <c r="BI11" i="13"/>
  <c r="BM10" i="14"/>
  <c r="BM9" i="14"/>
  <c r="BF88" i="13"/>
  <c r="BF77" i="12"/>
  <c r="BG40" i="12"/>
  <c r="BH25" i="13"/>
  <c r="BH73" i="12"/>
  <c r="BH84" i="12" s="1"/>
  <c r="BH34" i="13"/>
  <c r="BH15" i="12"/>
  <c r="BG117" i="12"/>
  <c r="BG106" i="12"/>
  <c r="BG95" i="12"/>
  <c r="BL27" i="13"/>
  <c r="BL75" i="12"/>
  <c r="BL86" i="12" s="1"/>
  <c r="BF116" i="12"/>
  <c r="BF105" i="12"/>
  <c r="BF94" i="12"/>
  <c r="BL49" i="14"/>
  <c r="BN51" i="14"/>
  <c r="BN73" i="14" s="1"/>
  <c r="BN25" i="14" s="1"/>
  <c r="BN106" i="14" s="1"/>
  <c r="BM35" i="14"/>
  <c r="BM50" i="14" s="1"/>
  <c r="BM72" i="14" s="1"/>
  <c r="BM24" i="14" s="1"/>
  <c r="BM105" i="14" s="1"/>
  <c r="BL40" i="14"/>
  <c r="BX39" i="14"/>
  <c r="BX54" i="14" s="1"/>
  <c r="BX76" i="14" s="1"/>
  <c r="BX28" i="14" s="1"/>
  <c r="BX109" i="14" s="1"/>
  <c r="BO52" i="14"/>
  <c r="BO74" i="14" s="1"/>
  <c r="BO26" i="14" s="1"/>
  <c r="BO107" i="14" s="1"/>
  <c r="BH118" i="12"/>
  <c r="BH107" i="12"/>
  <c r="BH96" i="12"/>
  <c r="BF115" i="13"/>
  <c r="BF104" i="13"/>
  <c r="BF23" i="12"/>
  <c r="BF29" i="13"/>
  <c r="BQ120" i="12"/>
  <c r="BQ109" i="12"/>
  <c r="BQ98" i="12"/>
  <c r="BH42" i="13"/>
  <c r="BH42" i="12" s="1"/>
  <c r="C70" i="16" s="1"/>
  <c r="BI51" i="13"/>
  <c r="BI36" i="12"/>
  <c r="BE121" i="12"/>
  <c r="U67" i="16" s="1"/>
  <c r="BE110" i="12"/>
  <c r="T67" i="16" s="1"/>
  <c r="BE99" i="12"/>
  <c r="R67" i="16" s="1"/>
  <c r="BK119" i="12"/>
  <c r="BK108" i="12"/>
  <c r="BK97" i="12"/>
  <c r="BI11" i="12"/>
  <c r="L71" i="16" s="1"/>
  <c r="L72" i="16" s="1"/>
  <c r="L7" i="16" s="1"/>
  <c r="BG43" i="13"/>
  <c r="BJ36" i="13" l="1"/>
  <c r="BN38" i="14"/>
  <c r="BN38" i="13"/>
  <c r="BK37" i="13"/>
  <c r="BH14" i="12"/>
  <c r="H70" i="16" s="1"/>
  <c r="E70" i="16"/>
  <c r="BG43" i="12"/>
  <c r="M69" i="16"/>
  <c r="BM11" i="14"/>
  <c r="BF88" i="12"/>
  <c r="P68" i="16" s="1"/>
  <c r="Q68" i="16"/>
  <c r="BJ7" i="13"/>
  <c r="BI13" i="13"/>
  <c r="BF115" i="12"/>
  <c r="BF104" i="12"/>
  <c r="BF93" i="12"/>
  <c r="BF29" i="12"/>
  <c r="S68" i="16" s="1"/>
  <c r="BL119" i="13"/>
  <c r="BL108" i="13"/>
  <c r="BL27" i="12"/>
  <c r="BK104" i="14"/>
  <c r="BK29" i="14"/>
  <c r="BG77" i="13"/>
  <c r="BG23" i="13"/>
  <c r="BG71" i="12"/>
  <c r="BG82" i="12" s="1"/>
  <c r="BH72" i="13"/>
  <c r="BH50" i="12"/>
  <c r="BH61" i="12" s="1"/>
  <c r="BJ74" i="13"/>
  <c r="BJ52" i="12"/>
  <c r="BJ63" i="12" s="1"/>
  <c r="BI118" i="13"/>
  <c r="BI107" i="13"/>
  <c r="BI26" i="12"/>
  <c r="BF121" i="13"/>
  <c r="BF99" i="13"/>
  <c r="BF110" i="13"/>
  <c r="BG116" i="13"/>
  <c r="BG105" i="13"/>
  <c r="BG24" i="12"/>
  <c r="BI51" i="12"/>
  <c r="BI62" i="12" s="1"/>
  <c r="BI73" i="13"/>
  <c r="BM42" i="14"/>
  <c r="BL43" i="14"/>
  <c r="BH49" i="13"/>
  <c r="BI35" i="13"/>
  <c r="BH34" i="12"/>
  <c r="BH40" i="13"/>
  <c r="BT39" i="13"/>
  <c r="BN53" i="14"/>
  <c r="BN75" i="14" s="1"/>
  <c r="BN27" i="14" s="1"/>
  <c r="BN108" i="14" s="1"/>
  <c r="BN7" i="14"/>
  <c r="BM13" i="14"/>
  <c r="BM15" i="14" s="1"/>
  <c r="BM34" i="14" s="1"/>
  <c r="BG60" i="12"/>
  <c r="BG55" i="12"/>
  <c r="BL71" i="14"/>
  <c r="BL55" i="14"/>
  <c r="BL66" i="14" s="1"/>
  <c r="BH117" i="13"/>
  <c r="BH106" i="13"/>
  <c r="BH25" i="12"/>
  <c r="BS54" i="12"/>
  <c r="BS65" i="12" s="1"/>
  <c r="BS76" i="13"/>
  <c r="BM53" i="12"/>
  <c r="BM64" i="12" s="1"/>
  <c r="BM75" i="13"/>
  <c r="BR120" i="13"/>
  <c r="BR109" i="13"/>
  <c r="BR28" i="12"/>
  <c r="BO36" i="14" l="1"/>
  <c r="BP37" i="14"/>
  <c r="BG44" i="12"/>
  <c r="K69" i="16" s="1"/>
  <c r="J69" i="16"/>
  <c r="BG66" i="12"/>
  <c r="O69" i="16" s="1"/>
  <c r="N69" i="16"/>
  <c r="BH40" i="12"/>
  <c r="M70" i="16" s="1"/>
  <c r="I70" i="16"/>
  <c r="BM49" i="14"/>
  <c r="BO51" i="14"/>
  <c r="BO73" i="14" s="1"/>
  <c r="BO25" i="14" s="1"/>
  <c r="BO106" i="14" s="1"/>
  <c r="BN35" i="14"/>
  <c r="BN50" i="14" s="1"/>
  <c r="BN72" i="14" s="1"/>
  <c r="BN24" i="14" s="1"/>
  <c r="BN105" i="14" s="1"/>
  <c r="BM40" i="14"/>
  <c r="BM43" i="14" s="1"/>
  <c r="BY39" i="14"/>
  <c r="BY54" i="14" s="1"/>
  <c r="BY76" i="14" s="1"/>
  <c r="BY28" i="14" s="1"/>
  <c r="BY109" i="14" s="1"/>
  <c r="BP52" i="14"/>
  <c r="BP74" i="14" s="1"/>
  <c r="BP26" i="14" s="1"/>
  <c r="BP107" i="14" s="1"/>
  <c r="BI42" i="13"/>
  <c r="BI42" i="12" s="1"/>
  <c r="C71" i="16" s="1"/>
  <c r="C72" i="16" s="1"/>
  <c r="C7" i="16" s="1"/>
  <c r="BH43" i="13"/>
  <c r="BG88" i="13"/>
  <c r="BG77" i="12"/>
  <c r="BM27" i="13"/>
  <c r="BM75" i="12"/>
  <c r="BM86" i="12" s="1"/>
  <c r="BH117" i="12"/>
  <c r="BH106" i="12"/>
  <c r="BH95" i="12"/>
  <c r="BL77" i="14"/>
  <c r="BL88" i="14" s="1"/>
  <c r="BL23" i="14"/>
  <c r="BN10" i="14"/>
  <c r="BN9" i="14"/>
  <c r="BN11" i="14" s="1"/>
  <c r="BK52" i="13"/>
  <c r="BK37" i="12"/>
  <c r="BG116" i="12"/>
  <c r="BG105" i="12"/>
  <c r="BG94" i="12"/>
  <c r="BH24" i="13"/>
  <c r="BH72" i="12"/>
  <c r="BH83" i="12" s="1"/>
  <c r="BK110" i="14"/>
  <c r="BK99" i="14"/>
  <c r="BN53" i="13"/>
  <c r="BN38" i="12"/>
  <c r="BT54" i="13"/>
  <c r="BT39" i="12"/>
  <c r="BI50" i="13"/>
  <c r="BI35" i="12"/>
  <c r="BH55" i="13"/>
  <c r="BH66" i="13" s="1"/>
  <c r="BH49" i="12"/>
  <c r="BH71" i="13"/>
  <c r="BF121" i="12"/>
  <c r="U68" i="16" s="1"/>
  <c r="BF110" i="12"/>
  <c r="T68" i="16" s="1"/>
  <c r="BF99" i="12"/>
  <c r="R68" i="16" s="1"/>
  <c r="BI15" i="13"/>
  <c r="BI13" i="12"/>
  <c r="BJ51" i="13"/>
  <c r="BJ36" i="12"/>
  <c r="BR120" i="12"/>
  <c r="BR109" i="12"/>
  <c r="BR98" i="12"/>
  <c r="BS28" i="13"/>
  <c r="BS76" i="12"/>
  <c r="BS87" i="12" s="1"/>
  <c r="BI25" i="13"/>
  <c r="BI73" i="12"/>
  <c r="BI84" i="12" s="1"/>
  <c r="BI118" i="12"/>
  <c r="BI107" i="12"/>
  <c r="BI96" i="12"/>
  <c r="BJ26" i="13"/>
  <c r="BJ74" i="12"/>
  <c r="BJ85" i="12" s="1"/>
  <c r="BG115" i="13"/>
  <c r="BG104" i="13"/>
  <c r="BG23" i="12"/>
  <c r="BG29" i="13"/>
  <c r="BL119" i="12"/>
  <c r="BL108" i="12"/>
  <c r="BL97" i="12"/>
  <c r="BJ10" i="13"/>
  <c r="BJ10" i="12" s="1"/>
  <c r="BJ9" i="13"/>
  <c r="BJ9" i="12" s="1"/>
  <c r="BJ7" i="12"/>
  <c r="BH43" i="12" l="1"/>
  <c r="BH44" i="12"/>
  <c r="K70" i="16" s="1"/>
  <c r="J70" i="16"/>
  <c r="BI12" i="12"/>
  <c r="G71" i="16" s="1"/>
  <c r="F71" i="16"/>
  <c r="BG88" i="12"/>
  <c r="P69" i="16" s="1"/>
  <c r="Q69" i="16"/>
  <c r="BG121" i="13"/>
  <c r="BG110" i="13"/>
  <c r="BG99" i="13"/>
  <c r="BI50" i="12"/>
  <c r="BI61" i="12" s="1"/>
  <c r="BI72" i="13"/>
  <c r="BH116" i="13"/>
  <c r="BH105" i="13"/>
  <c r="BH24" i="12"/>
  <c r="BM119" i="13"/>
  <c r="BM108" i="13"/>
  <c r="BM27" i="12"/>
  <c r="BJ11" i="12"/>
  <c r="L75" i="16" s="1"/>
  <c r="BG115" i="12"/>
  <c r="BG104" i="12"/>
  <c r="BG93" i="12"/>
  <c r="BG29" i="12"/>
  <c r="S69" i="16" s="1"/>
  <c r="BJ118" i="13"/>
  <c r="BJ107" i="13"/>
  <c r="BJ26" i="12"/>
  <c r="BJ73" i="13"/>
  <c r="BJ51" i="12"/>
  <c r="BJ62" i="12" s="1"/>
  <c r="BH60" i="12"/>
  <c r="BH55" i="12"/>
  <c r="BN42" i="14"/>
  <c r="BI117" i="13"/>
  <c r="BI106" i="13"/>
  <c r="BI25" i="12"/>
  <c r="BT76" i="13"/>
  <c r="BT54" i="12"/>
  <c r="BT65" i="12" s="1"/>
  <c r="BK52" i="12"/>
  <c r="BK63" i="12" s="1"/>
  <c r="BK74" i="13"/>
  <c r="BL104" i="14"/>
  <c r="BL29" i="14"/>
  <c r="BS120" i="13"/>
  <c r="BS109" i="13"/>
  <c r="BS28" i="12"/>
  <c r="BH77" i="13"/>
  <c r="BH23" i="13"/>
  <c r="BH71" i="12"/>
  <c r="BH82" i="12" s="1"/>
  <c r="BN75" i="13"/>
  <c r="BN53" i="12"/>
  <c r="BN64" i="12" s="1"/>
  <c r="BN13" i="14"/>
  <c r="BN15" i="14" s="1"/>
  <c r="BN34" i="14" s="1"/>
  <c r="BO7" i="14"/>
  <c r="BJ11" i="13"/>
  <c r="BI34" i="13"/>
  <c r="BI15" i="12"/>
  <c r="BM71" i="14"/>
  <c r="BM55" i="14"/>
  <c r="BM66" i="14" s="1"/>
  <c r="BP36" i="14" l="1"/>
  <c r="BQ37" i="14"/>
  <c r="BK36" i="13"/>
  <c r="BL37" i="13"/>
  <c r="BO38" i="14"/>
  <c r="BO38" i="13"/>
  <c r="G72" i="16"/>
  <c r="G7" i="16" s="1"/>
  <c r="F72" i="16"/>
  <c r="F7" i="16" s="1"/>
  <c r="BI14" i="12"/>
  <c r="H71" i="16" s="1"/>
  <c r="E71" i="16"/>
  <c r="E72" i="16" s="1"/>
  <c r="BH66" i="12"/>
  <c r="O70" i="16" s="1"/>
  <c r="N70" i="16"/>
  <c r="BM77" i="14"/>
  <c r="BM88" i="14" s="1"/>
  <c r="BM23" i="14"/>
  <c r="BO10" i="14"/>
  <c r="BK26" i="13"/>
  <c r="BK74" i="12"/>
  <c r="BK85" i="12" s="1"/>
  <c r="BJ25" i="13"/>
  <c r="BJ73" i="12"/>
  <c r="BJ84" i="12" s="1"/>
  <c r="BH116" i="12"/>
  <c r="BH105" i="12"/>
  <c r="BH94" i="12"/>
  <c r="BN49" i="14"/>
  <c r="BO35" i="14"/>
  <c r="BO50" i="14" s="1"/>
  <c r="BO72" i="14" s="1"/>
  <c r="BO24" i="14" s="1"/>
  <c r="BO105" i="14" s="1"/>
  <c r="BP51" i="14"/>
  <c r="BP73" i="14" s="1"/>
  <c r="BP25" i="14" s="1"/>
  <c r="BP106" i="14" s="1"/>
  <c r="BN40" i="14"/>
  <c r="BZ39" i="14"/>
  <c r="BZ54" i="14" s="1"/>
  <c r="BZ76" i="14" s="1"/>
  <c r="BZ28" i="14" s="1"/>
  <c r="BZ109" i="14" s="1"/>
  <c r="BQ52" i="14"/>
  <c r="BQ74" i="14" s="1"/>
  <c r="BQ26" i="14" s="1"/>
  <c r="BQ107" i="14" s="1"/>
  <c r="BJ118" i="12"/>
  <c r="BJ107" i="12"/>
  <c r="BJ96" i="12"/>
  <c r="BM119" i="12"/>
  <c r="BM108" i="12"/>
  <c r="BM97" i="12"/>
  <c r="BI49" i="13"/>
  <c r="BJ35" i="13"/>
  <c r="BI34" i="12"/>
  <c r="I71" i="16" s="1"/>
  <c r="I72" i="16" s="1"/>
  <c r="I7" i="16" s="1"/>
  <c r="BI40" i="13"/>
  <c r="BU39" i="13"/>
  <c r="BO53" i="14"/>
  <c r="BO75" i="14" s="1"/>
  <c r="BO27" i="14" s="1"/>
  <c r="BO108" i="14" s="1"/>
  <c r="BH88" i="13"/>
  <c r="BH77" i="12"/>
  <c r="BL110" i="14"/>
  <c r="BL99" i="14"/>
  <c r="BI117" i="12"/>
  <c r="BI106" i="12"/>
  <c r="BI95" i="12"/>
  <c r="BG121" i="12"/>
  <c r="U69" i="16" s="1"/>
  <c r="BG110" i="12"/>
  <c r="T69" i="16" s="1"/>
  <c r="BG99" i="12"/>
  <c r="R69" i="16" s="1"/>
  <c r="BH115" i="13"/>
  <c r="BH104" i="13"/>
  <c r="BH23" i="12"/>
  <c r="BH29" i="13"/>
  <c r="BJ13" i="13"/>
  <c r="BK7" i="13"/>
  <c r="BN27" i="13"/>
  <c r="BN75" i="12"/>
  <c r="BN86" i="12" s="1"/>
  <c r="BS120" i="12"/>
  <c r="BS109" i="12"/>
  <c r="BS98" i="12"/>
  <c r="BT28" i="13"/>
  <c r="BT76" i="12"/>
  <c r="BT87" i="12" s="1"/>
  <c r="BI24" i="13"/>
  <c r="BI72" i="12"/>
  <c r="BI83" i="12" s="1"/>
  <c r="H72" i="16" l="1"/>
  <c r="H7" i="16" s="1"/>
  <c r="E7" i="16"/>
  <c r="BH88" i="12"/>
  <c r="P70" i="16" s="1"/>
  <c r="Q70" i="16"/>
  <c r="BO9" i="14"/>
  <c r="BO11" i="14" s="1"/>
  <c r="BO13" i="14" s="1"/>
  <c r="BO15" i="14" s="1"/>
  <c r="BO34" i="14" s="1"/>
  <c r="BT120" i="13"/>
  <c r="BT109" i="13"/>
  <c r="BT28" i="12"/>
  <c r="BH121" i="13"/>
  <c r="BH110" i="13"/>
  <c r="BH99" i="13"/>
  <c r="BL52" i="13"/>
  <c r="BL37" i="12"/>
  <c r="BJ42" i="13"/>
  <c r="BJ42" i="12" s="1"/>
  <c r="C75" i="16" s="1"/>
  <c r="BJ117" i="13"/>
  <c r="BJ106" i="13"/>
  <c r="BJ25" i="12"/>
  <c r="BI40" i="12"/>
  <c r="M71" i="16" s="1"/>
  <c r="M72" i="16" s="1"/>
  <c r="M7" i="16" s="1"/>
  <c r="X7" i="16" s="1"/>
  <c r="BO42" i="14"/>
  <c r="BN43" i="14"/>
  <c r="BK10" i="13"/>
  <c r="BK10" i="12" s="1"/>
  <c r="BK9" i="13"/>
  <c r="BK9" i="12" s="1"/>
  <c r="BK7" i="12"/>
  <c r="BI43" i="13"/>
  <c r="BU54" i="13"/>
  <c r="BU39" i="12"/>
  <c r="BK118" i="13"/>
  <c r="BK107" i="13"/>
  <c r="BK26" i="12"/>
  <c r="BM104" i="14"/>
  <c r="BM29" i="14"/>
  <c r="BO53" i="13"/>
  <c r="BO38" i="12"/>
  <c r="BI116" i="13"/>
  <c r="BI105" i="13"/>
  <c r="BI24" i="12"/>
  <c r="BN119" i="13"/>
  <c r="BN108" i="13"/>
  <c r="BN27" i="12"/>
  <c r="BH115" i="12"/>
  <c r="BH104" i="12"/>
  <c r="BH93" i="12"/>
  <c r="BH29" i="12"/>
  <c r="S70" i="16" s="1"/>
  <c r="BK51" i="13"/>
  <c r="BK36" i="12"/>
  <c r="BJ15" i="13"/>
  <c r="BJ13" i="12"/>
  <c r="BJ50" i="13"/>
  <c r="BJ35" i="12"/>
  <c r="BI55" i="13"/>
  <c r="BI66" i="13" s="1"/>
  <c r="BI49" i="12"/>
  <c r="BI71" i="13"/>
  <c r="BN71" i="14"/>
  <c r="BN55" i="14"/>
  <c r="BN66" i="14" s="1"/>
  <c r="BQ36" i="14" l="1"/>
  <c r="BR37" i="14"/>
  <c r="BJ12" i="12"/>
  <c r="G75" i="16" s="1"/>
  <c r="F75" i="16"/>
  <c r="BP7" i="14"/>
  <c r="BK11" i="12"/>
  <c r="L76" i="16" s="1"/>
  <c r="BI60" i="12"/>
  <c r="BI55" i="12"/>
  <c r="BH121" i="12"/>
  <c r="U70" i="16" s="1"/>
  <c r="BH110" i="12"/>
  <c r="T70" i="16" s="1"/>
  <c r="BH99" i="12"/>
  <c r="R70" i="16" s="1"/>
  <c r="BM110" i="14"/>
  <c r="BM99" i="14"/>
  <c r="BN77" i="14"/>
  <c r="BN88" i="14" s="1"/>
  <c r="BN23" i="14"/>
  <c r="BK118" i="12"/>
  <c r="BK107" i="12"/>
  <c r="BK96" i="12"/>
  <c r="BU54" i="12"/>
  <c r="BU65" i="12" s="1"/>
  <c r="BU76" i="13"/>
  <c r="BK11" i="13"/>
  <c r="BP10" i="14"/>
  <c r="BN119" i="12"/>
  <c r="BN108" i="12"/>
  <c r="BN97" i="12"/>
  <c r="BJ34" i="13"/>
  <c r="BJ15" i="12"/>
  <c r="BJ117" i="12"/>
  <c r="BJ106" i="12"/>
  <c r="BJ95" i="12"/>
  <c r="BI77" i="13"/>
  <c r="BI23" i="13"/>
  <c r="BI71" i="12"/>
  <c r="BI82" i="12" s="1"/>
  <c r="BJ72" i="13"/>
  <c r="BJ50" i="12"/>
  <c r="BJ61" i="12" s="1"/>
  <c r="BK73" i="13"/>
  <c r="BK51" i="12"/>
  <c r="BK62" i="12" s="1"/>
  <c r="BI116" i="12"/>
  <c r="BI105" i="12"/>
  <c r="BI94" i="12"/>
  <c r="BO53" i="12"/>
  <c r="BO64" i="12" s="1"/>
  <c r="BO75" i="13"/>
  <c r="BI43" i="12"/>
  <c r="BL74" i="13"/>
  <c r="BL52" i="12"/>
  <c r="BL63" i="12" s="1"/>
  <c r="BT120" i="12"/>
  <c r="BT109" i="12"/>
  <c r="BT98" i="12"/>
  <c r="BO49" i="14"/>
  <c r="BQ51" i="14"/>
  <c r="BQ73" i="14" s="1"/>
  <c r="BQ25" i="14" s="1"/>
  <c r="BQ106" i="14" s="1"/>
  <c r="BP35" i="14"/>
  <c r="BP50" i="14" s="1"/>
  <c r="BP72" i="14" s="1"/>
  <c r="BP24" i="14" s="1"/>
  <c r="BP105" i="14" s="1"/>
  <c r="BO40" i="14"/>
  <c r="CA39" i="14"/>
  <c r="CA54" i="14" s="1"/>
  <c r="CA76" i="14" s="1"/>
  <c r="CA28" i="14" s="1"/>
  <c r="CA109" i="14" s="1"/>
  <c r="BR52" i="14"/>
  <c r="BR74" i="14" s="1"/>
  <c r="BR26" i="14" s="1"/>
  <c r="BR107" i="14" s="1"/>
  <c r="BL36" i="13" l="1"/>
  <c r="BM37" i="13"/>
  <c r="BP38" i="13"/>
  <c r="BP38" i="14"/>
  <c r="BI66" i="12"/>
  <c r="O71" i="16" s="1"/>
  <c r="N71" i="16"/>
  <c r="N72" i="16" s="1"/>
  <c r="BI44" i="12"/>
  <c r="K71" i="16" s="1"/>
  <c r="J71" i="16"/>
  <c r="BJ14" i="12"/>
  <c r="H75" i="16" s="1"/>
  <c r="E75" i="16"/>
  <c r="BP42" i="14"/>
  <c r="BO43" i="14"/>
  <c r="BI88" i="13"/>
  <c r="BI77" i="12"/>
  <c r="BO27" i="13"/>
  <c r="BO75" i="12"/>
  <c r="BO86" i="12" s="1"/>
  <c r="BJ24" i="13"/>
  <c r="BJ72" i="12"/>
  <c r="BJ83" i="12" s="1"/>
  <c r="BK35" i="13"/>
  <c r="BJ40" i="13"/>
  <c r="BJ49" i="13"/>
  <c r="BJ34" i="12"/>
  <c r="I75" i="16" s="1"/>
  <c r="BV39" i="13"/>
  <c r="BK13" i="13"/>
  <c r="BL7" i="13"/>
  <c r="BO71" i="14"/>
  <c r="BO55" i="14"/>
  <c r="BO66" i="14" s="1"/>
  <c r="BU28" i="13"/>
  <c r="BU76" i="12"/>
  <c r="BU87" i="12" s="1"/>
  <c r="BL26" i="13"/>
  <c r="BL74" i="12"/>
  <c r="BL85" i="12" s="1"/>
  <c r="BK25" i="13"/>
  <c r="BK73" i="12"/>
  <c r="BK84" i="12" s="1"/>
  <c r="BI115" i="13"/>
  <c r="BI104" i="13"/>
  <c r="BI23" i="12"/>
  <c r="BI29" i="13"/>
  <c r="BN104" i="14"/>
  <c r="BN29" i="14"/>
  <c r="BI88" i="12" l="1"/>
  <c r="P71" i="16" s="1"/>
  <c r="Q71" i="16"/>
  <c r="Q72" i="16" s="1"/>
  <c r="K72" i="16"/>
  <c r="K7" i="16" s="1"/>
  <c r="J72" i="16"/>
  <c r="J7" i="16" s="1"/>
  <c r="N7" i="16"/>
  <c r="O72" i="16"/>
  <c r="O7" i="16" s="1"/>
  <c r="BI115" i="12"/>
  <c r="BI104" i="12"/>
  <c r="BI93" i="12"/>
  <c r="BI29" i="12"/>
  <c r="S71" i="16" s="1"/>
  <c r="S72" i="16" s="1"/>
  <c r="BK117" i="13"/>
  <c r="BK106" i="13"/>
  <c r="BK25" i="12"/>
  <c r="BU120" i="13"/>
  <c r="BU109" i="13"/>
  <c r="BU28" i="12"/>
  <c r="BK15" i="13"/>
  <c r="BK13" i="12"/>
  <c r="BP53" i="14"/>
  <c r="BP75" i="14" s="1"/>
  <c r="BP27" i="14" s="1"/>
  <c r="BP108" i="14" s="1"/>
  <c r="BP9" i="14"/>
  <c r="BP11" i="14" s="1"/>
  <c r="BL51" i="13"/>
  <c r="BL36" i="12"/>
  <c r="BK42" i="13"/>
  <c r="BK42" i="12" s="1"/>
  <c r="C76" i="16" s="1"/>
  <c r="BJ116" i="13"/>
  <c r="BJ105" i="13"/>
  <c r="BJ24" i="12"/>
  <c r="BN110" i="14"/>
  <c r="BN99" i="14"/>
  <c r="BJ43" i="13"/>
  <c r="BP53" i="13"/>
  <c r="BP38" i="12"/>
  <c r="BM52" i="13"/>
  <c r="BM37" i="12"/>
  <c r="BV54" i="13"/>
  <c r="BV39" i="12"/>
  <c r="BK50" i="13"/>
  <c r="BK35" i="12"/>
  <c r="BL118" i="13"/>
  <c r="BL107" i="13"/>
  <c r="BL26" i="12"/>
  <c r="BO77" i="14"/>
  <c r="BO88" i="14" s="1"/>
  <c r="BO23" i="14"/>
  <c r="BJ55" i="13"/>
  <c r="BJ66" i="13" s="1"/>
  <c r="BJ49" i="12"/>
  <c r="BJ71" i="13"/>
  <c r="BO119" i="13"/>
  <c r="BO108" i="13"/>
  <c r="BO27" i="12"/>
  <c r="BI121" i="13"/>
  <c r="BI110" i="13"/>
  <c r="BI99" i="13"/>
  <c r="BL10" i="13"/>
  <c r="BL10" i="12" s="1"/>
  <c r="BL9" i="13"/>
  <c r="BL9" i="12" s="1"/>
  <c r="BL7" i="12"/>
  <c r="BJ40" i="12"/>
  <c r="BK12" i="12" l="1"/>
  <c r="G76" i="16" s="1"/>
  <c r="F76" i="16"/>
  <c r="R72" i="16"/>
  <c r="R7" i="16" s="1"/>
  <c r="S7" i="16"/>
  <c r="T72" i="16"/>
  <c r="T7" i="16" s="1"/>
  <c r="U72" i="16"/>
  <c r="U7" i="16" s="1"/>
  <c r="Q7" i="16"/>
  <c r="P72" i="16"/>
  <c r="P7" i="16" s="1"/>
  <c r="BJ43" i="12"/>
  <c r="M75" i="16"/>
  <c r="BO119" i="12"/>
  <c r="BO108" i="12"/>
  <c r="BO97" i="12"/>
  <c r="BL118" i="12"/>
  <c r="BL107" i="12"/>
  <c r="BL96" i="12"/>
  <c r="BM74" i="13"/>
  <c r="BM52" i="12"/>
  <c r="BM63" i="12" s="1"/>
  <c r="BK117" i="12"/>
  <c r="BK106" i="12"/>
  <c r="BK95" i="12"/>
  <c r="BL11" i="12"/>
  <c r="L77" i="16" s="1"/>
  <c r="BP13" i="14"/>
  <c r="BP15" i="14" s="1"/>
  <c r="BP34" i="14" s="1"/>
  <c r="BQ7" i="14"/>
  <c r="BU120" i="12"/>
  <c r="BU109" i="12"/>
  <c r="BU98" i="12"/>
  <c r="BJ77" i="13"/>
  <c r="BJ23" i="13"/>
  <c r="BJ71" i="12"/>
  <c r="BJ82" i="12" s="1"/>
  <c r="BI121" i="12"/>
  <c r="U71" i="16" s="1"/>
  <c r="BI110" i="12"/>
  <c r="T71" i="16" s="1"/>
  <c r="BI99" i="12"/>
  <c r="R71" i="16" s="1"/>
  <c r="BL11" i="13"/>
  <c r="BJ60" i="12"/>
  <c r="BJ55" i="12"/>
  <c r="BK50" i="12"/>
  <c r="BK61" i="12" s="1"/>
  <c r="BK72" i="13"/>
  <c r="BL73" i="13"/>
  <c r="BL51" i="12"/>
  <c r="BL62" i="12" s="1"/>
  <c r="BK34" i="13"/>
  <c r="BK15" i="12"/>
  <c r="BO104" i="14"/>
  <c r="BO29" i="14"/>
  <c r="BV76" i="13"/>
  <c r="BV54" i="12"/>
  <c r="BV65" i="12" s="1"/>
  <c r="BP75" i="13"/>
  <c r="BP53" i="12"/>
  <c r="BP64" i="12" s="1"/>
  <c r="BJ116" i="12"/>
  <c r="BJ105" i="12"/>
  <c r="BJ94" i="12"/>
  <c r="BR36" i="14" l="1"/>
  <c r="BS37" i="14"/>
  <c r="BM36" i="13"/>
  <c r="BQ38" i="14"/>
  <c r="BQ53" i="14" s="1"/>
  <c r="BQ75" i="14" s="1"/>
  <c r="BQ27" i="14" s="1"/>
  <c r="BQ108" i="14" s="1"/>
  <c r="BN37" i="13"/>
  <c r="BQ38" i="13"/>
  <c r="BJ66" i="12"/>
  <c r="O75" i="16" s="1"/>
  <c r="N75" i="16"/>
  <c r="Y7" i="16"/>
  <c r="AA7" i="16"/>
  <c r="BK14" i="12"/>
  <c r="H76" i="16" s="1"/>
  <c r="E76" i="16"/>
  <c r="BJ44" i="12"/>
  <c r="K75" i="16" s="1"/>
  <c r="J75" i="16"/>
  <c r="BV28" i="13"/>
  <c r="BV76" i="12"/>
  <c r="BV87" i="12" s="1"/>
  <c r="BK49" i="13"/>
  <c r="BL35" i="13"/>
  <c r="BK34" i="12"/>
  <c r="I76" i="16" s="1"/>
  <c r="BK40" i="13"/>
  <c r="BK43" i="13" s="1"/>
  <c r="BW39" i="13"/>
  <c r="BM26" i="13"/>
  <c r="BM74" i="12"/>
  <c r="BM85" i="12" s="1"/>
  <c r="BQ10" i="14"/>
  <c r="BP27" i="13"/>
  <c r="BP75" i="12"/>
  <c r="BP86" i="12" s="1"/>
  <c r="BL25" i="13"/>
  <c r="BL73" i="12"/>
  <c r="BL84" i="12" s="1"/>
  <c r="BP49" i="14"/>
  <c r="BR51" i="14"/>
  <c r="BR73" i="14" s="1"/>
  <c r="BR25" i="14" s="1"/>
  <c r="BR106" i="14" s="1"/>
  <c r="BQ35" i="14"/>
  <c r="BQ50" i="14" s="1"/>
  <c r="BQ72" i="14" s="1"/>
  <c r="BQ24" i="14" s="1"/>
  <c r="BQ105" i="14" s="1"/>
  <c r="BP40" i="14"/>
  <c r="BP43" i="14" s="1"/>
  <c r="CB39" i="14"/>
  <c r="CB54" i="14" s="1"/>
  <c r="CB76" i="14" s="1"/>
  <c r="CB28" i="14" s="1"/>
  <c r="CB109" i="14" s="1"/>
  <c r="BS52" i="14"/>
  <c r="BS74" i="14" s="1"/>
  <c r="BS26" i="14" s="1"/>
  <c r="BS107" i="14" s="1"/>
  <c r="BJ115" i="13"/>
  <c r="BJ104" i="13"/>
  <c r="BJ23" i="12"/>
  <c r="BJ29" i="13"/>
  <c r="BO110" i="14"/>
  <c r="BO99" i="14"/>
  <c r="BJ88" i="13"/>
  <c r="BJ77" i="12"/>
  <c r="BK24" i="13"/>
  <c r="BK72" i="12"/>
  <c r="BK83" i="12" s="1"/>
  <c r="BL13" i="13"/>
  <c r="BM7" i="13"/>
  <c r="BJ88" i="12" l="1"/>
  <c r="P75" i="16" s="1"/>
  <c r="Q75" i="16"/>
  <c r="BM10" i="13"/>
  <c r="BM10" i="12" s="1"/>
  <c r="BM9" i="13"/>
  <c r="BM9" i="12" s="1"/>
  <c r="BM7" i="12"/>
  <c r="BJ121" i="13"/>
  <c r="BJ99" i="13"/>
  <c r="BJ110" i="13"/>
  <c r="BQ42" i="14"/>
  <c r="BL117" i="13"/>
  <c r="BL106" i="13"/>
  <c r="BL25" i="12"/>
  <c r="BL50" i="13"/>
  <c r="BL35" i="12"/>
  <c r="BP71" i="14"/>
  <c r="BP55" i="14"/>
  <c r="BP66" i="14" s="1"/>
  <c r="BP119" i="13"/>
  <c r="BP108" i="13"/>
  <c r="BP27" i="12"/>
  <c r="BL42" i="13"/>
  <c r="BL42" i="12" s="1"/>
  <c r="C77" i="16" s="1"/>
  <c r="BM51" i="13"/>
  <c r="BM36" i="12"/>
  <c r="BN52" i="13"/>
  <c r="BN37" i="12"/>
  <c r="BW54" i="13"/>
  <c r="BW39" i="12"/>
  <c r="BK55" i="13"/>
  <c r="BK66" i="13" s="1"/>
  <c r="BK49" i="12"/>
  <c r="BK71" i="13"/>
  <c r="BL15" i="13"/>
  <c r="BL13" i="12"/>
  <c r="BJ115" i="12"/>
  <c r="BJ104" i="12"/>
  <c r="BJ93" i="12"/>
  <c r="BJ29" i="12"/>
  <c r="S75" i="16" s="1"/>
  <c r="BQ53" i="13"/>
  <c r="BQ38" i="12"/>
  <c r="BK116" i="13"/>
  <c r="BK105" i="13"/>
  <c r="BK24" i="12"/>
  <c r="BQ9" i="14"/>
  <c r="BQ11" i="14" s="1"/>
  <c r="BM118" i="13"/>
  <c r="BM107" i="13"/>
  <c r="BM26" i="12"/>
  <c r="BK40" i="12"/>
  <c r="BV120" i="13"/>
  <c r="BV109" i="13"/>
  <c r="BV28" i="12"/>
  <c r="BL12" i="12" l="1"/>
  <c r="G77" i="16" s="1"/>
  <c r="F77" i="16"/>
  <c r="BK43" i="12"/>
  <c r="M76" i="16"/>
  <c r="BM11" i="12"/>
  <c r="L78" i="16" s="1"/>
  <c r="BJ121" i="12"/>
  <c r="U75" i="16" s="1"/>
  <c r="BJ110" i="12"/>
  <c r="T75" i="16" s="1"/>
  <c r="BJ99" i="12"/>
  <c r="R75" i="16" s="1"/>
  <c r="BL117" i="12"/>
  <c r="BL106" i="12"/>
  <c r="BL95" i="12"/>
  <c r="BL34" i="13"/>
  <c r="BL15" i="12"/>
  <c r="BV120" i="12"/>
  <c r="BV109" i="12"/>
  <c r="BV98" i="12"/>
  <c r="BK77" i="13"/>
  <c r="BK23" i="13"/>
  <c r="BK71" i="12"/>
  <c r="BK82" i="12" s="1"/>
  <c r="BW54" i="12"/>
  <c r="BW65" i="12" s="1"/>
  <c r="BW76" i="13"/>
  <c r="BM51" i="12"/>
  <c r="BM62" i="12" s="1"/>
  <c r="BM73" i="13"/>
  <c r="BN74" i="13"/>
  <c r="BN52" i="12"/>
  <c r="BN63" i="12" s="1"/>
  <c r="BP119" i="12"/>
  <c r="BP108" i="12"/>
  <c r="BP97" i="12"/>
  <c r="BP77" i="14"/>
  <c r="BP88" i="14" s="1"/>
  <c r="BP23" i="14"/>
  <c r="BR7" i="14"/>
  <c r="BQ13" i="14"/>
  <c r="BQ15" i="14" s="1"/>
  <c r="BQ34" i="14" s="1"/>
  <c r="BM118" i="12"/>
  <c r="BM107" i="12"/>
  <c r="BM96" i="12"/>
  <c r="BK116" i="12"/>
  <c r="BK105" i="12"/>
  <c r="BK94" i="12"/>
  <c r="BQ53" i="12"/>
  <c r="BQ64" i="12" s="1"/>
  <c r="BQ75" i="13"/>
  <c r="BK60" i="12"/>
  <c r="BK55" i="12"/>
  <c r="BL72" i="13"/>
  <c r="BL50" i="12"/>
  <c r="BL61" i="12" s="1"/>
  <c r="BM11" i="13"/>
  <c r="BS36" i="14" l="1"/>
  <c r="BT37" i="14"/>
  <c r="BN36" i="13"/>
  <c r="BR38" i="14"/>
  <c r="BR53" i="14" s="1"/>
  <c r="BR75" i="14" s="1"/>
  <c r="BR27" i="14" s="1"/>
  <c r="BR108" i="14" s="1"/>
  <c r="BO37" i="13"/>
  <c r="BR38" i="13"/>
  <c r="BK66" i="12"/>
  <c r="O76" i="16" s="1"/>
  <c r="N76" i="16"/>
  <c r="BL14" i="12"/>
  <c r="H77" i="16" s="1"/>
  <c r="E77" i="16"/>
  <c r="BK44" i="12"/>
  <c r="K76" i="16" s="1"/>
  <c r="J76" i="16"/>
  <c r="BQ49" i="14"/>
  <c r="BS51" i="14"/>
  <c r="BS73" i="14" s="1"/>
  <c r="BS25" i="14" s="1"/>
  <c r="BS106" i="14" s="1"/>
  <c r="BR35" i="14"/>
  <c r="BR50" i="14" s="1"/>
  <c r="BR72" i="14" s="1"/>
  <c r="BR24" i="14" s="1"/>
  <c r="BR105" i="14" s="1"/>
  <c r="BQ40" i="14"/>
  <c r="BQ43" i="14" s="1"/>
  <c r="CC39" i="14"/>
  <c r="CC54" i="14" s="1"/>
  <c r="CC76" i="14" s="1"/>
  <c r="CC28" i="14" s="1"/>
  <c r="CC109" i="14" s="1"/>
  <c r="BT52" i="14"/>
  <c r="BT74" i="14" s="1"/>
  <c r="BT26" i="14" s="1"/>
  <c r="BT107" i="14" s="1"/>
  <c r="BL24" i="13"/>
  <c r="BL72" i="12"/>
  <c r="BL83" i="12" s="1"/>
  <c r="BM25" i="13"/>
  <c r="BM73" i="12"/>
  <c r="BM84" i="12" s="1"/>
  <c r="BP104" i="14"/>
  <c r="BP29" i="14"/>
  <c r="BK115" i="13"/>
  <c r="BK104" i="13"/>
  <c r="BK23" i="12"/>
  <c r="BK29" i="13"/>
  <c r="BQ27" i="13"/>
  <c r="BQ75" i="12"/>
  <c r="BQ86" i="12" s="1"/>
  <c r="BN26" i="13"/>
  <c r="BN74" i="12"/>
  <c r="BN85" i="12" s="1"/>
  <c r="BR10" i="14"/>
  <c r="BL49" i="13"/>
  <c r="BM35" i="13"/>
  <c r="BL34" i="12"/>
  <c r="I77" i="16" s="1"/>
  <c r="BL40" i="13"/>
  <c r="BL43" i="13" s="1"/>
  <c r="BX39" i="13"/>
  <c r="BN7" i="13"/>
  <c r="BM13" i="13"/>
  <c r="BW28" i="13"/>
  <c r="BW76" i="12"/>
  <c r="BW87" i="12" s="1"/>
  <c r="BK88" i="13"/>
  <c r="BK77" i="12"/>
  <c r="BK88" i="12" l="1"/>
  <c r="P76" i="16" s="1"/>
  <c r="Q76" i="16"/>
  <c r="BR9" i="14"/>
  <c r="BR11" i="14" s="1"/>
  <c r="BR13" i="14" s="1"/>
  <c r="BR15" i="14" s="1"/>
  <c r="BR34" i="14" s="1"/>
  <c r="BK115" i="12"/>
  <c r="BK104" i="12"/>
  <c r="BK93" i="12"/>
  <c r="BK29" i="12"/>
  <c r="S76" i="16" s="1"/>
  <c r="BN10" i="13"/>
  <c r="BN10" i="12" s="1"/>
  <c r="BN9" i="13"/>
  <c r="BN9" i="12" s="1"/>
  <c r="BN7" i="12"/>
  <c r="BR42" i="14"/>
  <c r="BX54" i="13"/>
  <c r="BX39" i="12"/>
  <c r="BM50" i="13"/>
  <c r="BM35" i="12"/>
  <c r="BL55" i="13"/>
  <c r="BL66" i="13" s="1"/>
  <c r="BL49" i="12"/>
  <c r="BL71" i="13"/>
  <c r="BQ119" i="13"/>
  <c r="BQ108" i="13"/>
  <c r="BQ27" i="12"/>
  <c r="BM117" i="13"/>
  <c r="BM106" i="13"/>
  <c r="BM25" i="12"/>
  <c r="BM15" i="13"/>
  <c r="BM13" i="12"/>
  <c r="BM42" i="13"/>
  <c r="BM42" i="12" s="1"/>
  <c r="C78" i="16" s="1"/>
  <c r="BN51" i="13"/>
  <c r="BN36" i="12"/>
  <c r="BN118" i="13"/>
  <c r="BN107" i="13"/>
  <c r="BN26" i="12"/>
  <c r="BL116" i="13"/>
  <c r="BL105" i="13"/>
  <c r="BL24" i="12"/>
  <c r="BL40" i="12"/>
  <c r="M77" i="16" s="1"/>
  <c r="BW120" i="13"/>
  <c r="BW109" i="13"/>
  <c r="BW28" i="12"/>
  <c r="BR53" i="13"/>
  <c r="BR38" i="12"/>
  <c r="BO52" i="13"/>
  <c r="BO37" i="12"/>
  <c r="BK121" i="13"/>
  <c r="BK110" i="13"/>
  <c r="BK99" i="13"/>
  <c r="BP110" i="14"/>
  <c r="BP99" i="14"/>
  <c r="BQ71" i="14"/>
  <c r="BQ55" i="14"/>
  <c r="BQ66" i="14" s="1"/>
  <c r="BT36" i="14" l="1"/>
  <c r="BU37" i="14"/>
  <c r="BM12" i="12"/>
  <c r="G78" i="16" s="1"/>
  <c r="F78" i="16"/>
  <c r="BL43" i="12"/>
  <c r="BS7" i="14"/>
  <c r="BS10" i="14" s="1"/>
  <c r="BN11" i="13"/>
  <c r="BN13" i="13" s="1"/>
  <c r="BQ77" i="14"/>
  <c r="BQ88" i="14" s="1"/>
  <c r="BQ23" i="14"/>
  <c r="BL77" i="13"/>
  <c r="BL23" i="13"/>
  <c r="BL71" i="12"/>
  <c r="BL82" i="12" s="1"/>
  <c r="BW120" i="12"/>
  <c r="BW109" i="12"/>
  <c r="BW98" i="12"/>
  <c r="BN118" i="12"/>
  <c r="BN107" i="12"/>
  <c r="BN96" i="12"/>
  <c r="BN73" i="13"/>
  <c r="BN51" i="12"/>
  <c r="BN62" i="12" s="1"/>
  <c r="BM34" i="13"/>
  <c r="BM15" i="12"/>
  <c r="BQ119" i="12"/>
  <c r="BQ108" i="12"/>
  <c r="BQ97" i="12"/>
  <c r="BL60" i="12"/>
  <c r="BL55" i="12"/>
  <c r="BN11" i="12"/>
  <c r="L79" i="16" s="1"/>
  <c r="BK121" i="12"/>
  <c r="U76" i="16" s="1"/>
  <c r="BK110" i="12"/>
  <c r="T76" i="16" s="1"/>
  <c r="BK99" i="12"/>
  <c r="R76" i="16" s="1"/>
  <c r="BR75" i="13"/>
  <c r="BR53" i="12"/>
  <c r="BR64" i="12" s="1"/>
  <c r="BM50" i="12"/>
  <c r="BM61" i="12" s="1"/>
  <c r="BM72" i="13"/>
  <c r="BO52" i="12"/>
  <c r="BO63" i="12" s="1"/>
  <c r="BO74" i="13"/>
  <c r="BL116" i="12"/>
  <c r="BL105" i="12"/>
  <c r="BL94" i="12"/>
  <c r="BM117" i="12"/>
  <c r="BM106" i="12"/>
  <c r="BM95" i="12"/>
  <c r="BX76" i="13"/>
  <c r="BX54" i="12"/>
  <c r="BX65" i="12" s="1"/>
  <c r="BR49" i="14"/>
  <c r="BS35" i="14"/>
  <c r="BS50" i="14" s="1"/>
  <c r="BS72" i="14" s="1"/>
  <c r="BS24" i="14" s="1"/>
  <c r="BS105" i="14" s="1"/>
  <c r="BT51" i="14"/>
  <c r="BT73" i="14" s="1"/>
  <c r="BT25" i="14" s="1"/>
  <c r="BT106" i="14" s="1"/>
  <c r="BR40" i="14"/>
  <c r="CD39" i="14"/>
  <c r="CD54" i="14" s="1"/>
  <c r="CD76" i="14" s="1"/>
  <c r="CD28" i="14" s="1"/>
  <c r="CD109" i="14" s="1"/>
  <c r="BU52" i="14"/>
  <c r="BU74" i="14" s="1"/>
  <c r="BU26" i="14" s="1"/>
  <c r="BU107" i="14" s="1"/>
  <c r="BO36" i="13" l="1"/>
  <c r="BP37" i="13"/>
  <c r="BS38" i="14"/>
  <c r="BS38" i="13"/>
  <c r="BO7" i="13"/>
  <c r="BL66" i="12"/>
  <c r="O77" i="16" s="1"/>
  <c r="N77" i="16"/>
  <c r="BM14" i="12"/>
  <c r="H78" i="16" s="1"/>
  <c r="E78" i="16"/>
  <c r="BL44" i="12"/>
  <c r="K77" i="16" s="1"/>
  <c r="J77" i="16"/>
  <c r="BX28" i="13"/>
  <c r="BX76" i="12"/>
  <c r="BX87" i="12" s="1"/>
  <c r="BR27" i="13"/>
  <c r="BR75" i="12"/>
  <c r="BR86" i="12" s="1"/>
  <c r="BN25" i="13"/>
  <c r="BN73" i="12"/>
  <c r="BN84" i="12" s="1"/>
  <c r="BN15" i="13"/>
  <c r="BN13" i="12"/>
  <c r="BM24" i="13"/>
  <c r="BM72" i="12"/>
  <c r="BM83" i="12" s="1"/>
  <c r="BL115" i="13"/>
  <c r="BL104" i="13"/>
  <c r="BL23" i="12"/>
  <c r="BL29" i="13"/>
  <c r="BQ104" i="14"/>
  <c r="BQ29" i="14"/>
  <c r="BO26" i="13"/>
  <c r="BO74" i="12"/>
  <c r="BO85" i="12" s="1"/>
  <c r="BO10" i="13"/>
  <c r="BO10" i="12" s="1"/>
  <c r="BO9" i="13"/>
  <c r="BO9" i="12" s="1"/>
  <c r="BO7" i="12"/>
  <c r="BS42" i="14"/>
  <c r="BR43" i="14"/>
  <c r="BR71" i="14"/>
  <c r="BR55" i="14"/>
  <c r="BR66" i="14" s="1"/>
  <c r="BM49" i="13"/>
  <c r="BN35" i="13"/>
  <c r="BM34" i="12"/>
  <c r="I78" i="16" s="1"/>
  <c r="BM40" i="13"/>
  <c r="BY39" i="13"/>
  <c r="BL88" i="13"/>
  <c r="BL77" i="12"/>
  <c r="BN12" i="12" l="1"/>
  <c r="G79" i="16" s="1"/>
  <c r="F79" i="16"/>
  <c r="BL88" i="12"/>
  <c r="P77" i="16" s="1"/>
  <c r="Q77" i="16"/>
  <c r="BP52" i="13"/>
  <c r="BP37" i="12"/>
  <c r="BN34" i="13"/>
  <c r="BN15" i="12"/>
  <c r="BR119" i="13"/>
  <c r="BR108" i="13"/>
  <c r="BR27" i="12"/>
  <c r="BS53" i="13"/>
  <c r="BS38" i="12"/>
  <c r="BM40" i="12"/>
  <c r="M78" i="16" s="1"/>
  <c r="BO51" i="13"/>
  <c r="BO36" i="12"/>
  <c r="BR77" i="14"/>
  <c r="BR88" i="14" s="1"/>
  <c r="BR23" i="14"/>
  <c r="BO11" i="12"/>
  <c r="L80" i="16" s="1"/>
  <c r="BL121" i="13"/>
  <c r="BL110" i="13"/>
  <c r="BL99" i="13"/>
  <c r="BN50" i="13"/>
  <c r="BN35" i="12"/>
  <c r="BM55" i="13"/>
  <c r="BM66" i="13" s="1"/>
  <c r="BM49" i="12"/>
  <c r="BM71" i="13"/>
  <c r="BQ110" i="14"/>
  <c r="BQ99" i="14"/>
  <c r="BN42" i="13"/>
  <c r="BN42" i="12" s="1"/>
  <c r="C79" i="16" s="1"/>
  <c r="BS53" i="14"/>
  <c r="BS75" i="14" s="1"/>
  <c r="BS27" i="14" s="1"/>
  <c r="BS108" i="14" s="1"/>
  <c r="BS9" i="14"/>
  <c r="BS11" i="14" s="1"/>
  <c r="BM43" i="13"/>
  <c r="BY54" i="13"/>
  <c r="BY39" i="12"/>
  <c r="BO11" i="13"/>
  <c r="BO118" i="13"/>
  <c r="BO107" i="13"/>
  <c r="BO26" i="12"/>
  <c r="BL115" i="12"/>
  <c r="BL104" i="12"/>
  <c r="BL93" i="12"/>
  <c r="BL29" i="12"/>
  <c r="S77" i="16" s="1"/>
  <c r="BM116" i="13"/>
  <c r="BM105" i="13"/>
  <c r="BM24" i="12"/>
  <c r="BN117" i="13"/>
  <c r="BN106" i="13"/>
  <c r="BN25" i="12"/>
  <c r="BX120" i="13"/>
  <c r="BX109" i="13"/>
  <c r="BX28" i="12"/>
  <c r="BP36" i="13" l="1"/>
  <c r="BT38" i="13"/>
  <c r="BT38" i="14"/>
  <c r="BT53" i="14" s="1"/>
  <c r="BT75" i="14" s="1"/>
  <c r="BT27" i="14" s="1"/>
  <c r="BT108" i="14" s="1"/>
  <c r="BQ37" i="13"/>
  <c r="BM43" i="12"/>
  <c r="BN14" i="12"/>
  <c r="H79" i="16" s="1"/>
  <c r="E79" i="16"/>
  <c r="BM44" i="12"/>
  <c r="K78" i="16" s="1"/>
  <c r="J78" i="16"/>
  <c r="BM116" i="12"/>
  <c r="BM105" i="12"/>
  <c r="BM94" i="12"/>
  <c r="BO51" i="12"/>
  <c r="BO62" i="12" s="1"/>
  <c r="BO73" i="13"/>
  <c r="BS53" i="12"/>
  <c r="BS64" i="12" s="1"/>
  <c r="BS75" i="13"/>
  <c r="BN117" i="12"/>
  <c r="BN106" i="12"/>
  <c r="BN95" i="12"/>
  <c r="BR104" i="14"/>
  <c r="BR29" i="14"/>
  <c r="BR119" i="12"/>
  <c r="BR108" i="12"/>
  <c r="BR97" i="12"/>
  <c r="BX120" i="12"/>
  <c r="BX109" i="12"/>
  <c r="BX98" i="12"/>
  <c r="BO13" i="13"/>
  <c r="BP7" i="13"/>
  <c r="BS13" i="14"/>
  <c r="BS15" i="14" s="1"/>
  <c r="BS34" i="14" s="1"/>
  <c r="BT7" i="14"/>
  <c r="BY54" i="12"/>
  <c r="BY65" i="12" s="1"/>
  <c r="BY76" i="13"/>
  <c r="BM77" i="13"/>
  <c r="BM23" i="13"/>
  <c r="BM71" i="12"/>
  <c r="BM82" i="12" s="1"/>
  <c r="BN72" i="13"/>
  <c r="BN50" i="12"/>
  <c r="BN61" i="12" s="1"/>
  <c r="BM60" i="12"/>
  <c r="BM55" i="12"/>
  <c r="BO35" i="13"/>
  <c r="BN49" i="13"/>
  <c r="BN34" i="12"/>
  <c r="BN40" i="13"/>
  <c r="BZ39" i="13"/>
  <c r="BL121" i="12"/>
  <c r="U77" i="16" s="1"/>
  <c r="BL110" i="12"/>
  <c r="T77" i="16" s="1"/>
  <c r="BL99" i="12"/>
  <c r="R77" i="16" s="1"/>
  <c r="BO118" i="12"/>
  <c r="BO107" i="12"/>
  <c r="BO96" i="12"/>
  <c r="BP74" i="13"/>
  <c r="BP52" i="12"/>
  <c r="BP63" i="12" s="1"/>
  <c r="BU36" i="14" l="1"/>
  <c r="BV37" i="14"/>
  <c r="BN40" i="12"/>
  <c r="M79" i="16" s="1"/>
  <c r="I79" i="16"/>
  <c r="BM66" i="12"/>
  <c r="O78" i="16" s="1"/>
  <c r="N78" i="16"/>
  <c r="BP9" i="13"/>
  <c r="BP9" i="12" s="1"/>
  <c r="BP10" i="13"/>
  <c r="BP10" i="12" s="1"/>
  <c r="BP7" i="12"/>
  <c r="BR110" i="14"/>
  <c r="BR99" i="14"/>
  <c r="BM115" i="13"/>
  <c r="BM104" i="13"/>
  <c r="BM23" i="12"/>
  <c r="BM29" i="13"/>
  <c r="BZ54" i="13"/>
  <c r="BZ39" i="12"/>
  <c r="BP51" i="13"/>
  <c r="BP36" i="12"/>
  <c r="BO50" i="13"/>
  <c r="BO35" i="12"/>
  <c r="BM88" i="13"/>
  <c r="BM77" i="12"/>
  <c r="BT9" i="14"/>
  <c r="BT10" i="14"/>
  <c r="BP26" i="13"/>
  <c r="BP74" i="12"/>
  <c r="BP85" i="12" s="1"/>
  <c r="BO42" i="13"/>
  <c r="BO42" i="12" s="1"/>
  <c r="C80" i="16" s="1"/>
  <c r="BN43" i="13"/>
  <c r="BN55" i="13"/>
  <c r="BN66" i="13" s="1"/>
  <c r="BN49" i="12"/>
  <c r="BN71" i="13"/>
  <c r="BQ52" i="13"/>
  <c r="BQ37" i="12"/>
  <c r="BO15" i="13"/>
  <c r="BO13" i="12"/>
  <c r="BS27" i="13"/>
  <c r="BS75" i="12"/>
  <c r="BS86" i="12" s="1"/>
  <c r="BT53" i="13"/>
  <c r="BT38" i="12"/>
  <c r="BN24" i="13"/>
  <c r="BN72" i="12"/>
  <c r="BN83" i="12" s="1"/>
  <c r="BY28" i="13"/>
  <c r="BY76" i="12"/>
  <c r="BY87" i="12" s="1"/>
  <c r="BS49" i="14"/>
  <c r="BU51" i="14"/>
  <c r="BU73" i="14" s="1"/>
  <c r="BU25" i="14" s="1"/>
  <c r="BU106" i="14" s="1"/>
  <c r="BT35" i="14"/>
  <c r="BT50" i="14" s="1"/>
  <c r="BT72" i="14" s="1"/>
  <c r="BT24" i="14" s="1"/>
  <c r="BT105" i="14" s="1"/>
  <c r="BS40" i="14"/>
  <c r="BS43" i="14" s="1"/>
  <c r="CE39" i="14"/>
  <c r="CE54" i="14" s="1"/>
  <c r="CE76" i="14" s="1"/>
  <c r="CE28" i="14" s="1"/>
  <c r="CE109" i="14" s="1"/>
  <c r="BV52" i="14"/>
  <c r="BV74" i="14" s="1"/>
  <c r="BV26" i="14" s="1"/>
  <c r="BV107" i="14" s="1"/>
  <c r="BO25" i="13"/>
  <c r="BO73" i="12"/>
  <c r="BO84" i="12" s="1"/>
  <c r="BN43" i="12" l="1"/>
  <c r="BN44" i="12" s="1"/>
  <c r="K79" i="16" s="1"/>
  <c r="BM88" i="12"/>
  <c r="P78" i="16" s="1"/>
  <c r="Q78" i="16"/>
  <c r="J79" i="16"/>
  <c r="BO12" i="12"/>
  <c r="G80" i="16" s="1"/>
  <c r="F80" i="16"/>
  <c r="BP11" i="12"/>
  <c r="L81" i="16" s="1"/>
  <c r="BT11" i="14"/>
  <c r="BU7" i="14" s="1"/>
  <c r="BN116" i="13"/>
  <c r="BN105" i="13"/>
  <c r="BN24" i="12"/>
  <c r="BP118" i="13"/>
  <c r="BP107" i="13"/>
  <c r="BP26" i="12"/>
  <c r="BT42" i="14"/>
  <c r="BY120" i="13"/>
  <c r="BY109" i="13"/>
  <c r="BY28" i="12"/>
  <c r="BT75" i="13"/>
  <c r="BT53" i="12"/>
  <c r="BT64" i="12" s="1"/>
  <c r="BO34" i="13"/>
  <c r="BO15" i="12"/>
  <c r="BN77" i="13"/>
  <c r="BN23" i="13"/>
  <c r="BN71" i="12"/>
  <c r="BN82" i="12" s="1"/>
  <c r="BP73" i="13"/>
  <c r="BP51" i="12"/>
  <c r="BP62" i="12" s="1"/>
  <c r="BM121" i="13"/>
  <c r="BM110" i="13"/>
  <c r="BM99" i="13"/>
  <c r="BS55" i="14"/>
  <c r="BS66" i="14" s="1"/>
  <c r="BS71" i="14"/>
  <c r="BS119" i="13"/>
  <c r="BS108" i="13"/>
  <c r="BS27" i="12"/>
  <c r="BT13" i="14"/>
  <c r="BT15" i="14" s="1"/>
  <c r="BT34" i="14" s="1"/>
  <c r="BO50" i="12"/>
  <c r="BO61" i="12" s="1"/>
  <c r="BO72" i="13"/>
  <c r="BZ76" i="13"/>
  <c r="BZ54" i="12"/>
  <c r="BZ65" i="12" s="1"/>
  <c r="BO117" i="13"/>
  <c r="BO106" i="13"/>
  <c r="BO25" i="12"/>
  <c r="BQ52" i="12"/>
  <c r="BQ63" i="12" s="1"/>
  <c r="BQ74" i="13"/>
  <c r="BN60" i="12"/>
  <c r="BN55" i="12"/>
  <c r="BM115" i="12"/>
  <c r="BM104" i="12"/>
  <c r="BM93" i="12"/>
  <c r="BM29" i="12"/>
  <c r="S78" i="16" s="1"/>
  <c r="BP11" i="13"/>
  <c r="BV36" i="14" l="1"/>
  <c r="BW37" i="14"/>
  <c r="BQ36" i="13"/>
  <c r="BU38" i="13"/>
  <c r="BU38" i="14"/>
  <c r="BR37" i="13"/>
  <c r="BN66" i="12"/>
  <c r="O79" i="16" s="1"/>
  <c r="N79" i="16"/>
  <c r="BO14" i="12"/>
  <c r="H80" i="16" s="1"/>
  <c r="E80" i="16"/>
  <c r="BS119" i="12"/>
  <c r="BS108" i="12"/>
  <c r="BS97" i="12"/>
  <c r="BT27" i="13"/>
  <c r="BT75" i="12"/>
  <c r="BT86" i="12" s="1"/>
  <c r="BQ26" i="13"/>
  <c r="BQ74" i="12"/>
  <c r="BQ85" i="12" s="1"/>
  <c r="BN116" i="12"/>
  <c r="BN105" i="12"/>
  <c r="BN94" i="12"/>
  <c r="BP13" i="13"/>
  <c r="BQ7" i="13"/>
  <c r="BU10" i="14"/>
  <c r="BO49" i="13"/>
  <c r="BP35" i="13"/>
  <c r="BO34" i="12"/>
  <c r="I80" i="16" s="1"/>
  <c r="BO40" i="13"/>
  <c r="CA39" i="13"/>
  <c r="BU53" i="14"/>
  <c r="BU75" i="14" s="1"/>
  <c r="BU27" i="14" s="1"/>
  <c r="BU108" i="14" s="1"/>
  <c r="BP118" i="12"/>
  <c r="BP107" i="12"/>
  <c r="BP96" i="12"/>
  <c r="BO24" i="13"/>
  <c r="BO72" i="12"/>
  <c r="BO83" i="12" s="1"/>
  <c r="BN88" i="13"/>
  <c r="BN77" i="12"/>
  <c r="BP25" i="13"/>
  <c r="BP73" i="12"/>
  <c r="BP84" i="12" s="1"/>
  <c r="BY120" i="12"/>
  <c r="BY109" i="12"/>
  <c r="BY98" i="12"/>
  <c r="BM121" i="12"/>
  <c r="U78" i="16" s="1"/>
  <c r="BM110" i="12"/>
  <c r="T78" i="16" s="1"/>
  <c r="BM99" i="12"/>
  <c r="R78" i="16" s="1"/>
  <c r="BO117" i="12"/>
  <c r="BO106" i="12"/>
  <c r="BO95" i="12"/>
  <c r="BZ28" i="13"/>
  <c r="BZ76" i="12"/>
  <c r="BZ87" i="12" s="1"/>
  <c r="BT49" i="14"/>
  <c r="BV51" i="14"/>
  <c r="BV73" i="14" s="1"/>
  <c r="BV25" i="14" s="1"/>
  <c r="BV106" i="14" s="1"/>
  <c r="BU35" i="14"/>
  <c r="BU50" i="14" s="1"/>
  <c r="BU72" i="14" s="1"/>
  <c r="BU24" i="14" s="1"/>
  <c r="BU105" i="14" s="1"/>
  <c r="BT40" i="14"/>
  <c r="CF39" i="14"/>
  <c r="CF54" i="14" s="1"/>
  <c r="CF76" i="14" s="1"/>
  <c r="CF28" i="14" s="1"/>
  <c r="CF109" i="14" s="1"/>
  <c r="BW52" i="14"/>
  <c r="BW74" i="14" s="1"/>
  <c r="BW26" i="14" s="1"/>
  <c r="BW107" i="14" s="1"/>
  <c r="BS77" i="14"/>
  <c r="BS88" i="14" s="1"/>
  <c r="BS23" i="14"/>
  <c r="BN115" i="13"/>
  <c r="BN104" i="13"/>
  <c r="BN23" i="12"/>
  <c r="BN29" i="13"/>
  <c r="BN88" i="12" l="1"/>
  <c r="P79" i="16" s="1"/>
  <c r="Q79" i="16"/>
  <c r="BU9" i="14"/>
  <c r="BU11" i="14" s="1"/>
  <c r="BV7" i="14" s="1"/>
  <c r="BU42" i="14"/>
  <c r="BT43" i="14"/>
  <c r="BZ120" i="13"/>
  <c r="BZ109" i="13"/>
  <c r="BZ28" i="12"/>
  <c r="BQ10" i="13"/>
  <c r="BQ10" i="12" s="1"/>
  <c r="BQ9" i="13"/>
  <c r="BQ9" i="12" s="1"/>
  <c r="BQ7" i="12"/>
  <c r="BT119" i="13"/>
  <c r="BT108" i="13"/>
  <c r="BT27" i="12"/>
  <c r="BR52" i="13"/>
  <c r="BR37" i="12"/>
  <c r="BP42" i="13"/>
  <c r="BP42" i="12" s="1"/>
  <c r="C81" i="16" s="1"/>
  <c r="BQ51" i="13"/>
  <c r="BQ36" i="12"/>
  <c r="BT71" i="14"/>
  <c r="BT55" i="14"/>
  <c r="BT66" i="14" s="1"/>
  <c r="BO40" i="12"/>
  <c r="M80" i="16" s="1"/>
  <c r="BQ118" i="13"/>
  <c r="BQ107" i="13"/>
  <c r="BQ26" i="12"/>
  <c r="BN115" i="12"/>
  <c r="BN104" i="12"/>
  <c r="BN93" i="12"/>
  <c r="BN29" i="12"/>
  <c r="S79" i="16" s="1"/>
  <c r="BP15" i="13"/>
  <c r="BP13" i="12"/>
  <c r="BN121" i="13"/>
  <c r="BN99" i="13"/>
  <c r="BN110" i="13"/>
  <c r="BS104" i="14"/>
  <c r="BS29" i="14"/>
  <c r="BP117" i="13"/>
  <c r="BP106" i="13"/>
  <c r="BP25" i="12"/>
  <c r="BO116" i="13"/>
  <c r="BO105" i="13"/>
  <c r="BO24" i="12"/>
  <c r="BO43" i="13"/>
  <c r="BU53" i="13"/>
  <c r="BU38" i="12"/>
  <c r="CA54" i="13"/>
  <c r="CA39" i="12"/>
  <c r="BP50" i="13"/>
  <c r="BP35" i="12"/>
  <c r="BO55" i="13"/>
  <c r="BO66" i="13" s="1"/>
  <c r="BO49" i="12"/>
  <c r="BO71" i="13"/>
  <c r="BP12" i="12" l="1"/>
  <c r="G81" i="16" s="1"/>
  <c r="F81" i="16"/>
  <c r="BQ11" i="12"/>
  <c r="L82" i="16" s="1"/>
  <c r="BQ11" i="13"/>
  <c r="BR7" i="13" s="1"/>
  <c r="BU13" i="14"/>
  <c r="BU15" i="14" s="1"/>
  <c r="BU34" i="14" s="1"/>
  <c r="CG39" i="14" s="1"/>
  <c r="CG54" i="14" s="1"/>
  <c r="CG76" i="14" s="1"/>
  <c r="CG28" i="14" s="1"/>
  <c r="CG109" i="14" s="1"/>
  <c r="BN121" i="12"/>
  <c r="U79" i="16" s="1"/>
  <c r="BN110" i="12"/>
  <c r="T79" i="16" s="1"/>
  <c r="BN99" i="12"/>
  <c r="R79" i="16" s="1"/>
  <c r="BQ118" i="12"/>
  <c r="BQ107" i="12"/>
  <c r="BQ96" i="12"/>
  <c r="BP72" i="13"/>
  <c r="BP50" i="12"/>
  <c r="BP61" i="12" s="1"/>
  <c r="BS110" i="14"/>
  <c r="BS99" i="14"/>
  <c r="BT119" i="12"/>
  <c r="BT108" i="12"/>
  <c r="BT97" i="12"/>
  <c r="BO60" i="12"/>
  <c r="BO55" i="12"/>
  <c r="BT77" i="14"/>
  <c r="BT88" i="14" s="1"/>
  <c r="BT23" i="14"/>
  <c r="BV35" i="14"/>
  <c r="BV50" i="14" s="1"/>
  <c r="BV72" i="14" s="1"/>
  <c r="BV24" i="14" s="1"/>
  <c r="BV105" i="14" s="1"/>
  <c r="BQ51" i="12"/>
  <c r="BQ62" i="12" s="1"/>
  <c r="BQ73" i="13"/>
  <c r="BR74" i="13"/>
  <c r="BR52" i="12"/>
  <c r="BR63" i="12" s="1"/>
  <c r="BZ120" i="12"/>
  <c r="BZ109" i="12"/>
  <c r="BZ98" i="12"/>
  <c r="BO77" i="13"/>
  <c r="BO23" i="13"/>
  <c r="BO71" i="12"/>
  <c r="BO82" i="12" s="1"/>
  <c r="BU53" i="12"/>
  <c r="BU64" i="12" s="1"/>
  <c r="BU75" i="13"/>
  <c r="BP117" i="12"/>
  <c r="BP106" i="12"/>
  <c r="BP95" i="12"/>
  <c r="CA54" i="12"/>
  <c r="CA65" i="12" s="1"/>
  <c r="CA76" i="13"/>
  <c r="BO116" i="12"/>
  <c r="BO105" i="12"/>
  <c r="BO94" i="12"/>
  <c r="BP34" i="13"/>
  <c r="BP15" i="12"/>
  <c r="BO43" i="12"/>
  <c r="BV10" i="14"/>
  <c r="BR36" i="13" l="1"/>
  <c r="BV38" i="14"/>
  <c r="BS37" i="13"/>
  <c r="BV38" i="13"/>
  <c r="BU40" i="14"/>
  <c r="BW36" i="14"/>
  <c r="BW51" i="14" s="1"/>
  <c r="BW73" i="14" s="1"/>
  <c r="BW25" i="14" s="1"/>
  <c r="BW106" i="14" s="1"/>
  <c r="BX37" i="14"/>
  <c r="BX52" i="14" s="1"/>
  <c r="BX74" i="14" s="1"/>
  <c r="BX26" i="14" s="1"/>
  <c r="BX107" i="14" s="1"/>
  <c r="BU49" i="14"/>
  <c r="BQ13" i="13"/>
  <c r="BQ13" i="12" s="1"/>
  <c r="BO66" i="12"/>
  <c r="O80" i="16" s="1"/>
  <c r="N80" i="16"/>
  <c r="BP14" i="12"/>
  <c r="H81" i="16" s="1"/>
  <c r="E81" i="16"/>
  <c r="BO44" i="12"/>
  <c r="K80" i="16" s="1"/>
  <c r="J80" i="16"/>
  <c r="BO88" i="13"/>
  <c r="BO77" i="12"/>
  <c r="BV42" i="14"/>
  <c r="BU43" i="14"/>
  <c r="BP49" i="13"/>
  <c r="BQ35" i="13"/>
  <c r="BP34" i="12"/>
  <c r="I81" i="16" s="1"/>
  <c r="BP40" i="13"/>
  <c r="BP43" i="13" s="1"/>
  <c r="CB39" i="13"/>
  <c r="BR26" i="13"/>
  <c r="BR74" i="12"/>
  <c r="BR85" i="12" s="1"/>
  <c r="BQ15" i="13"/>
  <c r="BQ25" i="13"/>
  <c r="BQ73" i="12"/>
  <c r="BQ84" i="12" s="1"/>
  <c r="BU71" i="14"/>
  <c r="BU55" i="14"/>
  <c r="BU66" i="14" s="1"/>
  <c r="BU27" i="13"/>
  <c r="BU75" i="12"/>
  <c r="BU86" i="12" s="1"/>
  <c r="CA28" i="13"/>
  <c r="CA76" i="12"/>
  <c r="CA87" i="12" s="1"/>
  <c r="BP24" i="13"/>
  <c r="BP72" i="12"/>
  <c r="BP83" i="12" s="1"/>
  <c r="BR10" i="13"/>
  <c r="BR10" i="12" s="1"/>
  <c r="BR9" i="13"/>
  <c r="BR9" i="12" s="1"/>
  <c r="BR7" i="12"/>
  <c r="BO115" i="13"/>
  <c r="BO104" i="13"/>
  <c r="BO23" i="12"/>
  <c r="BO29" i="13"/>
  <c r="BT104" i="14"/>
  <c r="BT29" i="14"/>
  <c r="BQ12" i="12" l="1"/>
  <c r="G82" i="16" s="1"/>
  <c r="F82" i="16"/>
  <c r="BO88" i="12"/>
  <c r="P80" i="16" s="1"/>
  <c r="Q80" i="16"/>
  <c r="BU119" i="13"/>
  <c r="BU108" i="13"/>
  <c r="BU27" i="12"/>
  <c r="BS52" i="13"/>
  <c r="BS37" i="12"/>
  <c r="BR11" i="13"/>
  <c r="BP55" i="13"/>
  <c r="BP66" i="13" s="1"/>
  <c r="BP49" i="12"/>
  <c r="BP71" i="13"/>
  <c r="CA120" i="13"/>
  <c r="CA109" i="13"/>
  <c r="CA28" i="12"/>
  <c r="BU77" i="14"/>
  <c r="BU88" i="14" s="1"/>
  <c r="BU23" i="14"/>
  <c r="BQ34" i="13"/>
  <c r="BQ15" i="12"/>
  <c r="BO115" i="12"/>
  <c r="BO104" i="12"/>
  <c r="BO93" i="12"/>
  <c r="BO29" i="12"/>
  <c r="S80" i="16" s="1"/>
  <c r="BP116" i="13"/>
  <c r="BP105" i="13"/>
  <c r="BP24" i="12"/>
  <c r="BQ117" i="13"/>
  <c r="BQ106" i="13"/>
  <c r="BQ25" i="12"/>
  <c r="BR118" i="13"/>
  <c r="BR107" i="13"/>
  <c r="BR26" i="12"/>
  <c r="BP40" i="12"/>
  <c r="M81" i="16" s="1"/>
  <c r="BT110" i="14"/>
  <c r="BT99" i="14"/>
  <c r="CB54" i="13"/>
  <c r="CB39" i="12"/>
  <c r="BQ50" i="13"/>
  <c r="BQ35" i="12"/>
  <c r="BO121" i="13"/>
  <c r="BO110" i="13"/>
  <c r="BO99" i="13"/>
  <c r="BR11" i="12"/>
  <c r="L83" i="16" s="1"/>
  <c r="BV53" i="13"/>
  <c r="BV38" i="12"/>
  <c r="BV53" i="14"/>
  <c r="BV75" i="14" s="1"/>
  <c r="BV27" i="14" s="1"/>
  <c r="BV108" i="14" s="1"/>
  <c r="BV9" i="14"/>
  <c r="BV11" i="14" s="1"/>
  <c r="BQ42" i="13"/>
  <c r="BQ42" i="12" s="1"/>
  <c r="C82" i="16" s="1"/>
  <c r="BR51" i="13"/>
  <c r="BR36" i="12"/>
  <c r="BS36" i="13" l="1"/>
  <c r="BW38" i="14"/>
  <c r="BW38" i="13"/>
  <c r="BT37" i="13"/>
  <c r="BP43" i="12"/>
  <c r="BP44" i="12" s="1"/>
  <c r="K81" i="16" s="1"/>
  <c r="BQ14" i="12"/>
  <c r="H82" i="16" s="1"/>
  <c r="E82" i="16"/>
  <c r="J81" i="16"/>
  <c r="BR73" i="13"/>
  <c r="BR51" i="12"/>
  <c r="BR62" i="12" s="1"/>
  <c r="BP60" i="12"/>
  <c r="BP55" i="12"/>
  <c r="BQ49" i="13"/>
  <c r="BR35" i="13"/>
  <c r="BQ34" i="12"/>
  <c r="BQ40" i="13"/>
  <c r="CC39" i="13"/>
  <c r="BW53" i="14"/>
  <c r="BW75" i="14" s="1"/>
  <c r="BW27" i="14" s="1"/>
  <c r="BW108" i="14" s="1"/>
  <c r="BU119" i="12"/>
  <c r="BU108" i="12"/>
  <c r="BU97" i="12"/>
  <c r="BV75" i="13"/>
  <c r="BV53" i="12"/>
  <c r="BV64" i="12" s="1"/>
  <c r="CB76" i="13"/>
  <c r="CB54" i="12"/>
  <c r="CB65" i="12" s="1"/>
  <c r="BQ117" i="12"/>
  <c r="BQ106" i="12"/>
  <c r="BQ95" i="12"/>
  <c r="BU104" i="14"/>
  <c r="BU29" i="14"/>
  <c r="BR13" i="13"/>
  <c r="BS7" i="13"/>
  <c r="BQ50" i="12"/>
  <c r="BQ61" i="12" s="1"/>
  <c r="BQ72" i="13"/>
  <c r="BO121" i="12"/>
  <c r="U80" i="16" s="1"/>
  <c r="BO110" i="12"/>
  <c r="T80" i="16" s="1"/>
  <c r="BO99" i="12"/>
  <c r="R80" i="16" s="1"/>
  <c r="CA120" i="12"/>
  <c r="CA109" i="12"/>
  <c r="CA98" i="12"/>
  <c r="BS52" i="12"/>
  <c r="BS63" i="12" s="1"/>
  <c r="BS74" i="13"/>
  <c r="BP116" i="12"/>
  <c r="BP105" i="12"/>
  <c r="BP94" i="12"/>
  <c r="BV13" i="14"/>
  <c r="BV15" i="14" s="1"/>
  <c r="BV34" i="14" s="1"/>
  <c r="BW7" i="14"/>
  <c r="BR118" i="12"/>
  <c r="BR107" i="12"/>
  <c r="BR96" i="12"/>
  <c r="BP77" i="13"/>
  <c r="BP23" i="13"/>
  <c r="BP71" i="12"/>
  <c r="BP82" i="12" s="1"/>
  <c r="BX36" i="14" l="1"/>
  <c r="BY37" i="14"/>
  <c r="BQ40" i="12"/>
  <c r="M82" i="16" s="1"/>
  <c r="I82" i="16"/>
  <c r="BP66" i="12"/>
  <c r="O81" i="16" s="1"/>
  <c r="N81" i="16"/>
  <c r="BW9" i="14"/>
  <c r="BW10" i="14"/>
  <c r="BR15" i="13"/>
  <c r="BR13" i="12"/>
  <c r="CB28" i="13"/>
  <c r="CB76" i="12"/>
  <c r="CB87" i="12" s="1"/>
  <c r="BT52" i="13"/>
  <c r="BT37" i="12"/>
  <c r="BR42" i="13"/>
  <c r="BR42" i="12" s="1"/>
  <c r="C83" i="16" s="1"/>
  <c r="BV49" i="14"/>
  <c r="BW35" i="14"/>
  <c r="BW50" i="14" s="1"/>
  <c r="BW72" i="14" s="1"/>
  <c r="BW24" i="14" s="1"/>
  <c r="BW105" i="14" s="1"/>
  <c r="BV40" i="14"/>
  <c r="BV43" i="14" s="1"/>
  <c r="BX51" i="14"/>
  <c r="BX73" i="14" s="1"/>
  <c r="BX25" i="14" s="1"/>
  <c r="BX106" i="14" s="1"/>
  <c r="CH39" i="14"/>
  <c r="CH54" i="14" s="1"/>
  <c r="CH76" i="14" s="1"/>
  <c r="CH28" i="14" s="1"/>
  <c r="CH109" i="14" s="1"/>
  <c r="BY52" i="14"/>
  <c r="BY74" i="14" s="1"/>
  <c r="BY26" i="14" s="1"/>
  <c r="BY107" i="14" s="1"/>
  <c r="BQ24" i="13"/>
  <c r="BQ72" i="12"/>
  <c r="BQ83" i="12" s="1"/>
  <c r="BS51" i="13"/>
  <c r="BS36" i="12"/>
  <c r="BV27" i="13"/>
  <c r="BV75" i="12"/>
  <c r="BV86" i="12" s="1"/>
  <c r="CC54" i="13"/>
  <c r="CC39" i="12"/>
  <c r="BP88" i="13"/>
  <c r="BP77" i="12"/>
  <c r="BS26" i="13"/>
  <c r="BS74" i="12"/>
  <c r="BS85" i="12" s="1"/>
  <c r="BU110" i="14"/>
  <c r="BU99" i="14"/>
  <c r="BP115" i="13"/>
  <c r="BP104" i="13"/>
  <c r="BP23" i="12"/>
  <c r="BP29" i="13"/>
  <c r="BS10" i="13"/>
  <c r="BS10" i="12" s="1"/>
  <c r="BS9" i="13"/>
  <c r="BS9" i="12" s="1"/>
  <c r="BS7" i="12"/>
  <c r="BQ43" i="13"/>
  <c r="BW53" i="13"/>
  <c r="BW38" i="12"/>
  <c r="BR50" i="13"/>
  <c r="BR35" i="12"/>
  <c r="BQ55" i="13"/>
  <c r="BQ66" i="13" s="1"/>
  <c r="BQ49" i="12"/>
  <c r="BQ71" i="13"/>
  <c r="BR25" i="13"/>
  <c r="BR73" i="12"/>
  <c r="BR84" i="12" s="1"/>
  <c r="BQ43" i="12" l="1"/>
  <c r="BQ44" i="12" s="1"/>
  <c r="K82" i="16" s="1"/>
  <c r="BR12" i="12"/>
  <c r="G83" i="16" s="1"/>
  <c r="F83" i="16"/>
  <c r="BP88" i="12"/>
  <c r="P81" i="16" s="1"/>
  <c r="Q81" i="16"/>
  <c r="BW11" i="14"/>
  <c r="BX7" i="14" s="1"/>
  <c r="BT74" i="13"/>
  <c r="BT52" i="12"/>
  <c r="BT63" i="12" s="1"/>
  <c r="BR117" i="13"/>
  <c r="BR106" i="13"/>
  <c r="BR25" i="12"/>
  <c r="BS118" i="13"/>
  <c r="BS107" i="13"/>
  <c r="BS26" i="12"/>
  <c r="CC54" i="12"/>
  <c r="CC65" i="12" s="1"/>
  <c r="CC76" i="13"/>
  <c r="BQ116" i="13"/>
  <c r="BQ105" i="13"/>
  <c r="BQ24" i="12"/>
  <c r="BW53" i="12"/>
  <c r="BW64" i="12" s="1"/>
  <c r="BW75" i="13"/>
  <c r="BV71" i="14"/>
  <c r="BV55" i="14"/>
  <c r="BV66" i="14" s="1"/>
  <c r="BS11" i="12"/>
  <c r="L84" i="16" s="1"/>
  <c r="BP121" i="13"/>
  <c r="BP110" i="13"/>
  <c r="BP99" i="13"/>
  <c r="BS51" i="12"/>
  <c r="BS62" i="12" s="1"/>
  <c r="BS73" i="13"/>
  <c r="CB120" i="13"/>
  <c r="CB109" i="13"/>
  <c r="CB28" i="12"/>
  <c r="BR34" i="13"/>
  <c r="BR15" i="12"/>
  <c r="BQ77" i="13"/>
  <c r="BQ23" i="13"/>
  <c r="BQ71" i="12"/>
  <c r="BQ82" i="12" s="1"/>
  <c r="BR72" i="13"/>
  <c r="BR50" i="12"/>
  <c r="BR61" i="12" s="1"/>
  <c r="BQ60" i="12"/>
  <c r="BQ55" i="12"/>
  <c r="BS11" i="13"/>
  <c r="BP115" i="12"/>
  <c r="BP104" i="12"/>
  <c r="BP93" i="12"/>
  <c r="BP29" i="12"/>
  <c r="S81" i="16" s="1"/>
  <c r="BV119" i="13"/>
  <c r="BV108" i="13"/>
  <c r="BV27" i="12"/>
  <c r="BW42" i="14"/>
  <c r="J82" i="16" l="1"/>
  <c r="BT36" i="13"/>
  <c r="BU37" i="13"/>
  <c r="BX38" i="13"/>
  <c r="BX38" i="14"/>
  <c r="BX53" i="14" s="1"/>
  <c r="BX75" i="14" s="1"/>
  <c r="BX27" i="14" s="1"/>
  <c r="BX108" i="14" s="1"/>
  <c r="BW13" i="14"/>
  <c r="BW15" i="14" s="1"/>
  <c r="BW34" i="14" s="1"/>
  <c r="BW49" i="14" s="1"/>
  <c r="BQ66" i="12"/>
  <c r="O82" i="16" s="1"/>
  <c r="N82" i="16"/>
  <c r="BR14" i="12"/>
  <c r="H83" i="16" s="1"/>
  <c r="E83" i="16"/>
  <c r="CB120" i="12"/>
  <c r="CB109" i="12"/>
  <c r="CB98" i="12"/>
  <c r="CC28" i="13"/>
  <c r="CC76" i="12"/>
  <c r="CC87" i="12" s="1"/>
  <c r="BQ88" i="13"/>
  <c r="BQ77" i="12"/>
  <c r="BQ116" i="12"/>
  <c r="BQ105" i="12"/>
  <c r="BQ94" i="12"/>
  <c r="BR117" i="12"/>
  <c r="BR106" i="12"/>
  <c r="BR95" i="12"/>
  <c r="BT26" i="13"/>
  <c r="BT74" i="12"/>
  <c r="BT85" i="12" s="1"/>
  <c r="BQ115" i="13"/>
  <c r="BQ104" i="13"/>
  <c r="BQ23" i="12"/>
  <c r="BQ29" i="13"/>
  <c r="BP121" i="12"/>
  <c r="U81" i="16" s="1"/>
  <c r="BP110" i="12"/>
  <c r="T81" i="16" s="1"/>
  <c r="BP99" i="12"/>
  <c r="R81" i="16" s="1"/>
  <c r="BS13" i="13"/>
  <c r="BT7" i="13"/>
  <c r="BR24" i="13"/>
  <c r="BR72" i="12"/>
  <c r="BR83" i="12" s="1"/>
  <c r="BV77" i="14"/>
  <c r="BV88" i="14" s="1"/>
  <c r="BV23" i="14"/>
  <c r="BS118" i="12"/>
  <c r="BS107" i="12"/>
  <c r="BS96" i="12"/>
  <c r="BX10" i="14"/>
  <c r="BV119" i="12"/>
  <c r="BV108" i="12"/>
  <c r="BV97" i="12"/>
  <c r="BS35" i="13"/>
  <c r="BR49" i="13"/>
  <c r="BR34" i="12"/>
  <c r="I83" i="16" s="1"/>
  <c r="BR40" i="13"/>
  <c r="BR43" i="13" s="1"/>
  <c r="CD39" i="13"/>
  <c r="BS25" i="13"/>
  <c r="BS73" i="12"/>
  <c r="BS84" i="12" s="1"/>
  <c r="BW27" i="13"/>
  <c r="BW75" i="12"/>
  <c r="BW86" i="12" s="1"/>
  <c r="BX35" i="14"/>
  <c r="BX50" i="14" s="1"/>
  <c r="BX72" i="14" s="1"/>
  <c r="BX24" i="14" s="1"/>
  <c r="BX105" i="14" s="1"/>
  <c r="CI39" i="14"/>
  <c r="CI54" i="14" s="1"/>
  <c r="CI76" i="14" s="1"/>
  <c r="CI28" i="14" s="1"/>
  <c r="CI109" i="14" s="1"/>
  <c r="BW40" i="14" l="1"/>
  <c r="BX42" i="14" s="1"/>
  <c r="BY36" i="14"/>
  <c r="BY51" i="14" s="1"/>
  <c r="BY73" i="14" s="1"/>
  <c r="BY25" i="14" s="1"/>
  <c r="BY106" i="14" s="1"/>
  <c r="BZ37" i="14"/>
  <c r="BZ52" i="14" s="1"/>
  <c r="BZ74" i="14" s="1"/>
  <c r="BZ26" i="14" s="1"/>
  <c r="BZ107" i="14" s="1"/>
  <c r="BQ88" i="12"/>
  <c r="P82" i="16" s="1"/>
  <c r="Q82" i="16"/>
  <c r="BX53" i="13"/>
  <c r="BX38" i="12"/>
  <c r="CD54" i="13"/>
  <c r="CD39" i="12"/>
  <c r="BT51" i="13"/>
  <c r="BT36" i="12"/>
  <c r="BS50" i="13"/>
  <c r="BS35" i="12"/>
  <c r="BS15" i="13"/>
  <c r="BS13" i="12"/>
  <c r="BQ121" i="13"/>
  <c r="BQ110" i="13"/>
  <c r="BQ99" i="13"/>
  <c r="BR40" i="12"/>
  <c r="BV104" i="14"/>
  <c r="BV29" i="14"/>
  <c r="BT9" i="13"/>
  <c r="BT9" i="12" s="1"/>
  <c r="BT10" i="13"/>
  <c r="BT10" i="12" s="1"/>
  <c r="BT7" i="12"/>
  <c r="CC120" i="13"/>
  <c r="CC109" i="13"/>
  <c r="CC28" i="12"/>
  <c r="BW119" i="13"/>
  <c r="BW108" i="13"/>
  <c r="BW27" i="12"/>
  <c r="BQ115" i="12"/>
  <c r="BQ104" i="12"/>
  <c r="BQ93" i="12"/>
  <c r="BQ29" i="12"/>
  <c r="S82" i="16" s="1"/>
  <c r="BT118" i="13"/>
  <c r="BT107" i="13"/>
  <c r="BT26" i="12"/>
  <c r="BW71" i="14"/>
  <c r="BW55" i="14"/>
  <c r="BS117" i="13"/>
  <c r="BS106" i="13"/>
  <c r="BS25" i="12"/>
  <c r="BU52" i="13"/>
  <c r="BU37" i="12"/>
  <c r="BS42" i="13"/>
  <c r="BS42" i="12" s="1"/>
  <c r="C84" i="16" s="1"/>
  <c r="BR55" i="13"/>
  <c r="BR66" i="13" s="1"/>
  <c r="BR49" i="12"/>
  <c r="BR71" i="13"/>
  <c r="BX9" i="14"/>
  <c r="BX11" i="14" s="1"/>
  <c r="BR116" i="13"/>
  <c r="BR105" i="13"/>
  <c r="BR24" i="12"/>
  <c r="BW66" i="14" l="1"/>
  <c r="BW43" i="14"/>
  <c r="BR43" i="12"/>
  <c r="M83" i="16"/>
  <c r="BS12" i="12"/>
  <c r="G84" i="16" s="1"/>
  <c r="F84" i="16"/>
  <c r="BU52" i="12"/>
  <c r="BU63" i="12" s="1"/>
  <c r="BU74" i="13"/>
  <c r="BS50" i="12"/>
  <c r="BS61" i="12" s="1"/>
  <c r="BS72" i="13"/>
  <c r="CD76" i="13"/>
  <c r="CD54" i="12"/>
  <c r="CD65" i="12" s="1"/>
  <c r="BR60" i="12"/>
  <c r="BR55" i="12"/>
  <c r="BX13" i="14"/>
  <c r="BX15" i="14" s="1"/>
  <c r="BX34" i="14" s="1"/>
  <c r="BY7" i="14"/>
  <c r="BS117" i="12"/>
  <c r="BS106" i="12"/>
  <c r="BS95" i="12"/>
  <c r="BW77" i="14"/>
  <c r="BW88" i="14" s="1"/>
  <c r="BW23" i="14"/>
  <c r="BQ121" i="12"/>
  <c r="U82" i="16" s="1"/>
  <c r="BQ110" i="12"/>
  <c r="T82" i="16" s="1"/>
  <c r="BQ99" i="12"/>
  <c r="R82" i="16" s="1"/>
  <c r="BW119" i="12"/>
  <c r="BW108" i="12"/>
  <c r="BW97" i="12"/>
  <c r="BT11" i="13"/>
  <c r="CC120" i="12"/>
  <c r="CC109" i="12"/>
  <c r="CC98" i="12"/>
  <c r="BR116" i="12"/>
  <c r="BR105" i="12"/>
  <c r="BR94" i="12"/>
  <c r="BR77" i="13"/>
  <c r="BR23" i="13"/>
  <c r="BR71" i="12"/>
  <c r="BR82" i="12" s="1"/>
  <c r="BT118" i="12"/>
  <c r="BT107" i="12"/>
  <c r="BT96" i="12"/>
  <c r="BT11" i="12"/>
  <c r="L85" i="16" s="1"/>
  <c r="BV110" i="14"/>
  <c r="BV99" i="14"/>
  <c r="BS34" i="13"/>
  <c r="BS15" i="12"/>
  <c r="BT73" i="13"/>
  <c r="BT51" i="12"/>
  <c r="BT62" i="12" s="1"/>
  <c r="BX75" i="13"/>
  <c r="BX53" i="12"/>
  <c r="BX64" i="12" s="1"/>
  <c r="BU36" i="13" l="1"/>
  <c r="BV37" i="13"/>
  <c r="BY38" i="14"/>
  <c r="BY38" i="13"/>
  <c r="BZ36" i="14"/>
  <c r="CA37" i="14"/>
  <c r="BS14" i="12"/>
  <c r="H84" i="16" s="1"/>
  <c r="E84" i="16"/>
  <c r="BR66" i="12"/>
  <c r="O83" i="16" s="1"/>
  <c r="N83" i="16"/>
  <c r="BR44" i="12"/>
  <c r="K83" i="16" s="1"/>
  <c r="J83" i="16"/>
  <c r="BS24" i="13"/>
  <c r="BS72" i="12"/>
  <c r="BS83" i="12" s="1"/>
  <c r="BX27" i="13"/>
  <c r="BX75" i="12"/>
  <c r="BX86" i="12" s="1"/>
  <c r="BS49" i="13"/>
  <c r="BT35" i="13"/>
  <c r="BS34" i="12"/>
  <c r="I84" i="16" s="1"/>
  <c r="BS40" i="13"/>
  <c r="CE39" i="13"/>
  <c r="BY53" i="14"/>
  <c r="BY75" i="14" s="1"/>
  <c r="BY27" i="14" s="1"/>
  <c r="BY108" i="14" s="1"/>
  <c r="BR115" i="13"/>
  <c r="BR104" i="13"/>
  <c r="BR23" i="12"/>
  <c r="BR29" i="13"/>
  <c r="BW104" i="14"/>
  <c r="BW29" i="14"/>
  <c r="BR88" i="13"/>
  <c r="BR77" i="12"/>
  <c r="BT13" i="13"/>
  <c r="BU7" i="13"/>
  <c r="BY10" i="14"/>
  <c r="BY9" i="14"/>
  <c r="BU26" i="13"/>
  <c r="BU74" i="12"/>
  <c r="BU85" i="12" s="1"/>
  <c r="BT25" i="13"/>
  <c r="BT73" i="12"/>
  <c r="BT84" i="12" s="1"/>
  <c r="BX49" i="14"/>
  <c r="BZ51" i="14"/>
  <c r="BZ73" i="14" s="1"/>
  <c r="BZ25" i="14" s="1"/>
  <c r="BZ106" i="14" s="1"/>
  <c r="BY35" i="14"/>
  <c r="BY50" i="14" s="1"/>
  <c r="BY72" i="14" s="1"/>
  <c r="BY24" i="14" s="1"/>
  <c r="BY105" i="14" s="1"/>
  <c r="BX40" i="14"/>
  <c r="BX43" i="14" s="1"/>
  <c r="CJ39" i="14"/>
  <c r="CJ54" i="14" s="1"/>
  <c r="CJ76" i="14" s="1"/>
  <c r="CJ28" i="14" s="1"/>
  <c r="CJ109" i="14" s="1"/>
  <c r="CA52" i="14"/>
  <c r="CA74" i="14" s="1"/>
  <c r="CA26" i="14" s="1"/>
  <c r="CA107" i="14" s="1"/>
  <c r="CD28" i="13"/>
  <c r="CD76" i="12"/>
  <c r="CD87" i="12" s="1"/>
  <c r="BR88" i="12" l="1"/>
  <c r="P83" i="16" s="1"/>
  <c r="Q83" i="16"/>
  <c r="BY11" i="14"/>
  <c r="BZ7" i="14" s="1"/>
  <c r="BU118" i="13"/>
  <c r="BU107" i="13"/>
  <c r="BU26" i="12"/>
  <c r="BW110" i="14"/>
  <c r="BW99" i="14"/>
  <c r="BV52" i="13"/>
  <c r="BV37" i="12"/>
  <c r="BU51" i="13"/>
  <c r="BU36" i="12"/>
  <c r="CD120" i="13"/>
  <c r="CD109" i="13"/>
  <c r="CD28" i="12"/>
  <c r="BT15" i="13"/>
  <c r="BT13" i="12"/>
  <c r="BY53" i="13"/>
  <c r="BY38" i="12"/>
  <c r="BS40" i="12"/>
  <c r="BX119" i="13"/>
  <c r="BX108" i="13"/>
  <c r="BX27" i="12"/>
  <c r="BX71" i="14"/>
  <c r="BX55" i="14"/>
  <c r="BX66" i="14" s="1"/>
  <c r="BU10" i="13"/>
  <c r="BU10" i="12" s="1"/>
  <c r="BU9" i="13"/>
  <c r="BU9" i="12" s="1"/>
  <c r="BU7" i="12"/>
  <c r="BT42" i="13"/>
  <c r="BT42" i="12" s="1"/>
  <c r="C85" i="16" s="1"/>
  <c r="BT117" i="13"/>
  <c r="BT106" i="13"/>
  <c r="BT25" i="12"/>
  <c r="BR121" i="13"/>
  <c r="BR99" i="13"/>
  <c r="BR110" i="13"/>
  <c r="BS43" i="13"/>
  <c r="CE54" i="13"/>
  <c r="CE39" i="12"/>
  <c r="BT50" i="13"/>
  <c r="BT35" i="12"/>
  <c r="BS55" i="13"/>
  <c r="BS66" i="13" s="1"/>
  <c r="BS49" i="12"/>
  <c r="BS71" i="13"/>
  <c r="BY42" i="14"/>
  <c r="BR115" i="12"/>
  <c r="BR104" i="12"/>
  <c r="BR93" i="12"/>
  <c r="BR29" i="12"/>
  <c r="S83" i="16" s="1"/>
  <c r="BS116" i="13"/>
  <c r="BS105" i="13"/>
  <c r="BS24" i="12"/>
  <c r="BY13" i="14" l="1"/>
  <c r="BY15" i="14" s="1"/>
  <c r="BY34" i="14" s="1"/>
  <c r="CA36" i="14" s="1"/>
  <c r="CA51" i="14" s="1"/>
  <c r="CA73" i="14" s="1"/>
  <c r="CA25" i="14" s="1"/>
  <c r="CA106" i="14" s="1"/>
  <c r="BT12" i="12"/>
  <c r="G85" i="16" s="1"/>
  <c r="F85" i="16"/>
  <c r="BS43" i="12"/>
  <c r="M84" i="16"/>
  <c r="BV74" i="13"/>
  <c r="BV52" i="12"/>
  <c r="BV63" i="12" s="1"/>
  <c r="BR121" i="12"/>
  <c r="U83" i="16" s="1"/>
  <c r="BR110" i="12"/>
  <c r="T83" i="16" s="1"/>
  <c r="BR99" i="12"/>
  <c r="R83" i="16" s="1"/>
  <c r="CE54" i="12"/>
  <c r="CE65" i="12" s="1"/>
  <c r="CE76" i="13"/>
  <c r="BX119" i="12"/>
  <c r="BX108" i="12"/>
  <c r="BX97" i="12"/>
  <c r="BT34" i="13"/>
  <c r="BT15" i="12"/>
  <c r="BS60" i="12"/>
  <c r="BS55" i="12"/>
  <c r="BS116" i="12"/>
  <c r="BS105" i="12"/>
  <c r="BS94" i="12"/>
  <c r="BT117" i="12"/>
  <c r="BT106" i="12"/>
  <c r="BT95" i="12"/>
  <c r="BU11" i="13"/>
  <c r="CD120" i="12"/>
  <c r="CD109" i="12"/>
  <c r="CD98" i="12"/>
  <c r="BU51" i="12"/>
  <c r="BU62" i="12" s="1"/>
  <c r="BU73" i="13"/>
  <c r="BY49" i="14"/>
  <c r="BZ35" i="14"/>
  <c r="BZ50" i="14" s="1"/>
  <c r="BZ72" i="14" s="1"/>
  <c r="BZ24" i="14" s="1"/>
  <c r="BZ105" i="14" s="1"/>
  <c r="BY40" i="14"/>
  <c r="CK39" i="14"/>
  <c r="CK54" i="14" s="1"/>
  <c r="CK76" i="14" s="1"/>
  <c r="CK28" i="14" s="1"/>
  <c r="CK109" i="14" s="1"/>
  <c r="BX77" i="14"/>
  <c r="BX88" i="14" s="1"/>
  <c r="BX23" i="14"/>
  <c r="BS77" i="13"/>
  <c r="BS23" i="13"/>
  <c r="BS71" i="12"/>
  <c r="BS82" i="12" s="1"/>
  <c r="BT72" i="13"/>
  <c r="BT50" i="12"/>
  <c r="BT61" i="12" s="1"/>
  <c r="BU11" i="12"/>
  <c r="L86" i="16" s="1"/>
  <c r="L87" i="16" s="1"/>
  <c r="L8" i="16" s="1"/>
  <c r="BY53" i="12"/>
  <c r="BY64" i="12" s="1"/>
  <c r="BY75" i="13"/>
  <c r="BU118" i="12"/>
  <c r="BU107" i="12"/>
  <c r="BU96" i="12"/>
  <c r="BZ10" i="14"/>
  <c r="CB37" i="14" l="1"/>
  <c r="CB52" i="14" s="1"/>
  <c r="CB74" i="14" s="1"/>
  <c r="CB26" i="14" s="1"/>
  <c r="CB107" i="14" s="1"/>
  <c r="BV36" i="13"/>
  <c r="BW37" i="13"/>
  <c r="BZ38" i="14"/>
  <c r="BZ38" i="13"/>
  <c r="BS44" i="12"/>
  <c r="K84" i="16" s="1"/>
  <c r="J84" i="16"/>
  <c r="BT14" i="12"/>
  <c r="H85" i="16" s="1"/>
  <c r="E85" i="16"/>
  <c r="BS66" i="12"/>
  <c r="O84" i="16" s="1"/>
  <c r="N84" i="16"/>
  <c r="BY71" i="14"/>
  <c r="BY55" i="14"/>
  <c r="BY66" i="14" s="1"/>
  <c r="BT49" i="13"/>
  <c r="BU35" i="13"/>
  <c r="BT34" i="12"/>
  <c r="I85" i="16" s="1"/>
  <c r="BT40" i="13"/>
  <c r="BT43" i="13" s="1"/>
  <c r="CF39" i="13"/>
  <c r="BY27" i="13"/>
  <c r="BY75" i="12"/>
  <c r="BY86" i="12" s="1"/>
  <c r="BT24" i="13"/>
  <c r="BT72" i="12"/>
  <c r="BT83" i="12" s="1"/>
  <c r="BX104" i="14"/>
  <c r="BX29" i="14"/>
  <c r="BU25" i="13"/>
  <c r="BU73" i="12"/>
  <c r="BU84" i="12" s="1"/>
  <c r="CE28" i="13"/>
  <c r="CE76" i="12"/>
  <c r="CE87" i="12" s="1"/>
  <c r="BS88" i="13"/>
  <c r="BS77" i="12"/>
  <c r="BZ42" i="14"/>
  <c r="BY43" i="14"/>
  <c r="BV7" i="13"/>
  <c r="BU13" i="13"/>
  <c r="BS115" i="13"/>
  <c r="BS104" i="13"/>
  <c r="BS23" i="12"/>
  <c r="BS29" i="13"/>
  <c r="BV26" i="13"/>
  <c r="BV74" i="12"/>
  <c r="BV85" i="12" s="1"/>
  <c r="BS88" i="12" l="1"/>
  <c r="P84" i="16" s="1"/>
  <c r="Q84" i="16"/>
  <c r="BU50" i="13"/>
  <c r="BU35" i="12"/>
  <c r="BU117" i="13"/>
  <c r="BU106" i="13"/>
  <c r="BU25" i="12"/>
  <c r="BT116" i="13"/>
  <c r="BT105" i="13"/>
  <c r="BT24" i="12"/>
  <c r="BZ53" i="13"/>
  <c r="BZ38" i="12"/>
  <c r="BS115" i="12"/>
  <c r="BS104" i="12"/>
  <c r="BS93" i="12"/>
  <c r="BS29" i="12"/>
  <c r="S84" i="16" s="1"/>
  <c r="BV10" i="13"/>
  <c r="BV10" i="12" s="1"/>
  <c r="BV9" i="13"/>
  <c r="BV9" i="12" s="1"/>
  <c r="BV7" i="12"/>
  <c r="CF54" i="13"/>
  <c r="CF39" i="12"/>
  <c r="BT55" i="13"/>
  <c r="BT66" i="13" s="1"/>
  <c r="BT49" i="12"/>
  <c r="BT71" i="13"/>
  <c r="BV118" i="13"/>
  <c r="BV107" i="13"/>
  <c r="BV26" i="12"/>
  <c r="BX110" i="14"/>
  <c r="BX99" i="14"/>
  <c r="BW52" i="13"/>
  <c r="BW37" i="12"/>
  <c r="BU42" i="13"/>
  <c r="BU42" i="12" s="1"/>
  <c r="C86" i="16" s="1"/>
  <c r="C87" i="16" s="1"/>
  <c r="C8" i="16" s="1"/>
  <c r="BV51" i="13"/>
  <c r="BV36" i="12"/>
  <c r="BZ53" i="14"/>
  <c r="BZ75" i="14" s="1"/>
  <c r="BZ27" i="14" s="1"/>
  <c r="BZ108" i="14" s="1"/>
  <c r="BZ9" i="14"/>
  <c r="BZ11" i="14" s="1"/>
  <c r="BS121" i="13"/>
  <c r="BS110" i="13"/>
  <c r="BS99" i="13"/>
  <c r="BU15" i="13"/>
  <c r="BU13" i="12"/>
  <c r="CE120" i="13"/>
  <c r="CE109" i="13"/>
  <c r="CE28" i="12"/>
  <c r="BY119" i="13"/>
  <c r="BY108" i="13"/>
  <c r="BY27" i="12"/>
  <c r="BT40" i="12"/>
  <c r="M85" i="16" s="1"/>
  <c r="BY77" i="14"/>
  <c r="BY88" i="14" s="1"/>
  <c r="BY23" i="14"/>
  <c r="BU12" i="12" l="1"/>
  <c r="G86" i="16" s="1"/>
  <c r="F86" i="16"/>
  <c r="BV11" i="13"/>
  <c r="BV13" i="13" s="1"/>
  <c r="CE120" i="12"/>
  <c r="CE109" i="12"/>
  <c r="CE98" i="12"/>
  <c r="BT77" i="13"/>
  <c r="BT23" i="13"/>
  <c r="BT71" i="12"/>
  <c r="BT82" i="12" s="1"/>
  <c r="CF76" i="13"/>
  <c r="CF54" i="12"/>
  <c r="CF65" i="12" s="1"/>
  <c r="BU34" i="13"/>
  <c r="BU15" i="12"/>
  <c r="BY119" i="12"/>
  <c r="BY108" i="12"/>
  <c r="BY97" i="12"/>
  <c r="BV118" i="12"/>
  <c r="BV107" i="12"/>
  <c r="BV96" i="12"/>
  <c r="BT60" i="12"/>
  <c r="BT55" i="12"/>
  <c r="BV11" i="12"/>
  <c r="L90" i="16" s="1"/>
  <c r="BS121" i="12"/>
  <c r="U84" i="16" s="1"/>
  <c r="BS110" i="12"/>
  <c r="T84" i="16" s="1"/>
  <c r="BS99" i="12"/>
  <c r="R84" i="16" s="1"/>
  <c r="BZ13" i="14"/>
  <c r="BZ15" i="14" s="1"/>
  <c r="BZ34" i="14" s="1"/>
  <c r="CA7" i="14"/>
  <c r="BT116" i="12"/>
  <c r="BT105" i="12"/>
  <c r="BT94" i="12"/>
  <c r="BY104" i="14"/>
  <c r="BY29" i="14"/>
  <c r="BT43" i="12"/>
  <c r="BV73" i="13"/>
  <c r="BV51" i="12"/>
  <c r="BV62" i="12" s="1"/>
  <c r="BW52" i="12"/>
  <c r="BW63" i="12" s="1"/>
  <c r="BW74" i="13"/>
  <c r="BZ75" i="13"/>
  <c r="BZ53" i="12"/>
  <c r="BZ64" i="12" s="1"/>
  <c r="BU117" i="12"/>
  <c r="BU106" i="12"/>
  <c r="BU95" i="12"/>
  <c r="BU50" i="12"/>
  <c r="BU61" i="12" s="1"/>
  <c r="BU72" i="13"/>
  <c r="BW7" i="13" l="1"/>
  <c r="BW36" i="13"/>
  <c r="BX37" i="13"/>
  <c r="CA38" i="14"/>
  <c r="CA53" i="14" s="1"/>
  <c r="CA75" i="14" s="1"/>
  <c r="CA27" i="14" s="1"/>
  <c r="CA108" i="14" s="1"/>
  <c r="CA38" i="13"/>
  <c r="CB36" i="14"/>
  <c r="CC37" i="14"/>
  <c r="F87" i="16"/>
  <c r="F8" i="16" s="1"/>
  <c r="G87" i="16"/>
  <c r="G8" i="16" s="1"/>
  <c r="BT44" i="12"/>
  <c r="K85" i="16" s="1"/>
  <c r="J85" i="16"/>
  <c r="BT66" i="12"/>
  <c r="O85" i="16" s="1"/>
  <c r="N85" i="16"/>
  <c r="BU14" i="12"/>
  <c r="H86" i="16" s="1"/>
  <c r="E86" i="16"/>
  <c r="E87" i="16" s="1"/>
  <c r="BY110" i="14"/>
  <c r="BY99" i="14"/>
  <c r="BV15" i="13"/>
  <c r="BV13" i="12"/>
  <c r="CA10" i="14"/>
  <c r="CF28" i="13"/>
  <c r="CF76" i="12"/>
  <c r="CF87" i="12" s="1"/>
  <c r="BU24" i="13"/>
  <c r="BU72" i="12"/>
  <c r="BU83" i="12" s="1"/>
  <c r="BT88" i="13"/>
  <c r="BT77" i="12"/>
  <c r="BZ27" i="13"/>
  <c r="BZ75" i="12"/>
  <c r="BZ86" i="12" s="1"/>
  <c r="BV25" i="13"/>
  <c r="BV73" i="12"/>
  <c r="BV84" i="12" s="1"/>
  <c r="BZ49" i="14"/>
  <c r="CA35" i="14"/>
  <c r="CA50" i="14" s="1"/>
  <c r="CA72" i="14" s="1"/>
  <c r="CA24" i="14" s="1"/>
  <c r="CA105" i="14" s="1"/>
  <c r="CB51" i="14"/>
  <c r="CB73" i="14" s="1"/>
  <c r="CB25" i="14" s="1"/>
  <c r="CB106" i="14" s="1"/>
  <c r="BZ40" i="14"/>
  <c r="BZ43" i="14" s="1"/>
  <c r="CL39" i="14"/>
  <c r="CL54" i="14" s="1"/>
  <c r="CL76" i="14" s="1"/>
  <c r="CL28" i="14" s="1"/>
  <c r="CL109" i="14" s="1"/>
  <c r="CC52" i="14"/>
  <c r="CC74" i="14" s="1"/>
  <c r="CC26" i="14" s="1"/>
  <c r="CC107" i="14" s="1"/>
  <c r="BU49" i="13"/>
  <c r="BV35" i="13"/>
  <c r="BU34" i="12"/>
  <c r="I86" i="16" s="1"/>
  <c r="I87" i="16" s="1"/>
  <c r="I8" i="16" s="1"/>
  <c r="BU40" i="13"/>
  <c r="CG39" i="13"/>
  <c r="BW26" i="13"/>
  <c r="BW74" i="12"/>
  <c r="BW85" i="12" s="1"/>
  <c r="BW10" i="13"/>
  <c r="BW10" i="12" s="1"/>
  <c r="BW9" i="13"/>
  <c r="BW9" i="12" s="1"/>
  <c r="BW7" i="12"/>
  <c r="BT115" i="13"/>
  <c r="BT104" i="13"/>
  <c r="BT23" i="12"/>
  <c r="BT29" i="13"/>
  <c r="E8" i="16" l="1"/>
  <c r="H87" i="16"/>
  <c r="H8" i="16" s="1"/>
  <c r="BV12" i="12"/>
  <c r="G90" i="16" s="1"/>
  <c r="F90" i="16"/>
  <c r="BT88" i="12"/>
  <c r="P85" i="16" s="1"/>
  <c r="Q85" i="16"/>
  <c r="BW11" i="13"/>
  <c r="BW13" i="13" s="1"/>
  <c r="BW11" i="12"/>
  <c r="L91" i="16" s="1"/>
  <c r="BT121" i="13"/>
  <c r="BT110" i="13"/>
  <c r="BT99" i="13"/>
  <c r="BW118" i="13"/>
  <c r="BW107" i="13"/>
  <c r="BW26" i="12"/>
  <c r="BU40" i="12"/>
  <c r="BW51" i="13"/>
  <c r="BW36" i="12"/>
  <c r="BV34" i="13"/>
  <c r="BV15" i="12"/>
  <c r="BV42" i="13"/>
  <c r="BV42" i="12" s="1"/>
  <c r="C90" i="16" s="1"/>
  <c r="CA42" i="14"/>
  <c r="BV117" i="13"/>
  <c r="BV106" i="13"/>
  <c r="BV25" i="12"/>
  <c r="CF120" i="13"/>
  <c r="CF109" i="13"/>
  <c r="CF28" i="12"/>
  <c r="BT115" i="12"/>
  <c r="BT104" i="12"/>
  <c r="BT93" i="12"/>
  <c r="BT29" i="12"/>
  <c r="S85" i="16" s="1"/>
  <c r="BU43" i="13"/>
  <c r="CG54" i="13"/>
  <c r="CG39" i="12"/>
  <c r="BZ71" i="14"/>
  <c r="BZ55" i="14"/>
  <c r="BZ66" i="14" s="1"/>
  <c r="BZ119" i="13"/>
  <c r="BZ108" i="13"/>
  <c r="BZ27" i="12"/>
  <c r="BU116" i="13"/>
  <c r="BU105" i="13"/>
  <c r="BU24" i="12"/>
  <c r="CA9" i="14"/>
  <c r="CA11" i="14" s="1"/>
  <c r="BX52" i="13"/>
  <c r="BX37" i="12"/>
  <c r="CA53" i="13"/>
  <c r="CA38" i="12"/>
  <c r="BV50" i="13"/>
  <c r="BV35" i="12"/>
  <c r="BU55" i="13"/>
  <c r="BU66" i="13" s="1"/>
  <c r="BU49" i="12"/>
  <c r="BU71" i="13"/>
  <c r="BX36" i="13" l="1"/>
  <c r="BY37" i="13"/>
  <c r="CB38" i="13"/>
  <c r="CB38" i="14"/>
  <c r="CB53" i="14" s="1"/>
  <c r="CB75" i="14" s="1"/>
  <c r="CB27" i="14" s="1"/>
  <c r="CB108" i="14" s="1"/>
  <c r="BX7" i="13"/>
  <c r="BU43" i="12"/>
  <c r="M86" i="16"/>
  <c r="M87" i="16" s="1"/>
  <c r="M8" i="16" s="1"/>
  <c r="X8" i="16" s="1"/>
  <c r="BV14" i="12"/>
  <c r="H90" i="16" s="1"/>
  <c r="E90" i="16"/>
  <c r="BV117" i="12"/>
  <c r="BV106" i="12"/>
  <c r="BV95" i="12"/>
  <c r="BW35" i="13"/>
  <c r="BV40" i="13"/>
  <c r="BV49" i="13"/>
  <c r="BV34" i="12"/>
  <c r="CH39" i="13"/>
  <c r="BU60" i="12"/>
  <c r="BU55" i="12"/>
  <c r="CG54" i="12"/>
  <c r="CG65" i="12" s="1"/>
  <c r="CG76" i="13"/>
  <c r="CA53" i="12"/>
  <c r="CA64" i="12" s="1"/>
  <c r="CA75" i="13"/>
  <c r="BX9" i="13"/>
  <c r="BX9" i="12" s="1"/>
  <c r="BX10" i="13"/>
  <c r="BX10" i="12" s="1"/>
  <c r="BX7" i="12"/>
  <c r="CA13" i="14"/>
  <c r="CA15" i="14" s="1"/>
  <c r="CA34" i="14" s="1"/>
  <c r="CB7" i="14"/>
  <c r="BZ119" i="12"/>
  <c r="BZ108" i="12"/>
  <c r="BZ97" i="12"/>
  <c r="BZ77" i="14"/>
  <c r="BZ88" i="14" s="1"/>
  <c r="BZ23" i="14"/>
  <c r="BT121" i="12"/>
  <c r="U85" i="16" s="1"/>
  <c r="BT110" i="12"/>
  <c r="T85" i="16" s="1"/>
  <c r="BT99" i="12"/>
  <c r="R85" i="16" s="1"/>
  <c r="CF120" i="12"/>
  <c r="CF109" i="12"/>
  <c r="CF98" i="12"/>
  <c r="BV43" i="13"/>
  <c r="BW118" i="12"/>
  <c r="BW107" i="12"/>
  <c r="BW96" i="12"/>
  <c r="BX74" i="13"/>
  <c r="BX52" i="12"/>
  <c r="BX63" i="12" s="1"/>
  <c r="BU77" i="13"/>
  <c r="BU23" i="13"/>
  <c r="BU71" i="12"/>
  <c r="BU82" i="12" s="1"/>
  <c r="BV72" i="13"/>
  <c r="BV50" i="12"/>
  <c r="BV61" i="12" s="1"/>
  <c r="BW15" i="13"/>
  <c r="BW13" i="12"/>
  <c r="BU116" i="12"/>
  <c r="BU105" i="12"/>
  <c r="BU94" i="12"/>
  <c r="BW51" i="12"/>
  <c r="BW62" i="12" s="1"/>
  <c r="BW73" i="13"/>
  <c r="CC36" i="14" l="1"/>
  <c r="CD37" i="14"/>
  <c r="BU66" i="12"/>
  <c r="O86" i="16" s="1"/>
  <c r="N86" i="16"/>
  <c r="N87" i="16" s="1"/>
  <c r="BV40" i="12"/>
  <c r="M90" i="16" s="1"/>
  <c r="I90" i="16"/>
  <c r="BW12" i="12"/>
  <c r="G91" i="16" s="1"/>
  <c r="F91" i="16"/>
  <c r="BU44" i="12"/>
  <c r="K86" i="16" s="1"/>
  <c r="J86" i="16"/>
  <c r="BX11" i="12"/>
  <c r="L92" i="16" s="1"/>
  <c r="CB9" i="14"/>
  <c r="CB10" i="14"/>
  <c r="CG28" i="13"/>
  <c r="CG76" i="12"/>
  <c r="CG87" i="12" s="1"/>
  <c r="BW34" i="13"/>
  <c r="BW15" i="12"/>
  <c r="BU115" i="13"/>
  <c r="BU104" i="13"/>
  <c r="BU23" i="12"/>
  <c r="BU29" i="13"/>
  <c r="CA49" i="14"/>
  <c r="CC51" i="14"/>
  <c r="CC73" i="14" s="1"/>
  <c r="CC25" i="14" s="1"/>
  <c r="CC106" i="14" s="1"/>
  <c r="CB35" i="14"/>
  <c r="CB50" i="14" s="1"/>
  <c r="CB72" i="14" s="1"/>
  <c r="CB24" i="14" s="1"/>
  <c r="CB105" i="14" s="1"/>
  <c r="CA40" i="14"/>
  <c r="CA43" i="14" s="1"/>
  <c r="CM39" i="14"/>
  <c r="CM54" i="14" s="1"/>
  <c r="CM76" i="14" s="1"/>
  <c r="CM28" i="14" s="1"/>
  <c r="CM109" i="14" s="1"/>
  <c r="CD52" i="14"/>
  <c r="CD74" i="14" s="1"/>
  <c r="CD26" i="14" s="1"/>
  <c r="CD107" i="14" s="1"/>
  <c r="BX11" i="13"/>
  <c r="BY52" i="13"/>
  <c r="BY37" i="12"/>
  <c r="BV55" i="13"/>
  <c r="BV66" i="13" s="1"/>
  <c r="BV49" i="12"/>
  <c r="BV71" i="13"/>
  <c r="CB53" i="13"/>
  <c r="CB38" i="12"/>
  <c r="BU88" i="13"/>
  <c r="BU77" i="12"/>
  <c r="CA27" i="13"/>
  <c r="CA75" i="12"/>
  <c r="CA86" i="12" s="1"/>
  <c r="BW25" i="13"/>
  <c r="BW73" i="12"/>
  <c r="BW84" i="12" s="1"/>
  <c r="BV24" i="13"/>
  <c r="BV72" i="12"/>
  <c r="BV83" i="12" s="1"/>
  <c r="BZ104" i="14"/>
  <c r="BZ29" i="14"/>
  <c r="BX51" i="13"/>
  <c r="BX36" i="12"/>
  <c r="BW42" i="13"/>
  <c r="BW42" i="12" s="1"/>
  <c r="C91" i="16" s="1"/>
  <c r="BX26" i="13"/>
  <c r="BX74" i="12"/>
  <c r="BX85" i="12" s="1"/>
  <c r="CH54" i="13"/>
  <c r="CH39" i="12"/>
  <c r="BW50" i="13"/>
  <c r="BW35" i="12"/>
  <c r="BV43" i="12" l="1"/>
  <c r="BV44" i="12" s="1"/>
  <c r="K90" i="16" s="1"/>
  <c r="BY36" i="13"/>
  <c r="CC38" i="14"/>
  <c r="CC53" i="14" s="1"/>
  <c r="CC75" i="14" s="1"/>
  <c r="CC27" i="14" s="1"/>
  <c r="CC108" i="14" s="1"/>
  <c r="CC38" i="13"/>
  <c r="BZ37" i="13"/>
  <c r="J90" i="16"/>
  <c r="O87" i="16"/>
  <c r="O8" i="16" s="1"/>
  <c r="N8" i="16"/>
  <c r="BU88" i="12"/>
  <c r="P86" i="16" s="1"/>
  <c r="Q86" i="16"/>
  <c r="Q87" i="16" s="1"/>
  <c r="BW14" i="12"/>
  <c r="H91" i="16" s="1"/>
  <c r="E91" i="16"/>
  <c r="CB11" i="14"/>
  <c r="CB13" i="14" s="1"/>
  <c r="CB15" i="14" s="1"/>
  <c r="CB34" i="14" s="1"/>
  <c r="K87" i="16"/>
  <c r="K8" i="16" s="1"/>
  <c r="J87" i="16"/>
  <c r="J8" i="16" s="1"/>
  <c r="BZ110" i="14"/>
  <c r="BZ99" i="14"/>
  <c r="CH76" i="13"/>
  <c r="CH54" i="12"/>
  <c r="CH65" i="12" s="1"/>
  <c r="BW117" i="13"/>
  <c r="BW106" i="13"/>
  <c r="BW25" i="12"/>
  <c r="BV77" i="13"/>
  <c r="BV23" i="13"/>
  <c r="BV71" i="12"/>
  <c r="BV82" i="12" s="1"/>
  <c r="BY52" i="12"/>
  <c r="BY63" i="12" s="1"/>
  <c r="BY74" i="13"/>
  <c r="CA55" i="14"/>
  <c r="CA66" i="14" s="1"/>
  <c r="CA71" i="14"/>
  <c r="CG120" i="13"/>
  <c r="CG109" i="13"/>
  <c r="CG28" i="12"/>
  <c r="BV60" i="12"/>
  <c r="BV55" i="12"/>
  <c r="BU121" i="13"/>
  <c r="BU110" i="13"/>
  <c r="BU99" i="13"/>
  <c r="BX13" i="13"/>
  <c r="BY7" i="13"/>
  <c r="BW50" i="12"/>
  <c r="BW61" i="12" s="1"/>
  <c r="BW72" i="13"/>
  <c r="BX118" i="13"/>
  <c r="BX107" i="13"/>
  <c r="BX26" i="12"/>
  <c r="BX73" i="13"/>
  <c r="BX51" i="12"/>
  <c r="BX62" i="12" s="1"/>
  <c r="BV116" i="13"/>
  <c r="BV105" i="13"/>
  <c r="BV24" i="12"/>
  <c r="CA119" i="13"/>
  <c r="CA108" i="13"/>
  <c r="CA27" i="12"/>
  <c r="CB42" i="14"/>
  <c r="BU115" i="12"/>
  <c r="BU104" i="12"/>
  <c r="BU93" i="12"/>
  <c r="BU29" i="12"/>
  <c r="S86" i="16" s="1"/>
  <c r="S87" i="16" s="1"/>
  <c r="BW49" i="13"/>
  <c r="BX35" i="13"/>
  <c r="BW34" i="12"/>
  <c r="I91" i="16" s="1"/>
  <c r="BW40" i="13"/>
  <c r="CI39" i="13"/>
  <c r="CB75" i="13"/>
  <c r="CB53" i="12"/>
  <c r="CB64" i="12" s="1"/>
  <c r="CC7" i="14" l="1"/>
  <c r="CD36" i="14"/>
  <c r="CE37" i="14"/>
  <c r="T87" i="16"/>
  <c r="T8" i="16" s="1"/>
  <c r="R87" i="16"/>
  <c r="R8" i="16" s="1"/>
  <c r="U87" i="16"/>
  <c r="U8" i="16" s="1"/>
  <c r="S8" i="16"/>
  <c r="BV66" i="12"/>
  <c r="O90" i="16" s="1"/>
  <c r="N90" i="16"/>
  <c r="Q8" i="16"/>
  <c r="P87" i="16"/>
  <c r="P8" i="16" s="1"/>
  <c r="BX42" i="13"/>
  <c r="BX42" i="12" s="1"/>
  <c r="C92" i="16" s="1"/>
  <c r="BW43" i="13"/>
  <c r="BU121" i="12"/>
  <c r="U86" i="16" s="1"/>
  <c r="BU110" i="12"/>
  <c r="T86" i="16" s="1"/>
  <c r="BU99" i="12"/>
  <c r="R86" i="16" s="1"/>
  <c r="BX15" i="13"/>
  <c r="BX13" i="12"/>
  <c r="BW40" i="12"/>
  <c r="BV116" i="12"/>
  <c r="BV105" i="12"/>
  <c r="BV94" i="12"/>
  <c r="BX25" i="13"/>
  <c r="BX73" i="12"/>
  <c r="BX84" i="12" s="1"/>
  <c r="BW24" i="13"/>
  <c r="BW72" i="12"/>
  <c r="BW83" i="12" s="1"/>
  <c r="CA77" i="14"/>
  <c r="CA88" i="14" s="1"/>
  <c r="CA23" i="14"/>
  <c r="CB27" i="13"/>
  <c r="CB75" i="12"/>
  <c r="CB86" i="12" s="1"/>
  <c r="BX118" i="12"/>
  <c r="BX107" i="12"/>
  <c r="BX96" i="12"/>
  <c r="CG120" i="12"/>
  <c r="CG109" i="12"/>
  <c r="CG98" i="12"/>
  <c r="BV115" i="13"/>
  <c r="BV104" i="13"/>
  <c r="BV23" i="12"/>
  <c r="BV29" i="13"/>
  <c r="BZ52" i="13"/>
  <c r="BZ37" i="12"/>
  <c r="CI54" i="13"/>
  <c r="CI39" i="12"/>
  <c r="BX50" i="13"/>
  <c r="BX35" i="12"/>
  <c r="BW55" i="13"/>
  <c r="BW66" i="13" s="1"/>
  <c r="BW49" i="12"/>
  <c r="BW71" i="13"/>
  <c r="CA119" i="12"/>
  <c r="CA108" i="12"/>
  <c r="CA97" i="12"/>
  <c r="BY10" i="13"/>
  <c r="BY10" i="12" s="1"/>
  <c r="BY9" i="13"/>
  <c r="BY9" i="12" s="1"/>
  <c r="BY7" i="12"/>
  <c r="BY26" i="13"/>
  <c r="BY74" i="12"/>
  <c r="BY85" i="12" s="1"/>
  <c r="BV88" i="13"/>
  <c r="BV77" i="12"/>
  <c r="CC10" i="14"/>
  <c r="CC9" i="14"/>
  <c r="CC53" i="13"/>
  <c r="CC38" i="12"/>
  <c r="BY51" i="13"/>
  <c r="BY36" i="12"/>
  <c r="BW117" i="12"/>
  <c r="BW106" i="12"/>
  <c r="BW95" i="12"/>
  <c r="CH28" i="13"/>
  <c r="CH76" i="12"/>
  <c r="CH87" i="12" s="1"/>
  <c r="CB49" i="14"/>
  <c r="CD51" i="14"/>
  <c r="CD73" i="14" s="1"/>
  <c r="CD25" i="14" s="1"/>
  <c r="CD106" i="14" s="1"/>
  <c r="CC35" i="14"/>
  <c r="CC50" i="14" s="1"/>
  <c r="CC72" i="14" s="1"/>
  <c r="CC24" i="14" s="1"/>
  <c r="CC105" i="14" s="1"/>
  <c r="CB40" i="14"/>
  <c r="CN39" i="14"/>
  <c r="CN54" i="14" s="1"/>
  <c r="CN76" i="14" s="1"/>
  <c r="CN28" i="14" s="1"/>
  <c r="CN109" i="14" s="1"/>
  <c r="CE52" i="14"/>
  <c r="CE74" i="14" s="1"/>
  <c r="CE26" i="14" s="1"/>
  <c r="CE107" i="14" s="1"/>
  <c r="CC11" i="14" l="1"/>
  <c r="CD7" i="14" s="1"/>
  <c r="BV88" i="12"/>
  <c r="P90" i="16" s="1"/>
  <c r="Q90" i="16"/>
  <c r="BW43" i="12"/>
  <c r="M91" i="16"/>
  <c r="BX12" i="12"/>
  <c r="G92" i="16" s="1"/>
  <c r="F92" i="16"/>
  <c r="AA8" i="16"/>
  <c r="Y8" i="16"/>
  <c r="CC42" i="14"/>
  <c r="CB43" i="14"/>
  <c r="BY51" i="12"/>
  <c r="BY62" i="12" s="1"/>
  <c r="BY73" i="13"/>
  <c r="CC13" i="14"/>
  <c r="CC15" i="14" s="1"/>
  <c r="CC34" i="14" s="1"/>
  <c r="CB71" i="14"/>
  <c r="CB55" i="14"/>
  <c r="CB66" i="14" s="1"/>
  <c r="BY118" i="13"/>
  <c r="BY107" i="13"/>
  <c r="BY26" i="12"/>
  <c r="BW77" i="13"/>
  <c r="BW23" i="13"/>
  <c r="BW71" i="12"/>
  <c r="BW82" i="12" s="1"/>
  <c r="BX72" i="13"/>
  <c r="BX50" i="12"/>
  <c r="BX61" i="12" s="1"/>
  <c r="BZ74" i="13"/>
  <c r="BZ52" i="12"/>
  <c r="BZ63" i="12" s="1"/>
  <c r="CB119" i="13"/>
  <c r="CB108" i="13"/>
  <c r="CB27" i="12"/>
  <c r="BW116" i="13"/>
  <c r="BW105" i="13"/>
  <c r="BW24" i="12"/>
  <c r="BV121" i="13"/>
  <c r="BV99" i="13"/>
  <c r="BV110" i="13"/>
  <c r="CA104" i="14"/>
  <c r="CA29" i="14"/>
  <c r="BX34" i="13"/>
  <c r="BX15" i="12"/>
  <c r="CC53" i="12"/>
  <c r="CC64" i="12" s="1"/>
  <c r="CC75" i="13"/>
  <c r="BY11" i="12"/>
  <c r="L93" i="16" s="1"/>
  <c r="BW60" i="12"/>
  <c r="BW55" i="12"/>
  <c r="CH120" i="13"/>
  <c r="CH109" i="13"/>
  <c r="CH28" i="12"/>
  <c r="BY11" i="13"/>
  <c r="CI54" i="12"/>
  <c r="CI65" i="12" s="1"/>
  <c r="CI76" i="13"/>
  <c r="BV115" i="12"/>
  <c r="BV104" i="12"/>
  <c r="BV93" i="12"/>
  <c r="BV29" i="12"/>
  <c r="S90" i="16" s="1"/>
  <c r="BX117" i="13"/>
  <c r="BX106" i="13"/>
  <c r="BX25" i="12"/>
  <c r="BZ36" i="13" l="1"/>
  <c r="CD38" i="14"/>
  <c r="CD38" i="13"/>
  <c r="CA37" i="13"/>
  <c r="CE36" i="14"/>
  <c r="CE51" i="14" s="1"/>
  <c r="CE73" i="14" s="1"/>
  <c r="CE25" i="14" s="1"/>
  <c r="CE106" i="14" s="1"/>
  <c r="CF37" i="14"/>
  <c r="BW44" i="12"/>
  <c r="K91" i="16" s="1"/>
  <c r="J91" i="16"/>
  <c r="BX14" i="12"/>
  <c r="H92" i="16" s="1"/>
  <c r="E92" i="16"/>
  <c r="BW66" i="12"/>
  <c r="O91" i="16" s="1"/>
  <c r="N91" i="16"/>
  <c r="BZ7" i="13"/>
  <c r="BY13" i="13"/>
  <c r="BW116" i="12"/>
  <c r="BW105" i="12"/>
  <c r="BW94" i="12"/>
  <c r="BY25" i="13"/>
  <c r="BY73" i="12"/>
  <c r="BY84" i="12" s="1"/>
  <c r="CH120" i="12"/>
  <c r="CH109" i="12"/>
  <c r="CH98" i="12"/>
  <c r="BX24" i="13"/>
  <c r="BX72" i="12"/>
  <c r="BX83" i="12" s="1"/>
  <c r="BY118" i="12"/>
  <c r="BY107" i="12"/>
  <c r="BY96" i="12"/>
  <c r="CB77" i="14"/>
  <c r="CB88" i="14" s="1"/>
  <c r="CB23" i="14"/>
  <c r="BV121" i="12"/>
  <c r="U90" i="16" s="1"/>
  <c r="BV110" i="12"/>
  <c r="T90" i="16" s="1"/>
  <c r="BV99" i="12"/>
  <c r="R90" i="16" s="1"/>
  <c r="CI28" i="13"/>
  <c r="CI76" i="12"/>
  <c r="CI87" i="12" s="1"/>
  <c r="BX49" i="13"/>
  <c r="BY35" i="13"/>
  <c r="BX34" i="12"/>
  <c r="I92" i="16" s="1"/>
  <c r="BX40" i="13"/>
  <c r="BX43" i="13" s="1"/>
  <c r="CJ39" i="13"/>
  <c r="CD53" i="14"/>
  <c r="CD75" i="14" s="1"/>
  <c r="CD27" i="14" s="1"/>
  <c r="CD108" i="14" s="1"/>
  <c r="CC49" i="14"/>
  <c r="CD35" i="14"/>
  <c r="CD50" i="14" s="1"/>
  <c r="CD72" i="14" s="1"/>
  <c r="CD24" i="14" s="1"/>
  <c r="CD105" i="14" s="1"/>
  <c r="CC40" i="14"/>
  <c r="CO39" i="14"/>
  <c r="CO54" i="14" s="1"/>
  <c r="CO76" i="14" s="1"/>
  <c r="CO28" i="14" s="1"/>
  <c r="CO109" i="14" s="1"/>
  <c r="CF52" i="14"/>
  <c r="CF74" i="14" s="1"/>
  <c r="CF26" i="14" s="1"/>
  <c r="CF107" i="14" s="1"/>
  <c r="BX117" i="12"/>
  <c r="BX106" i="12"/>
  <c r="BX95" i="12"/>
  <c r="CC27" i="13"/>
  <c r="CC75" i="12"/>
  <c r="CC86" i="12" s="1"/>
  <c r="CA110" i="14"/>
  <c r="CA99" i="14"/>
  <c r="CB119" i="12"/>
  <c r="CB108" i="12"/>
  <c r="CB97" i="12"/>
  <c r="BZ26" i="13"/>
  <c r="BZ74" i="12"/>
  <c r="BZ85" i="12" s="1"/>
  <c r="BW115" i="13"/>
  <c r="BW104" i="13"/>
  <c r="BW23" i="12"/>
  <c r="BW29" i="13"/>
  <c r="CD10" i="14"/>
  <c r="BW88" i="13"/>
  <c r="BW77" i="12"/>
  <c r="BW88" i="12" l="1"/>
  <c r="P91" i="16" s="1"/>
  <c r="Q91" i="16"/>
  <c r="CD9" i="14"/>
  <c r="CD11" i="14" s="1"/>
  <c r="CE7" i="14" s="1"/>
  <c r="BZ118" i="13"/>
  <c r="BZ107" i="13"/>
  <c r="BZ26" i="12"/>
  <c r="CD53" i="13"/>
  <c r="CD38" i="12"/>
  <c r="BX116" i="13"/>
  <c r="BX105" i="13"/>
  <c r="BX24" i="12"/>
  <c r="CD42" i="14"/>
  <c r="BY42" i="13"/>
  <c r="BY42" i="12" s="1"/>
  <c r="C93" i="16" s="1"/>
  <c r="BY117" i="13"/>
  <c r="BY106" i="13"/>
  <c r="BY25" i="12"/>
  <c r="BY15" i="13"/>
  <c r="BY13" i="12"/>
  <c r="BW121" i="13"/>
  <c r="BW110" i="13"/>
  <c r="BW99" i="13"/>
  <c r="CC119" i="13"/>
  <c r="CC108" i="13"/>
  <c r="CC27" i="12"/>
  <c r="BW115" i="12"/>
  <c r="BW104" i="12"/>
  <c r="BW93" i="12"/>
  <c r="BW29" i="12"/>
  <c r="S91" i="16" s="1"/>
  <c r="CA52" i="13"/>
  <c r="CA37" i="12"/>
  <c r="BZ51" i="13"/>
  <c r="BZ36" i="12"/>
  <c r="CC71" i="14"/>
  <c r="CC55" i="14"/>
  <c r="CC66" i="14" s="1"/>
  <c r="BX40" i="12"/>
  <c r="CI120" i="13"/>
  <c r="CI109" i="13"/>
  <c r="CI28" i="12"/>
  <c r="CB104" i="14"/>
  <c r="CB29" i="14"/>
  <c r="BZ10" i="13"/>
  <c r="BZ10" i="12" s="1"/>
  <c r="BZ9" i="13"/>
  <c r="BZ9" i="12" s="1"/>
  <c r="BZ7" i="12"/>
  <c r="CJ54" i="13"/>
  <c r="CJ39" i="12"/>
  <c r="BY50" i="13"/>
  <c r="BY35" i="12"/>
  <c r="BX55" i="13"/>
  <c r="BX66" i="13" s="1"/>
  <c r="BX49" i="12"/>
  <c r="BX71" i="13"/>
  <c r="CC43" i="14"/>
  <c r="CD13" i="14" l="1"/>
  <c r="CD15" i="14" s="1"/>
  <c r="CD34" i="14" s="1"/>
  <c r="CP39" i="14" s="1"/>
  <c r="CP54" i="14" s="1"/>
  <c r="CP76" i="14" s="1"/>
  <c r="CP28" i="14" s="1"/>
  <c r="CP109" i="14" s="1"/>
  <c r="BX43" i="12"/>
  <c r="M92" i="16"/>
  <c r="BY12" i="12"/>
  <c r="G93" i="16" s="1"/>
  <c r="F93" i="16"/>
  <c r="CC119" i="12"/>
  <c r="CC108" i="12"/>
  <c r="CC97" i="12"/>
  <c r="BY117" i="12"/>
  <c r="BY106" i="12"/>
  <c r="BY95" i="12"/>
  <c r="BZ118" i="12"/>
  <c r="BZ107" i="12"/>
  <c r="BZ96" i="12"/>
  <c r="CD49" i="14"/>
  <c r="CD40" i="14"/>
  <c r="BX60" i="12"/>
  <c r="BX55" i="12"/>
  <c r="BZ11" i="13"/>
  <c r="CI120" i="12"/>
  <c r="CI109" i="12"/>
  <c r="CI98" i="12"/>
  <c r="BZ73" i="13"/>
  <c r="BZ51" i="12"/>
  <c r="BZ62" i="12" s="1"/>
  <c r="CJ76" i="13"/>
  <c r="CJ54" i="12"/>
  <c r="CJ65" i="12" s="1"/>
  <c r="BZ11" i="12"/>
  <c r="L94" i="16" s="1"/>
  <c r="CB110" i="14"/>
  <c r="CB99" i="14"/>
  <c r="CC77" i="14"/>
  <c r="CC88" i="14" s="1"/>
  <c r="CC23" i="14"/>
  <c r="CA52" i="12"/>
  <c r="CA63" i="12" s="1"/>
  <c r="CA74" i="13"/>
  <c r="BY34" i="13"/>
  <c r="BY15" i="12"/>
  <c r="BX116" i="12"/>
  <c r="BX105" i="12"/>
  <c r="BX94" i="12"/>
  <c r="CD75" i="13"/>
  <c r="CD53" i="12"/>
  <c r="CD64" i="12" s="1"/>
  <c r="CE10" i="14"/>
  <c r="BX77" i="13"/>
  <c r="BX23" i="13"/>
  <c r="BX71" i="12"/>
  <c r="BX82" i="12" s="1"/>
  <c r="BY50" i="12"/>
  <c r="BY61" i="12" s="1"/>
  <c r="BY72" i="13"/>
  <c r="BW121" i="12"/>
  <c r="U91" i="16" s="1"/>
  <c r="BW110" i="12"/>
  <c r="T91" i="16" s="1"/>
  <c r="BW99" i="12"/>
  <c r="R91" i="16" s="1"/>
  <c r="CE35" i="14" l="1"/>
  <c r="CE50" i="14" s="1"/>
  <c r="CE72" i="14" s="1"/>
  <c r="CE24" i="14" s="1"/>
  <c r="CE105" i="14" s="1"/>
  <c r="CA36" i="13"/>
  <c r="CB37" i="13"/>
  <c r="CE38" i="14"/>
  <c r="CE38" i="13"/>
  <c r="CF36" i="14"/>
  <c r="CF51" i="14" s="1"/>
  <c r="CF73" i="14" s="1"/>
  <c r="CF25" i="14" s="1"/>
  <c r="CF106" i="14" s="1"/>
  <c r="CG37" i="14"/>
  <c r="CG52" i="14" s="1"/>
  <c r="CG74" i="14" s="1"/>
  <c r="CG26" i="14" s="1"/>
  <c r="CG107" i="14" s="1"/>
  <c r="BX66" i="12"/>
  <c r="O92" i="16" s="1"/>
  <c r="N92" i="16"/>
  <c r="BX44" i="12"/>
  <c r="K92" i="16" s="1"/>
  <c r="J92" i="16"/>
  <c r="BY14" i="12"/>
  <c r="H93" i="16" s="1"/>
  <c r="E93" i="16"/>
  <c r="CD27" i="13"/>
  <c r="CD75" i="12"/>
  <c r="CD86" i="12" s="1"/>
  <c r="CC104" i="14"/>
  <c r="CC29" i="14"/>
  <c r="BY49" i="13"/>
  <c r="BZ35" i="13"/>
  <c r="BY34" i="12"/>
  <c r="I93" i="16" s="1"/>
  <c r="BY40" i="13"/>
  <c r="BY43" i="13" s="1"/>
  <c r="CK39" i="13"/>
  <c r="BZ25" i="13"/>
  <c r="BZ73" i="12"/>
  <c r="BZ84" i="12" s="1"/>
  <c r="CA26" i="13"/>
  <c r="CA74" i="12"/>
  <c r="CA85" i="12" s="1"/>
  <c r="CE42" i="14"/>
  <c r="BX115" i="13"/>
  <c r="BX104" i="13"/>
  <c r="BX23" i="12"/>
  <c r="BX29" i="13"/>
  <c r="CJ28" i="13"/>
  <c r="CJ76" i="12"/>
  <c r="CJ87" i="12" s="1"/>
  <c r="BZ13" i="13"/>
  <c r="CA7" i="13"/>
  <c r="BY24" i="13"/>
  <c r="BY72" i="12"/>
  <c r="BY83" i="12" s="1"/>
  <c r="BX88" i="13"/>
  <c r="BX77" i="12"/>
  <c r="CD43" i="14"/>
  <c r="CD71" i="14"/>
  <c r="CD55" i="14"/>
  <c r="CD66" i="14" s="1"/>
  <c r="BX88" i="12" l="1"/>
  <c r="P92" i="16" s="1"/>
  <c r="Q92" i="16"/>
  <c r="BZ15" i="13"/>
  <c r="BZ13" i="12"/>
  <c r="BY116" i="13"/>
  <c r="BY105" i="13"/>
  <c r="BY24" i="12"/>
  <c r="CE53" i="13"/>
  <c r="CE38" i="12"/>
  <c r="BZ50" i="13"/>
  <c r="BZ35" i="12"/>
  <c r="BY55" i="13"/>
  <c r="BY66" i="13" s="1"/>
  <c r="BY49" i="12"/>
  <c r="BY71" i="13"/>
  <c r="CD119" i="13"/>
  <c r="CD108" i="13"/>
  <c r="CD27" i="12"/>
  <c r="CA10" i="13"/>
  <c r="CA10" i="12" s="1"/>
  <c r="CA9" i="13"/>
  <c r="CA9" i="12" s="1"/>
  <c r="CA7" i="12"/>
  <c r="BX121" i="13"/>
  <c r="BX110" i="13"/>
  <c r="BX99" i="13"/>
  <c r="CE53" i="14"/>
  <c r="CE75" i="14" s="1"/>
  <c r="CE27" i="14" s="1"/>
  <c r="CE108" i="14" s="1"/>
  <c r="CE9" i="14"/>
  <c r="CE11" i="14" s="1"/>
  <c r="BZ42" i="13"/>
  <c r="BZ42" i="12" s="1"/>
  <c r="C94" i="16" s="1"/>
  <c r="CC110" i="14"/>
  <c r="CC99" i="14"/>
  <c r="BX115" i="12"/>
  <c r="BX104" i="12"/>
  <c r="BX93" i="12"/>
  <c r="BX29" i="12"/>
  <c r="S92" i="16" s="1"/>
  <c r="BZ117" i="13"/>
  <c r="BZ106" i="13"/>
  <c r="BZ25" i="12"/>
  <c r="BY40" i="12"/>
  <c r="CA51" i="13"/>
  <c r="CA36" i="12"/>
  <c r="CD77" i="14"/>
  <c r="CD88" i="14" s="1"/>
  <c r="CD23" i="14"/>
  <c r="CB52" i="13"/>
  <c r="CB37" i="12"/>
  <c r="CK54" i="13"/>
  <c r="CK39" i="12"/>
  <c r="CJ120" i="13"/>
  <c r="CJ109" i="13"/>
  <c r="CJ28" i="12"/>
  <c r="CA118" i="13"/>
  <c r="CA107" i="13"/>
  <c r="CA26" i="12"/>
  <c r="BY43" i="12" l="1"/>
  <c r="M93" i="16"/>
  <c r="BZ12" i="12"/>
  <c r="G94" i="16" s="1"/>
  <c r="F94" i="16"/>
  <c r="CD104" i="14"/>
  <c r="CD29" i="14"/>
  <c r="CJ120" i="12"/>
  <c r="CJ109" i="12"/>
  <c r="CJ98" i="12"/>
  <c r="CK54" i="12"/>
  <c r="CK65" i="12" s="1"/>
  <c r="CK76" i="13"/>
  <c r="BX121" i="12"/>
  <c r="U92" i="16" s="1"/>
  <c r="BX110" i="12"/>
  <c r="T92" i="16" s="1"/>
  <c r="BX99" i="12"/>
  <c r="R92" i="16" s="1"/>
  <c r="CE13" i="14"/>
  <c r="CE15" i="14" s="1"/>
  <c r="CE34" i="14" s="1"/>
  <c r="CF7" i="14"/>
  <c r="BY77" i="13"/>
  <c r="BY23" i="13"/>
  <c r="BY71" i="12"/>
  <c r="BY82" i="12" s="1"/>
  <c r="BZ72" i="13"/>
  <c r="BZ50" i="12"/>
  <c r="BZ61" i="12" s="1"/>
  <c r="BZ117" i="12"/>
  <c r="BZ106" i="12"/>
  <c r="BZ95" i="12"/>
  <c r="CA11" i="12"/>
  <c r="L95" i="16" s="1"/>
  <c r="CD119" i="12"/>
  <c r="CD108" i="12"/>
  <c r="CD97" i="12"/>
  <c r="BY60" i="12"/>
  <c r="BY55" i="12"/>
  <c r="CA118" i="12"/>
  <c r="CA107" i="12"/>
  <c r="CA96" i="12"/>
  <c r="CB74" i="13"/>
  <c r="CB52" i="12"/>
  <c r="CB63" i="12" s="1"/>
  <c r="CA51" i="12"/>
  <c r="CA62" i="12" s="1"/>
  <c r="CA73" i="13"/>
  <c r="CA11" i="13"/>
  <c r="CE53" i="12"/>
  <c r="CE64" i="12" s="1"/>
  <c r="CE75" i="13"/>
  <c r="BY116" i="12"/>
  <c r="BY105" i="12"/>
  <c r="BY94" i="12"/>
  <c r="BZ34" i="13"/>
  <c r="BZ15" i="12"/>
  <c r="CB36" i="13" l="1"/>
  <c r="CC37" i="13"/>
  <c r="CF38" i="13"/>
  <c r="CF38" i="14"/>
  <c r="CG36" i="14"/>
  <c r="CH37" i="14"/>
  <c r="BZ14" i="12"/>
  <c r="H94" i="16" s="1"/>
  <c r="E94" i="16"/>
  <c r="BY66" i="12"/>
  <c r="O93" i="16" s="1"/>
  <c r="N93" i="16"/>
  <c r="BY44" i="12"/>
  <c r="K93" i="16" s="1"/>
  <c r="J93" i="16"/>
  <c r="CE49" i="14"/>
  <c r="CG51" i="14"/>
  <c r="CG73" i="14" s="1"/>
  <c r="CG25" i="14" s="1"/>
  <c r="CG106" i="14" s="1"/>
  <c r="CF35" i="14"/>
  <c r="CF50" i="14" s="1"/>
  <c r="CF72" i="14" s="1"/>
  <c r="CF24" i="14" s="1"/>
  <c r="CF105" i="14" s="1"/>
  <c r="CE40" i="14"/>
  <c r="CE43" i="14" s="1"/>
  <c r="CQ39" i="14"/>
  <c r="CQ54" i="14" s="1"/>
  <c r="CQ76" i="14" s="1"/>
  <c r="CQ28" i="14" s="1"/>
  <c r="CQ109" i="14" s="1"/>
  <c r="CH52" i="14"/>
  <c r="CH74" i="14" s="1"/>
  <c r="CH26" i="14" s="1"/>
  <c r="CH107" i="14" s="1"/>
  <c r="CA13" i="13"/>
  <c r="CB7" i="13"/>
  <c r="CB26" i="13"/>
  <c r="CB74" i="12"/>
  <c r="CB85" i="12" s="1"/>
  <c r="BY115" i="13"/>
  <c r="BY104" i="13"/>
  <c r="BY23" i="12"/>
  <c r="BY29" i="13"/>
  <c r="CK28" i="13"/>
  <c r="CK76" i="12"/>
  <c r="CK87" i="12" s="1"/>
  <c r="CA25" i="13"/>
  <c r="CA73" i="12"/>
  <c r="CA84" i="12" s="1"/>
  <c r="BY88" i="13"/>
  <c r="BY77" i="12"/>
  <c r="CD110" i="14"/>
  <c r="CD99" i="14"/>
  <c r="CA35" i="13"/>
  <c r="BZ49" i="13"/>
  <c r="BZ34" i="12"/>
  <c r="I94" i="16" s="1"/>
  <c r="BZ40" i="13"/>
  <c r="BZ43" i="13" s="1"/>
  <c r="CL39" i="13"/>
  <c r="CF53" i="14"/>
  <c r="CF75" i="14" s="1"/>
  <c r="CF27" i="14" s="1"/>
  <c r="CF108" i="14" s="1"/>
  <c r="CE27" i="13"/>
  <c r="CE75" i="12"/>
  <c r="CE86" i="12" s="1"/>
  <c r="BZ24" i="13"/>
  <c r="BZ72" i="12"/>
  <c r="BZ83" i="12" s="1"/>
  <c r="CF10" i="14"/>
  <c r="BY88" i="12" l="1"/>
  <c r="P93" i="16" s="1"/>
  <c r="Q93" i="16"/>
  <c r="CF9" i="14"/>
  <c r="CF11" i="14" s="1"/>
  <c r="CG7" i="14" s="1"/>
  <c r="CB51" i="13"/>
  <c r="CB36" i="12"/>
  <c r="BZ116" i="13"/>
  <c r="BZ105" i="13"/>
  <c r="BZ24" i="12"/>
  <c r="CK120" i="13"/>
  <c r="CK109" i="13"/>
  <c r="CK28" i="12"/>
  <c r="CA15" i="13"/>
  <c r="CA13" i="12"/>
  <c r="CF53" i="13"/>
  <c r="CF38" i="12"/>
  <c r="CA42" i="13"/>
  <c r="CA42" i="12" s="1"/>
  <c r="C95" i="16" s="1"/>
  <c r="BZ55" i="13"/>
  <c r="BZ66" i="13" s="1"/>
  <c r="BZ49" i="12"/>
  <c r="BZ71" i="13"/>
  <c r="BY121" i="13"/>
  <c r="BY110" i="13"/>
  <c r="BY99" i="13"/>
  <c r="CE119" i="13"/>
  <c r="CE108" i="13"/>
  <c r="CE27" i="12"/>
  <c r="CC52" i="13"/>
  <c r="CC37" i="12"/>
  <c r="BZ40" i="12"/>
  <c r="M94" i="16" s="1"/>
  <c r="CA117" i="13"/>
  <c r="CA106" i="13"/>
  <c r="CA25" i="12"/>
  <c r="BY115" i="12"/>
  <c r="BY104" i="12"/>
  <c r="BY93" i="12"/>
  <c r="BY29" i="12"/>
  <c r="S93" i="16" s="1"/>
  <c r="CB118" i="13"/>
  <c r="CB107" i="13"/>
  <c r="CB26" i="12"/>
  <c r="CF42" i="14"/>
  <c r="CL54" i="13"/>
  <c r="CL39" i="12"/>
  <c r="CA50" i="13"/>
  <c r="CA35" i="12"/>
  <c r="CB9" i="13"/>
  <c r="CB9" i="12" s="1"/>
  <c r="CB10" i="13"/>
  <c r="CB10" i="12" s="1"/>
  <c r="CB7" i="12"/>
  <c r="CE71" i="14"/>
  <c r="CE55" i="14"/>
  <c r="CE66" i="14" s="1"/>
  <c r="CA12" i="12" l="1"/>
  <c r="G95" i="16" s="1"/>
  <c r="F95" i="16"/>
  <c r="CF13" i="14"/>
  <c r="CF15" i="14" s="1"/>
  <c r="CF34" i="14" s="1"/>
  <c r="CF49" i="14" s="1"/>
  <c r="CA50" i="12"/>
  <c r="CA61" i="12" s="1"/>
  <c r="CA72" i="13"/>
  <c r="BY121" i="12"/>
  <c r="U93" i="16" s="1"/>
  <c r="BY110" i="12"/>
  <c r="T93" i="16" s="1"/>
  <c r="BY99" i="12"/>
  <c r="R93" i="16" s="1"/>
  <c r="CA117" i="12"/>
  <c r="CA106" i="12"/>
  <c r="CA95" i="12"/>
  <c r="CB118" i="12"/>
  <c r="CB107" i="12"/>
  <c r="CB96" i="12"/>
  <c r="BZ77" i="13"/>
  <c r="BZ23" i="13"/>
  <c r="BZ71" i="12"/>
  <c r="BZ82" i="12" s="1"/>
  <c r="CA34" i="13"/>
  <c r="CA15" i="12"/>
  <c r="BZ116" i="12"/>
  <c r="BZ105" i="12"/>
  <c r="BZ94" i="12"/>
  <c r="CB73" i="13"/>
  <c r="CB51" i="12"/>
  <c r="CB62" i="12" s="1"/>
  <c r="CE77" i="14"/>
  <c r="CE88" i="14" s="1"/>
  <c r="CE23" i="14"/>
  <c r="CB11" i="13"/>
  <c r="CL76" i="13"/>
  <c r="CL54" i="12"/>
  <c r="CL65" i="12" s="1"/>
  <c r="CC52" i="12"/>
  <c r="CC63" i="12" s="1"/>
  <c r="CC74" i="13"/>
  <c r="BZ60" i="12"/>
  <c r="BZ55" i="12"/>
  <c r="CK120" i="12"/>
  <c r="CK109" i="12"/>
  <c r="CK98" i="12"/>
  <c r="CG10" i="14"/>
  <c r="CB11" i="12"/>
  <c r="L96" i="16" s="1"/>
  <c r="BZ43" i="12"/>
  <c r="CE119" i="12"/>
  <c r="CE108" i="12"/>
  <c r="CE97" i="12"/>
  <c r="CF75" i="13"/>
  <c r="CF53" i="12"/>
  <c r="CF64" i="12" s="1"/>
  <c r="CF40" i="14"/>
  <c r="CR39" i="14"/>
  <c r="CR54" i="14" s="1"/>
  <c r="CR76" i="14" s="1"/>
  <c r="CR28" i="14" s="1"/>
  <c r="CR109" i="14" s="1"/>
  <c r="CG35" i="14" l="1"/>
  <c r="CG50" i="14" s="1"/>
  <c r="CG72" i="14" s="1"/>
  <c r="CG24" i="14" s="1"/>
  <c r="CG105" i="14" s="1"/>
  <c r="CH36" i="14"/>
  <c r="CH51" i="14" s="1"/>
  <c r="CH73" i="14" s="1"/>
  <c r="CH25" i="14" s="1"/>
  <c r="CH106" i="14" s="1"/>
  <c r="CI37" i="14"/>
  <c r="CI52" i="14" s="1"/>
  <c r="CI74" i="14" s="1"/>
  <c r="CI26" i="14" s="1"/>
  <c r="CI107" i="14" s="1"/>
  <c r="CC36" i="13"/>
  <c r="CD37" i="13"/>
  <c r="CG38" i="14"/>
  <c r="CG38" i="13"/>
  <c r="BZ44" i="12"/>
  <c r="K94" i="16" s="1"/>
  <c r="J94" i="16"/>
  <c r="CA14" i="12"/>
  <c r="H95" i="16" s="1"/>
  <c r="E95" i="16"/>
  <c r="BZ66" i="12"/>
  <c r="O94" i="16" s="1"/>
  <c r="N94" i="16"/>
  <c r="CE104" i="14"/>
  <c r="CE29" i="14"/>
  <c r="CA49" i="13"/>
  <c r="CB35" i="13"/>
  <c r="CA34" i="12"/>
  <c r="I95" i="16" s="1"/>
  <c r="CA40" i="13"/>
  <c r="CA43" i="13" s="1"/>
  <c r="CM39" i="13"/>
  <c r="CF27" i="13"/>
  <c r="CF75" i="12"/>
  <c r="CF86" i="12" s="1"/>
  <c r="CG42" i="14"/>
  <c r="CF43" i="14"/>
  <c r="CL28" i="13"/>
  <c r="CL76" i="12"/>
  <c r="CL87" i="12" s="1"/>
  <c r="BZ115" i="13"/>
  <c r="BZ104" i="13"/>
  <c r="BZ23" i="12"/>
  <c r="BZ29" i="13"/>
  <c r="CA24" i="13"/>
  <c r="CA72" i="12"/>
  <c r="CA83" i="12" s="1"/>
  <c r="CF71" i="14"/>
  <c r="CF55" i="14"/>
  <c r="CF66" i="14" s="1"/>
  <c r="CC26" i="13"/>
  <c r="CC74" i="12"/>
  <c r="CC85" i="12" s="1"/>
  <c r="CB13" i="13"/>
  <c r="CC7" i="13"/>
  <c r="CB25" i="13"/>
  <c r="CB73" i="12"/>
  <c r="CB84" i="12" s="1"/>
  <c r="BZ88" i="13"/>
  <c r="BZ77" i="12"/>
  <c r="BZ88" i="12" l="1"/>
  <c r="P94" i="16" s="1"/>
  <c r="Q94" i="16"/>
  <c r="CB117" i="13"/>
  <c r="CB106" i="13"/>
  <c r="CB25" i="12"/>
  <c r="CC118" i="13"/>
  <c r="CC107" i="13"/>
  <c r="CC26" i="12"/>
  <c r="CA116" i="13"/>
  <c r="CA105" i="13"/>
  <c r="CA24" i="12"/>
  <c r="CG53" i="13"/>
  <c r="CG38" i="12"/>
  <c r="CM54" i="13"/>
  <c r="CM39" i="12"/>
  <c r="CB50" i="13"/>
  <c r="CB35" i="12"/>
  <c r="CA55" i="13"/>
  <c r="CA66" i="13" s="1"/>
  <c r="CA49" i="12"/>
  <c r="CA71" i="13"/>
  <c r="CG53" i="14"/>
  <c r="CG75" i="14" s="1"/>
  <c r="CG27" i="14" s="1"/>
  <c r="CG108" i="14" s="1"/>
  <c r="CG9" i="14"/>
  <c r="CG11" i="14" s="1"/>
  <c r="CD52" i="13"/>
  <c r="CD37" i="12"/>
  <c r="CC10" i="13"/>
  <c r="CC10" i="12" s="1"/>
  <c r="CC9" i="13"/>
  <c r="CC9" i="12" s="1"/>
  <c r="CC7" i="12"/>
  <c r="BZ121" i="13"/>
  <c r="BZ99" i="13"/>
  <c r="BZ110" i="13"/>
  <c r="CB15" i="13"/>
  <c r="CB13" i="12"/>
  <c r="CF77" i="14"/>
  <c r="CF88" i="14" s="1"/>
  <c r="CF23" i="14"/>
  <c r="BZ115" i="12"/>
  <c r="BZ104" i="12"/>
  <c r="BZ93" i="12"/>
  <c r="BZ29" i="12"/>
  <c r="S94" i="16" s="1"/>
  <c r="CL120" i="13"/>
  <c r="CL109" i="13"/>
  <c r="CL28" i="12"/>
  <c r="CB42" i="13"/>
  <c r="CB42" i="12" s="1"/>
  <c r="C96" i="16" s="1"/>
  <c r="CC51" i="13"/>
  <c r="CC36" i="12"/>
  <c r="CE110" i="14"/>
  <c r="CE99" i="14"/>
  <c r="CF119" i="13"/>
  <c r="CF108" i="13"/>
  <c r="CF27" i="12"/>
  <c r="CA40" i="12"/>
  <c r="CA43" i="12" l="1"/>
  <c r="M95" i="16"/>
  <c r="CB12" i="12"/>
  <c r="G96" i="16" s="1"/>
  <c r="F96" i="16"/>
  <c r="CC11" i="13"/>
  <c r="CL120" i="12"/>
  <c r="CL109" i="12"/>
  <c r="CL98" i="12"/>
  <c r="CH7" i="14"/>
  <c r="CG13" i="14"/>
  <c r="CG15" i="14" s="1"/>
  <c r="CG34" i="14" s="1"/>
  <c r="CM54" i="12"/>
  <c r="CM65" i="12" s="1"/>
  <c r="CM76" i="13"/>
  <c r="CD7" i="13"/>
  <c r="CC13" i="13"/>
  <c r="CB117" i="12"/>
  <c r="CB106" i="12"/>
  <c r="CB95" i="12"/>
  <c r="CC51" i="12"/>
  <c r="CC62" i="12" s="1"/>
  <c r="CC73" i="13"/>
  <c r="CB34" i="13"/>
  <c r="CB15" i="12"/>
  <c r="CC11" i="12"/>
  <c r="L97" i="16" s="1"/>
  <c r="CA77" i="13"/>
  <c r="CA23" i="13"/>
  <c r="CA71" i="12"/>
  <c r="CA82" i="12" s="1"/>
  <c r="CB72" i="13"/>
  <c r="CB50" i="12"/>
  <c r="CB61" i="12" s="1"/>
  <c r="CG53" i="12"/>
  <c r="CG64" i="12" s="1"/>
  <c r="CG75" i="13"/>
  <c r="CC118" i="12"/>
  <c r="CC107" i="12"/>
  <c r="CC96" i="12"/>
  <c r="CF119" i="12"/>
  <c r="CF108" i="12"/>
  <c r="CF97" i="12"/>
  <c r="BZ121" i="12"/>
  <c r="U94" i="16" s="1"/>
  <c r="BZ110" i="12"/>
  <c r="T94" i="16" s="1"/>
  <c r="BZ99" i="12"/>
  <c r="R94" i="16" s="1"/>
  <c r="CF104" i="14"/>
  <c r="CF29" i="14"/>
  <c r="CD74" i="13"/>
  <c r="CD52" i="12"/>
  <c r="CD63" i="12" s="1"/>
  <c r="CA60" i="12"/>
  <c r="CA55" i="12"/>
  <c r="CA116" i="12"/>
  <c r="CA105" i="12"/>
  <c r="CA94" i="12"/>
  <c r="CD36" i="13" l="1"/>
  <c r="CE37" i="13"/>
  <c r="CH38" i="13"/>
  <c r="CH38" i="14"/>
  <c r="CH9" i="14" s="1"/>
  <c r="CI36" i="14"/>
  <c r="CJ37" i="14"/>
  <c r="CA66" i="12"/>
  <c r="O95" i="16" s="1"/>
  <c r="N95" i="16"/>
  <c r="CB14" i="12"/>
  <c r="H96" i="16" s="1"/>
  <c r="E96" i="16"/>
  <c r="CA44" i="12"/>
  <c r="K95" i="16" s="1"/>
  <c r="J95" i="16"/>
  <c r="CF110" i="14"/>
  <c r="CF99" i="14"/>
  <c r="CA115" i="13"/>
  <c r="CA104" i="13"/>
  <c r="CA23" i="12"/>
  <c r="CA29" i="13"/>
  <c r="CB49" i="13"/>
  <c r="CC35" i="13"/>
  <c r="CB34" i="12"/>
  <c r="I96" i="16" s="1"/>
  <c r="CB40" i="13"/>
  <c r="CB43" i="13" s="1"/>
  <c r="CN39" i="13"/>
  <c r="CH53" i="14"/>
  <c r="CH75" i="14" s="1"/>
  <c r="CH27" i="14" s="1"/>
  <c r="CH108" i="14" s="1"/>
  <c r="CD10" i="13"/>
  <c r="CD10" i="12" s="1"/>
  <c r="CD9" i="13"/>
  <c r="CD9" i="12" s="1"/>
  <c r="CD7" i="12"/>
  <c r="CH10" i="14"/>
  <c r="CA88" i="13"/>
  <c r="CA77" i="12"/>
  <c r="CM28" i="13"/>
  <c r="CM76" i="12"/>
  <c r="CM87" i="12" s="1"/>
  <c r="CB24" i="13"/>
  <c r="CB72" i="12"/>
  <c r="CB83" i="12" s="1"/>
  <c r="CC25" i="13"/>
  <c r="CC73" i="12"/>
  <c r="CC84" i="12" s="1"/>
  <c r="CD26" i="13"/>
  <c r="CD74" i="12"/>
  <c r="CD85" i="12" s="1"/>
  <c r="CG27" i="13"/>
  <c r="CG75" i="12"/>
  <c r="CG86" i="12" s="1"/>
  <c r="CC15" i="13"/>
  <c r="CC13" i="12"/>
  <c r="CG49" i="14"/>
  <c r="CI51" i="14"/>
  <c r="CI73" i="14" s="1"/>
  <c r="CI25" i="14" s="1"/>
  <c r="CI106" i="14" s="1"/>
  <c r="CH35" i="14"/>
  <c r="CH50" i="14" s="1"/>
  <c r="CH72" i="14" s="1"/>
  <c r="CH24" i="14" s="1"/>
  <c r="CH105" i="14" s="1"/>
  <c r="CG40" i="14"/>
  <c r="CG43" i="14" s="1"/>
  <c r="CS39" i="14"/>
  <c r="CS54" i="14" s="1"/>
  <c r="CS76" i="14" s="1"/>
  <c r="CS28" i="14" s="1"/>
  <c r="CS109" i="14" s="1"/>
  <c r="CJ52" i="14"/>
  <c r="CJ74" i="14" s="1"/>
  <c r="CJ26" i="14" s="1"/>
  <c r="CJ107" i="14" s="1"/>
  <c r="CH11" i="14" l="1"/>
  <c r="CC12" i="12"/>
  <c r="G97" i="16" s="1"/>
  <c r="F97" i="16"/>
  <c r="CA88" i="12"/>
  <c r="P95" i="16" s="1"/>
  <c r="Q95" i="16"/>
  <c r="CD11" i="12"/>
  <c r="L98" i="16" s="1"/>
  <c r="CD11" i="13"/>
  <c r="CB40" i="12"/>
  <c r="CB55" i="13"/>
  <c r="CB66" i="13" s="1"/>
  <c r="CB49" i="12"/>
  <c r="CB71" i="13"/>
  <c r="CC34" i="13"/>
  <c r="CC15" i="12"/>
  <c r="CD118" i="13"/>
  <c r="CD107" i="13"/>
  <c r="CD26" i="12"/>
  <c r="CB116" i="13"/>
  <c r="CB105" i="13"/>
  <c r="CB24" i="12"/>
  <c r="CH53" i="13"/>
  <c r="CH38" i="12"/>
  <c r="CN54" i="13"/>
  <c r="CN39" i="12"/>
  <c r="CC50" i="13"/>
  <c r="CC35" i="12"/>
  <c r="CE52" i="13"/>
  <c r="CE37" i="12"/>
  <c r="CA121" i="13"/>
  <c r="CA110" i="13"/>
  <c r="CA99" i="13"/>
  <c r="CH42" i="14"/>
  <c r="CG71" i="14"/>
  <c r="CG55" i="14"/>
  <c r="CG66" i="14" s="1"/>
  <c r="CG119" i="13"/>
  <c r="CG108" i="13"/>
  <c r="CG27" i="12"/>
  <c r="CC117" i="13"/>
  <c r="CC106" i="13"/>
  <c r="CC25" i="12"/>
  <c r="CM120" i="13"/>
  <c r="CM109" i="13"/>
  <c r="CM28" i="12"/>
  <c r="CH13" i="14"/>
  <c r="CH15" i="14" s="1"/>
  <c r="CH34" i="14" s="1"/>
  <c r="CI7" i="14"/>
  <c r="CD13" i="13"/>
  <c r="CE7" i="13"/>
  <c r="CC42" i="13"/>
  <c r="CC42" i="12" s="1"/>
  <c r="C97" i="16" s="1"/>
  <c r="CD51" i="13"/>
  <c r="CD36" i="12"/>
  <c r="CA115" i="12"/>
  <c r="CA104" i="12"/>
  <c r="CA93" i="12"/>
  <c r="CA29" i="12"/>
  <c r="S95" i="16" s="1"/>
  <c r="CE36" i="13" l="1"/>
  <c r="CI38" i="14"/>
  <c r="CI38" i="13"/>
  <c r="CF37" i="13"/>
  <c r="CJ36" i="14"/>
  <c r="CK37" i="14"/>
  <c r="CC14" i="12"/>
  <c r="H97" i="16" s="1"/>
  <c r="E97" i="16"/>
  <c r="CB43" i="12"/>
  <c r="M96" i="16"/>
  <c r="CD73" i="13"/>
  <c r="CD51" i="12"/>
  <c r="CD62" i="12" s="1"/>
  <c r="CD15" i="13"/>
  <c r="CD13" i="12"/>
  <c r="CE52" i="12"/>
  <c r="CE63" i="12" s="1"/>
  <c r="CE74" i="13"/>
  <c r="CN76" i="13"/>
  <c r="CN54" i="12"/>
  <c r="CN65" i="12" s="1"/>
  <c r="CB60" i="12"/>
  <c r="CB55" i="12"/>
  <c r="CI10" i="14"/>
  <c r="CG119" i="12"/>
  <c r="CG108" i="12"/>
  <c r="CG97" i="12"/>
  <c r="CG77" i="14"/>
  <c r="CG88" i="14" s="1"/>
  <c r="CG23" i="14"/>
  <c r="CH49" i="14"/>
  <c r="CI35" i="14"/>
  <c r="CI50" i="14" s="1"/>
  <c r="CI72" i="14" s="1"/>
  <c r="CI24" i="14" s="1"/>
  <c r="CI105" i="14" s="1"/>
  <c r="CH40" i="14"/>
  <c r="CJ51" i="14"/>
  <c r="CJ73" i="14" s="1"/>
  <c r="CJ25" i="14" s="1"/>
  <c r="CJ106" i="14" s="1"/>
  <c r="CK52" i="14"/>
  <c r="CK74" i="14" s="1"/>
  <c r="CK26" i="14" s="1"/>
  <c r="CK107" i="14" s="1"/>
  <c r="CC117" i="12"/>
  <c r="CC106" i="12"/>
  <c r="CC95" i="12"/>
  <c r="CH43" i="14"/>
  <c r="CC50" i="12"/>
  <c r="CC61" i="12" s="1"/>
  <c r="CC72" i="13"/>
  <c r="CH75" i="13"/>
  <c r="CH53" i="12"/>
  <c r="CH64" i="12" s="1"/>
  <c r="CD118" i="12"/>
  <c r="CD107" i="12"/>
  <c r="CD96" i="12"/>
  <c r="CC49" i="13"/>
  <c r="CD35" i="13"/>
  <c r="CC34" i="12"/>
  <c r="CC40" i="13"/>
  <c r="CO39" i="13"/>
  <c r="CI53" i="14"/>
  <c r="CI75" i="14" s="1"/>
  <c r="CI27" i="14" s="1"/>
  <c r="CI108" i="14" s="1"/>
  <c r="CA121" i="12"/>
  <c r="U95" i="16" s="1"/>
  <c r="CA110" i="12"/>
  <c r="T95" i="16" s="1"/>
  <c r="CA99" i="12"/>
  <c r="R95" i="16" s="1"/>
  <c r="CE10" i="13"/>
  <c r="CE10" i="12" s="1"/>
  <c r="CE9" i="13"/>
  <c r="CE9" i="12" s="1"/>
  <c r="CE7" i="12"/>
  <c r="CM120" i="12"/>
  <c r="CM109" i="12"/>
  <c r="CM98" i="12"/>
  <c r="CB116" i="12"/>
  <c r="CB105" i="12"/>
  <c r="CB94" i="12"/>
  <c r="CB77" i="13"/>
  <c r="CB23" i="13"/>
  <c r="CB71" i="12"/>
  <c r="CB82" i="12" s="1"/>
  <c r="CC40" i="12" l="1"/>
  <c r="M97" i="16" s="1"/>
  <c r="I97" i="16"/>
  <c r="CD12" i="12"/>
  <c r="G98" i="16" s="1"/>
  <c r="F98" i="16"/>
  <c r="CB44" i="12"/>
  <c r="K96" i="16" s="1"/>
  <c r="J96" i="16"/>
  <c r="CB66" i="12"/>
  <c r="O96" i="16" s="1"/>
  <c r="N96" i="16"/>
  <c r="CC43" i="12"/>
  <c r="CD42" i="13"/>
  <c r="CD42" i="12" s="1"/>
  <c r="C98" i="16" s="1"/>
  <c r="CC43" i="13"/>
  <c r="CC24" i="13"/>
  <c r="CC72" i="12"/>
  <c r="CC83" i="12" s="1"/>
  <c r="CI9" i="14"/>
  <c r="CI11" i="14" s="1"/>
  <c r="CB115" i="13"/>
  <c r="CB104" i="13"/>
  <c r="CB23" i="12"/>
  <c r="CB29" i="13"/>
  <c r="CE11" i="12"/>
  <c r="L99" i="16" s="1"/>
  <c r="CI53" i="13"/>
  <c r="CI38" i="12"/>
  <c r="CF52" i="13"/>
  <c r="CF37" i="12"/>
  <c r="CE51" i="13"/>
  <c r="CE36" i="12"/>
  <c r="CH71" i="14"/>
  <c r="CH55" i="14"/>
  <c r="CH66" i="14" s="1"/>
  <c r="CN28" i="13"/>
  <c r="CN76" i="12"/>
  <c r="CN87" i="12" s="1"/>
  <c r="CD34" i="13"/>
  <c r="CD15" i="12"/>
  <c r="CB88" i="13"/>
  <c r="CB77" i="12"/>
  <c r="CE11" i="13"/>
  <c r="CO54" i="13"/>
  <c r="CO39" i="12"/>
  <c r="CC55" i="13"/>
  <c r="CC66" i="13" s="1"/>
  <c r="CC49" i="12"/>
  <c r="CC71" i="13"/>
  <c r="CI42" i="14"/>
  <c r="CG104" i="14"/>
  <c r="CG29" i="14"/>
  <c r="CE26" i="13"/>
  <c r="CE74" i="12"/>
  <c r="CE85" i="12" s="1"/>
  <c r="CD50" i="13"/>
  <c r="CD35" i="12"/>
  <c r="CH27" i="13"/>
  <c r="CH75" i="12"/>
  <c r="CH86" i="12" s="1"/>
  <c r="CD25" i="13"/>
  <c r="CD73" i="12"/>
  <c r="CD84" i="12" s="1"/>
  <c r="CF36" i="13" l="1"/>
  <c r="CG37" i="13"/>
  <c r="CJ38" i="14"/>
  <c r="CJ53" i="14" s="1"/>
  <c r="CJ75" i="14" s="1"/>
  <c r="CJ27" i="14" s="1"/>
  <c r="CJ108" i="14" s="1"/>
  <c r="CJ38" i="13"/>
  <c r="CD14" i="12"/>
  <c r="H98" i="16" s="1"/>
  <c r="E98" i="16"/>
  <c r="CB88" i="12"/>
  <c r="P96" i="16" s="1"/>
  <c r="Q96" i="16"/>
  <c r="CC44" i="12"/>
  <c r="K97" i="16" s="1"/>
  <c r="J97" i="16"/>
  <c r="CG110" i="14"/>
  <c r="CG99" i="14"/>
  <c r="CC77" i="13"/>
  <c r="CC23" i="13"/>
  <c r="CC71" i="12"/>
  <c r="CC82" i="12" s="1"/>
  <c r="CO54" i="12"/>
  <c r="CO65" i="12" s="1"/>
  <c r="CO76" i="13"/>
  <c r="CI53" i="12"/>
  <c r="CI64" i="12" s="1"/>
  <c r="CI75" i="13"/>
  <c r="CC116" i="13"/>
  <c r="CC105" i="13"/>
  <c r="CC24" i="12"/>
  <c r="CD117" i="13"/>
  <c r="CD106" i="13"/>
  <c r="CD25" i="12"/>
  <c r="CD72" i="13"/>
  <c r="CD50" i="12"/>
  <c r="CD61" i="12" s="1"/>
  <c r="CC60" i="12"/>
  <c r="CC55" i="12"/>
  <c r="CE13" i="13"/>
  <c r="CF7" i="13"/>
  <c r="CE35" i="13"/>
  <c r="CD49" i="13"/>
  <c r="CD34" i="12"/>
  <c r="I98" i="16" s="1"/>
  <c r="CD40" i="13"/>
  <c r="CD43" i="13" s="1"/>
  <c r="CP39" i="13"/>
  <c r="CH77" i="14"/>
  <c r="CH88" i="14" s="1"/>
  <c r="CH23" i="14"/>
  <c r="CF74" i="13"/>
  <c r="CF52" i="12"/>
  <c r="CF63" i="12" s="1"/>
  <c r="CB121" i="13"/>
  <c r="CB110" i="13"/>
  <c r="CB99" i="13"/>
  <c r="CI13" i="14"/>
  <c r="CI15" i="14" s="1"/>
  <c r="CI34" i="14" s="1"/>
  <c r="CJ7" i="14"/>
  <c r="CH119" i="13"/>
  <c r="CH108" i="13"/>
  <c r="CH27" i="12"/>
  <c r="CE118" i="13"/>
  <c r="CE107" i="13"/>
  <c r="CE26" i="12"/>
  <c r="CN120" i="13"/>
  <c r="CN109" i="13"/>
  <c r="CN28" i="12"/>
  <c r="CE51" i="12"/>
  <c r="CE62" i="12" s="1"/>
  <c r="CE73" i="13"/>
  <c r="CB115" i="12"/>
  <c r="CB104" i="12"/>
  <c r="CB93" i="12"/>
  <c r="CB29" i="12"/>
  <c r="S96" i="16" s="1"/>
  <c r="CK36" i="14" l="1"/>
  <c r="CL37" i="14"/>
  <c r="CC66" i="12"/>
  <c r="O97" i="16" s="1"/>
  <c r="N97" i="16"/>
  <c r="CB121" i="12"/>
  <c r="U96" i="16" s="1"/>
  <c r="CB110" i="12"/>
  <c r="T96" i="16" s="1"/>
  <c r="CB99" i="12"/>
  <c r="R96" i="16" s="1"/>
  <c r="CE25" i="13"/>
  <c r="CE73" i="12"/>
  <c r="CE84" i="12" s="1"/>
  <c r="CH119" i="12"/>
  <c r="CH108" i="12"/>
  <c r="CH97" i="12"/>
  <c r="CJ9" i="14"/>
  <c r="CJ10" i="14"/>
  <c r="CG52" i="13"/>
  <c r="CG37" i="12"/>
  <c r="CE42" i="13"/>
  <c r="CE42" i="12" s="1"/>
  <c r="C99" i="16" s="1"/>
  <c r="CE15" i="13"/>
  <c r="CE13" i="12"/>
  <c r="CD24" i="13"/>
  <c r="CD72" i="12"/>
  <c r="CD83" i="12" s="1"/>
  <c r="CC116" i="12"/>
  <c r="CC105" i="12"/>
  <c r="CC94" i="12"/>
  <c r="CC115" i="13"/>
  <c r="CC104" i="13"/>
  <c r="CC23" i="12"/>
  <c r="CC29" i="13"/>
  <c r="CE118" i="12"/>
  <c r="CE107" i="12"/>
  <c r="CE96" i="12"/>
  <c r="CI49" i="14"/>
  <c r="CK51" i="14"/>
  <c r="CK73" i="14" s="1"/>
  <c r="CK25" i="14" s="1"/>
  <c r="CK106" i="14" s="1"/>
  <c r="CJ35" i="14"/>
  <c r="CJ50" i="14" s="1"/>
  <c r="CJ72" i="14" s="1"/>
  <c r="CJ24" i="14" s="1"/>
  <c r="CJ105" i="14" s="1"/>
  <c r="CI40" i="14"/>
  <c r="CI43" i="14" s="1"/>
  <c r="CL52" i="14"/>
  <c r="CL74" i="14" s="1"/>
  <c r="CL26" i="14" s="1"/>
  <c r="CL107" i="14" s="1"/>
  <c r="CJ53" i="13"/>
  <c r="CJ38" i="12"/>
  <c r="CD40" i="12"/>
  <c r="CE50" i="13"/>
  <c r="CE35" i="12"/>
  <c r="CD117" i="12"/>
  <c r="CD106" i="12"/>
  <c r="CD95" i="12"/>
  <c r="CO28" i="13"/>
  <c r="CO76" i="12"/>
  <c r="CO87" i="12" s="1"/>
  <c r="CC88" i="13"/>
  <c r="CC77" i="12"/>
  <c r="CN120" i="12"/>
  <c r="CN109" i="12"/>
  <c r="CN98" i="12"/>
  <c r="CF26" i="13"/>
  <c r="CF74" i="12"/>
  <c r="CF85" i="12" s="1"/>
  <c r="CP54" i="13"/>
  <c r="CP39" i="12"/>
  <c r="CF51" i="13"/>
  <c r="CF36" i="12"/>
  <c r="CH104" i="14"/>
  <c r="CH29" i="14"/>
  <c r="CD55" i="13"/>
  <c r="CD66" i="13" s="1"/>
  <c r="CD49" i="12"/>
  <c r="CD71" i="13"/>
  <c r="CF9" i="13"/>
  <c r="CF9" i="12" s="1"/>
  <c r="CF10" i="13"/>
  <c r="CF10" i="12" s="1"/>
  <c r="CF7" i="12"/>
  <c r="CI27" i="13"/>
  <c r="CI75" i="12"/>
  <c r="CI86" i="12" s="1"/>
  <c r="CJ11" i="14" l="1"/>
  <c r="CC88" i="12"/>
  <c r="P97" i="16" s="1"/>
  <c r="Q97" i="16"/>
  <c r="CD43" i="12"/>
  <c r="M98" i="16"/>
  <c r="CE12" i="12"/>
  <c r="G99" i="16" s="1"/>
  <c r="F99" i="16"/>
  <c r="CJ13" i="14"/>
  <c r="CJ15" i="14" s="1"/>
  <c r="CJ34" i="14" s="1"/>
  <c r="CK7" i="14"/>
  <c r="CF11" i="12"/>
  <c r="L100" i="16" s="1"/>
  <c r="CD77" i="13"/>
  <c r="CD23" i="13"/>
  <c r="CD71" i="12"/>
  <c r="CD82" i="12" s="1"/>
  <c r="CP76" i="13"/>
  <c r="CP54" i="12"/>
  <c r="CP65" i="12" s="1"/>
  <c r="CE34" i="13"/>
  <c r="CE15" i="12"/>
  <c r="CG52" i="12"/>
  <c r="CG63" i="12" s="1"/>
  <c r="CG74" i="13"/>
  <c r="CE117" i="13"/>
  <c r="CE106" i="13"/>
  <c r="CE25" i="12"/>
  <c r="CD60" i="12"/>
  <c r="CD55" i="12"/>
  <c r="CO120" i="13"/>
  <c r="CO109" i="13"/>
  <c r="CO28" i="12"/>
  <c r="CF73" i="13"/>
  <c r="CF51" i="12"/>
  <c r="CF62" i="12" s="1"/>
  <c r="CF118" i="13"/>
  <c r="CF107" i="13"/>
  <c r="CF26" i="12"/>
  <c r="CE50" i="12"/>
  <c r="CE61" i="12" s="1"/>
  <c r="CE72" i="13"/>
  <c r="CJ75" i="13"/>
  <c r="CJ53" i="12"/>
  <c r="CJ64" i="12" s="1"/>
  <c r="CJ42" i="14"/>
  <c r="CI55" i="14"/>
  <c r="CI66" i="14" s="1"/>
  <c r="CI71" i="14"/>
  <c r="CC121" i="13"/>
  <c r="CC110" i="13"/>
  <c r="CC99" i="13"/>
  <c r="CD116" i="13"/>
  <c r="CD105" i="13"/>
  <c r="CD24" i="12"/>
  <c r="CI119" i="13"/>
  <c r="CI108" i="13"/>
  <c r="CI27" i="12"/>
  <c r="CF11" i="13"/>
  <c r="CH110" i="14"/>
  <c r="CH99" i="14"/>
  <c r="CC115" i="12"/>
  <c r="CC104" i="12"/>
  <c r="CC93" i="12"/>
  <c r="CC29" i="12"/>
  <c r="S97" i="16" s="1"/>
  <c r="CG36" i="13" l="1"/>
  <c r="CK38" i="14"/>
  <c r="CH37" i="13"/>
  <c r="CK38" i="13"/>
  <c r="CL36" i="14"/>
  <c r="CM37" i="14"/>
  <c r="CE14" i="12"/>
  <c r="H99" i="16" s="1"/>
  <c r="E99" i="16"/>
  <c r="CD66" i="12"/>
  <c r="O98" i="16" s="1"/>
  <c r="N98" i="16"/>
  <c r="CD44" i="12"/>
  <c r="K98" i="16" s="1"/>
  <c r="J98" i="16"/>
  <c r="CF13" i="13"/>
  <c r="CG7" i="13"/>
  <c r="CD116" i="12"/>
  <c r="CD105" i="12"/>
  <c r="CD94" i="12"/>
  <c r="CE24" i="13"/>
  <c r="CE72" i="12"/>
  <c r="CE83" i="12" s="1"/>
  <c r="CE117" i="12"/>
  <c r="CE106" i="12"/>
  <c r="CE95" i="12"/>
  <c r="CD88" i="13"/>
  <c r="CD77" i="12"/>
  <c r="CI119" i="12"/>
  <c r="CI108" i="12"/>
  <c r="CI97" i="12"/>
  <c r="CP28" i="13"/>
  <c r="CP76" i="12"/>
  <c r="CP87" i="12" s="1"/>
  <c r="CC121" i="12"/>
  <c r="U97" i="16" s="1"/>
  <c r="CC110" i="12"/>
  <c r="T97" i="16" s="1"/>
  <c r="CC99" i="12"/>
  <c r="R97" i="16" s="1"/>
  <c r="CI77" i="14"/>
  <c r="CI88" i="14" s="1"/>
  <c r="CI23" i="14"/>
  <c r="CF118" i="12"/>
  <c r="CF107" i="12"/>
  <c r="CF96" i="12"/>
  <c r="CF25" i="13"/>
  <c r="CF73" i="12"/>
  <c r="CF84" i="12" s="1"/>
  <c r="CE49" i="13"/>
  <c r="CF35" i="13"/>
  <c r="CE34" i="12"/>
  <c r="I99" i="16" s="1"/>
  <c r="CE40" i="13"/>
  <c r="CE43" i="13" s="1"/>
  <c r="CQ39" i="13"/>
  <c r="CK53" i="14"/>
  <c r="CK75" i="14" s="1"/>
  <c r="CK27" i="14" s="1"/>
  <c r="CK108" i="14" s="1"/>
  <c r="CK10" i="14"/>
  <c r="CJ27" i="13"/>
  <c r="CJ75" i="12"/>
  <c r="CJ86" i="12" s="1"/>
  <c r="CO120" i="12"/>
  <c r="CO109" i="12"/>
  <c r="CO98" i="12"/>
  <c r="CG26" i="13"/>
  <c r="CG74" i="12"/>
  <c r="CG85" i="12" s="1"/>
  <c r="CD115" i="13"/>
  <c r="CD104" i="13"/>
  <c r="CD23" i="12"/>
  <c r="CD29" i="13"/>
  <c r="CJ49" i="14"/>
  <c r="CL51" i="14"/>
  <c r="CL73" i="14" s="1"/>
  <c r="CL25" i="14" s="1"/>
  <c r="CL106" i="14" s="1"/>
  <c r="CK35" i="14"/>
  <c r="CK50" i="14" s="1"/>
  <c r="CK72" i="14" s="1"/>
  <c r="CK24" i="14" s="1"/>
  <c r="CK105" i="14" s="1"/>
  <c r="CJ40" i="14"/>
  <c r="CM52" i="14"/>
  <c r="CM74" i="14" s="1"/>
  <c r="CM26" i="14" s="1"/>
  <c r="CM107" i="14" s="1"/>
  <c r="CK9" i="14" l="1"/>
  <c r="CK11" i="14" s="1"/>
  <c r="CL7" i="14" s="1"/>
  <c r="CD88" i="12"/>
  <c r="P98" i="16" s="1"/>
  <c r="Q98" i="16"/>
  <c r="CK42" i="14"/>
  <c r="CJ43" i="14"/>
  <c r="CJ71" i="14"/>
  <c r="CJ55" i="14"/>
  <c r="CJ66" i="14" s="1"/>
  <c r="CH52" i="13"/>
  <c r="CH37" i="12"/>
  <c r="CQ54" i="13"/>
  <c r="CQ39" i="12"/>
  <c r="CF50" i="13"/>
  <c r="CF35" i="12"/>
  <c r="CP120" i="13"/>
  <c r="CP109" i="13"/>
  <c r="CP28" i="12"/>
  <c r="CD121" i="13"/>
  <c r="CD99" i="13"/>
  <c r="CD110" i="13"/>
  <c r="CK53" i="13"/>
  <c r="CK38" i="12"/>
  <c r="CD115" i="12"/>
  <c r="CD104" i="12"/>
  <c r="CD93" i="12"/>
  <c r="CD29" i="12"/>
  <c r="S98" i="16" s="1"/>
  <c r="CG118" i="13"/>
  <c r="CG107" i="13"/>
  <c r="CG26" i="12"/>
  <c r="CF42" i="13"/>
  <c r="CF42" i="12" s="1"/>
  <c r="C100" i="16" s="1"/>
  <c r="CG51" i="13"/>
  <c r="CG36" i="12"/>
  <c r="CF117" i="13"/>
  <c r="CF106" i="13"/>
  <c r="CF25" i="12"/>
  <c r="CI104" i="14"/>
  <c r="CI29" i="14"/>
  <c r="CE116" i="13"/>
  <c r="CE105" i="13"/>
  <c r="CE24" i="12"/>
  <c r="CG10" i="13"/>
  <c r="CG10" i="12" s="1"/>
  <c r="CG9" i="13"/>
  <c r="CG9" i="12" s="1"/>
  <c r="CG7" i="12"/>
  <c r="CJ119" i="13"/>
  <c r="CJ108" i="13"/>
  <c r="CJ27" i="12"/>
  <c r="CE40" i="12"/>
  <c r="CE55" i="13"/>
  <c r="CE66" i="13" s="1"/>
  <c r="CE49" i="12"/>
  <c r="CE71" i="13"/>
  <c r="CF15" i="13"/>
  <c r="CF13" i="12"/>
  <c r="CF12" i="12" l="1"/>
  <c r="G100" i="16" s="1"/>
  <c r="F100" i="16"/>
  <c r="CK13" i="14"/>
  <c r="CK15" i="14" s="1"/>
  <c r="CK34" i="14" s="1"/>
  <c r="CE43" i="12"/>
  <c r="M99" i="16"/>
  <c r="CG11" i="13"/>
  <c r="CE77" i="13"/>
  <c r="CE23" i="13"/>
  <c r="CE71" i="12"/>
  <c r="CE82" i="12" s="1"/>
  <c r="CG11" i="12"/>
  <c r="L101" i="16" s="1"/>
  <c r="L102" i="16" s="1"/>
  <c r="L9" i="16" s="1"/>
  <c r="CE116" i="12"/>
  <c r="CE105" i="12"/>
  <c r="CE94" i="12"/>
  <c r="CG118" i="12"/>
  <c r="CG107" i="12"/>
  <c r="CG96" i="12"/>
  <c r="CK53" i="12"/>
  <c r="CK64" i="12" s="1"/>
  <c r="CK75" i="13"/>
  <c r="CP120" i="12"/>
  <c r="CP109" i="12"/>
  <c r="CP98" i="12"/>
  <c r="CF72" i="13"/>
  <c r="CF50" i="12"/>
  <c r="CF61" i="12" s="1"/>
  <c r="CH74" i="13"/>
  <c r="CH52" i="12"/>
  <c r="CH63" i="12" s="1"/>
  <c r="CE60" i="12"/>
  <c r="CE55" i="12"/>
  <c r="CJ119" i="12"/>
  <c r="CJ108" i="12"/>
  <c r="CJ97" i="12"/>
  <c r="CH7" i="13"/>
  <c r="CG13" i="13"/>
  <c r="CF117" i="12"/>
  <c r="CF106" i="12"/>
  <c r="CF95" i="12"/>
  <c r="CG51" i="12"/>
  <c r="CG62" i="12" s="1"/>
  <c r="CG73" i="13"/>
  <c r="CQ54" i="12"/>
  <c r="CQ65" i="12" s="1"/>
  <c r="CQ76" i="13"/>
  <c r="CJ77" i="14"/>
  <c r="CJ88" i="14" s="1"/>
  <c r="CJ23" i="14"/>
  <c r="CK49" i="14"/>
  <c r="CL35" i="14"/>
  <c r="CL50" i="14" s="1"/>
  <c r="CL72" i="14" s="1"/>
  <c r="CL24" i="14" s="1"/>
  <c r="CL105" i="14" s="1"/>
  <c r="CK40" i="14"/>
  <c r="CF34" i="13"/>
  <c r="CF15" i="12"/>
  <c r="CI110" i="14"/>
  <c r="CI99" i="14"/>
  <c r="CD121" i="12"/>
  <c r="U98" i="16" s="1"/>
  <c r="CD110" i="12"/>
  <c r="T98" i="16" s="1"/>
  <c r="CD99" i="12"/>
  <c r="R98" i="16" s="1"/>
  <c r="CL10" i="14"/>
  <c r="CH36" i="13" l="1"/>
  <c r="CI37" i="13"/>
  <c r="CL38" i="14"/>
  <c r="CL38" i="13"/>
  <c r="CM36" i="14"/>
  <c r="CM51" i="14" s="1"/>
  <c r="CM73" i="14" s="1"/>
  <c r="CM25" i="14" s="1"/>
  <c r="CM106" i="14" s="1"/>
  <c r="CN37" i="14"/>
  <c r="CN52" i="14" s="1"/>
  <c r="CN74" i="14" s="1"/>
  <c r="CN26" i="14" s="1"/>
  <c r="CN107" i="14" s="1"/>
  <c r="CE44" i="12"/>
  <c r="K99" i="16" s="1"/>
  <c r="J99" i="16"/>
  <c r="CE66" i="12"/>
  <c r="O99" i="16" s="1"/>
  <c r="N99" i="16"/>
  <c r="CF14" i="12"/>
  <c r="H100" i="16" s="1"/>
  <c r="E100" i="16"/>
  <c r="CG15" i="13"/>
  <c r="CG13" i="12"/>
  <c r="CH26" i="13"/>
  <c r="CH74" i="12"/>
  <c r="CH85" i="12" s="1"/>
  <c r="CQ28" i="13"/>
  <c r="CQ76" i="12"/>
  <c r="CQ87" i="12" s="1"/>
  <c r="CH10" i="13"/>
  <c r="CH10" i="12" s="1"/>
  <c r="CH9" i="13"/>
  <c r="CH9" i="12" s="1"/>
  <c r="CH7" i="12"/>
  <c r="CE115" i="13"/>
  <c r="CE104" i="13"/>
  <c r="CE23" i="12"/>
  <c r="CE29" i="13"/>
  <c r="CL42" i="14"/>
  <c r="CK71" i="14"/>
  <c r="CK55" i="14"/>
  <c r="CK66" i="14" s="1"/>
  <c r="CF24" i="13"/>
  <c r="CF72" i="12"/>
  <c r="CF83" i="12" s="1"/>
  <c r="CK27" i="13"/>
  <c r="CK75" i="12"/>
  <c r="CK86" i="12" s="1"/>
  <c r="CE88" i="13"/>
  <c r="CE77" i="12"/>
  <c r="CF49" i="13"/>
  <c r="CG35" i="13"/>
  <c r="CF34" i="12"/>
  <c r="I100" i="16" s="1"/>
  <c r="CF40" i="13"/>
  <c r="CF43" i="13" s="1"/>
  <c r="CR39" i="13"/>
  <c r="CJ104" i="14"/>
  <c r="CJ29" i="14"/>
  <c r="CG25" i="13"/>
  <c r="CG73" i="12"/>
  <c r="CG84" i="12" s="1"/>
  <c r="CK43" i="14"/>
  <c r="CG12" i="12" l="1"/>
  <c r="G101" i="16" s="1"/>
  <c r="F101" i="16"/>
  <c r="CE88" i="12"/>
  <c r="P99" i="16" s="1"/>
  <c r="Q99" i="16"/>
  <c r="CH11" i="13"/>
  <c r="CH13" i="13" s="1"/>
  <c r="CL53" i="13"/>
  <c r="CL38" i="12"/>
  <c r="CG117" i="13"/>
  <c r="CG106" i="13"/>
  <c r="CG25" i="12"/>
  <c r="CJ110" i="14"/>
  <c r="CJ99" i="14"/>
  <c r="CI52" i="13"/>
  <c r="CI37" i="12"/>
  <c r="CG42" i="13"/>
  <c r="CG42" i="12" s="1"/>
  <c r="C101" i="16" s="1"/>
  <c r="C102" i="16" s="1"/>
  <c r="C9" i="16" s="1"/>
  <c r="CH51" i="13"/>
  <c r="CH36" i="12"/>
  <c r="CF116" i="13"/>
  <c r="CF105" i="13"/>
  <c r="CF24" i="12"/>
  <c r="CH118" i="13"/>
  <c r="CH107" i="13"/>
  <c r="CH26" i="12"/>
  <c r="CF40" i="12"/>
  <c r="CF55" i="13"/>
  <c r="CF66" i="13" s="1"/>
  <c r="CF49" i="12"/>
  <c r="CF71" i="13"/>
  <c r="CE121" i="13"/>
  <c r="CE110" i="13"/>
  <c r="CE99" i="13"/>
  <c r="CH11" i="12"/>
  <c r="L105" i="16" s="1"/>
  <c r="CL53" i="14"/>
  <c r="CL75" i="14" s="1"/>
  <c r="CL27" i="14" s="1"/>
  <c r="CL108" i="14" s="1"/>
  <c r="CL9" i="14"/>
  <c r="CL11" i="14" s="1"/>
  <c r="CR54" i="13"/>
  <c r="CR39" i="12"/>
  <c r="CG50" i="13"/>
  <c r="CG35" i="12"/>
  <c r="CK119" i="13"/>
  <c r="CK108" i="13"/>
  <c r="CK27" i="12"/>
  <c r="CK77" i="14"/>
  <c r="CK88" i="14" s="1"/>
  <c r="CK23" i="14"/>
  <c r="CE115" i="12"/>
  <c r="CE104" i="12"/>
  <c r="CE93" i="12"/>
  <c r="CE29" i="12"/>
  <c r="S99" i="16" s="1"/>
  <c r="CQ120" i="13"/>
  <c r="CQ109" i="13"/>
  <c r="CQ28" i="12"/>
  <c r="CG34" i="13"/>
  <c r="CG15" i="12"/>
  <c r="CI7" i="13" l="1"/>
  <c r="CI36" i="13"/>
  <c r="CJ37" i="13"/>
  <c r="CM38" i="14"/>
  <c r="CM53" i="14" s="1"/>
  <c r="CM75" i="14" s="1"/>
  <c r="CM27" i="14" s="1"/>
  <c r="CM108" i="14" s="1"/>
  <c r="CM38" i="13"/>
  <c r="CG14" i="12"/>
  <c r="H101" i="16" s="1"/>
  <c r="E101" i="16"/>
  <c r="E102" i="16" s="1"/>
  <c r="CF43" i="12"/>
  <c r="M100" i="16"/>
  <c r="G102" i="16"/>
  <c r="G9" i="16" s="1"/>
  <c r="F102" i="16"/>
  <c r="F9" i="16" s="1"/>
  <c r="CL13" i="14"/>
  <c r="CL15" i="14" s="1"/>
  <c r="CL34" i="14" s="1"/>
  <c r="CM7" i="14"/>
  <c r="CI10" i="13"/>
  <c r="CI10" i="12" s="1"/>
  <c r="CI9" i="13"/>
  <c r="CI9" i="12" s="1"/>
  <c r="CI7" i="12"/>
  <c r="CQ120" i="12"/>
  <c r="CQ109" i="12"/>
  <c r="CQ98" i="12"/>
  <c r="CK119" i="12"/>
  <c r="CK108" i="12"/>
  <c r="CK97" i="12"/>
  <c r="CG50" i="12"/>
  <c r="CG61" i="12" s="1"/>
  <c r="CG72" i="13"/>
  <c r="CG117" i="12"/>
  <c r="CG106" i="12"/>
  <c r="CG95" i="12"/>
  <c r="CH15" i="13"/>
  <c r="CH13" i="12"/>
  <c r="CF77" i="13"/>
  <c r="CF23" i="13"/>
  <c r="CF71" i="12"/>
  <c r="CF82" i="12" s="1"/>
  <c r="CF116" i="12"/>
  <c r="CF105" i="12"/>
  <c r="CF94" i="12"/>
  <c r="CH73" i="13"/>
  <c r="CH51" i="12"/>
  <c r="CH62" i="12" s="1"/>
  <c r="CI52" i="12"/>
  <c r="CI63" i="12" s="1"/>
  <c r="CI74" i="13"/>
  <c r="CG49" i="13"/>
  <c r="CH35" i="13"/>
  <c r="CG34" i="12"/>
  <c r="CG40" i="13"/>
  <c r="CS39" i="13"/>
  <c r="CE121" i="12"/>
  <c r="U99" i="16" s="1"/>
  <c r="CE110" i="12"/>
  <c r="T99" i="16" s="1"/>
  <c r="CE99" i="12"/>
  <c r="R99" i="16" s="1"/>
  <c r="CK104" i="14"/>
  <c r="CK29" i="14"/>
  <c r="CR76" i="13"/>
  <c r="CR54" i="12"/>
  <c r="CR65" i="12" s="1"/>
  <c r="CF60" i="12"/>
  <c r="CF55" i="12"/>
  <c r="CH118" i="12"/>
  <c r="CH107" i="12"/>
  <c r="CH96" i="12"/>
  <c r="CL75" i="13"/>
  <c r="CL53" i="12"/>
  <c r="CL64" i="12" s="1"/>
  <c r="CN36" i="14" l="1"/>
  <c r="CO37" i="14"/>
  <c r="CF66" i="12"/>
  <c r="O100" i="16" s="1"/>
  <c r="N100" i="16"/>
  <c r="CH12" i="12"/>
  <c r="G105" i="16" s="1"/>
  <c r="F105" i="16"/>
  <c r="CF44" i="12"/>
  <c r="K100" i="16" s="1"/>
  <c r="J100" i="16"/>
  <c r="CG40" i="12"/>
  <c r="M101" i="16" s="1"/>
  <c r="M102" i="16" s="1"/>
  <c r="M9" i="16" s="1"/>
  <c r="X9" i="16" s="1"/>
  <c r="I101" i="16"/>
  <c r="I102" i="16" s="1"/>
  <c r="I9" i="16" s="1"/>
  <c r="E9" i="16"/>
  <c r="H102" i="16"/>
  <c r="H9" i="16" s="1"/>
  <c r="CI11" i="12"/>
  <c r="L106" i="16" s="1"/>
  <c r="CI11" i="13"/>
  <c r="CI13" i="13" s="1"/>
  <c r="CL27" i="13"/>
  <c r="CL75" i="12"/>
  <c r="CL86" i="12" s="1"/>
  <c r="CK110" i="14"/>
  <c r="CK99" i="14"/>
  <c r="CJ52" i="13"/>
  <c r="CJ37" i="12"/>
  <c r="CS54" i="13"/>
  <c r="CS39" i="12"/>
  <c r="CG55" i="13"/>
  <c r="CG66" i="13" s="1"/>
  <c r="CG49" i="12"/>
  <c r="CG71" i="13"/>
  <c r="CH25" i="13"/>
  <c r="CH73" i="12"/>
  <c r="CH84" i="12" s="1"/>
  <c r="CH50" i="13"/>
  <c r="CH35" i="12"/>
  <c r="CI26" i="13"/>
  <c r="CI74" i="12"/>
  <c r="CI85" i="12" s="1"/>
  <c r="CH34" i="13"/>
  <c r="CH15" i="12"/>
  <c r="CG24" i="13"/>
  <c r="CG72" i="12"/>
  <c r="CG83" i="12" s="1"/>
  <c r="CM9" i="14"/>
  <c r="CM10" i="14"/>
  <c r="CH42" i="13"/>
  <c r="CH42" i="12" s="1"/>
  <c r="C105" i="16" s="1"/>
  <c r="CF115" i="13"/>
  <c r="CF104" i="13"/>
  <c r="CF23" i="12"/>
  <c r="CF29" i="13"/>
  <c r="CL49" i="14"/>
  <c r="CM35" i="14"/>
  <c r="CM50" i="14" s="1"/>
  <c r="CM72" i="14" s="1"/>
  <c r="CM24" i="14" s="1"/>
  <c r="CM105" i="14" s="1"/>
  <c r="CN51" i="14"/>
  <c r="CN73" i="14" s="1"/>
  <c r="CN25" i="14" s="1"/>
  <c r="CN106" i="14" s="1"/>
  <c r="CL40" i="14"/>
  <c r="CO52" i="14"/>
  <c r="CO74" i="14" s="1"/>
  <c r="CO26" i="14" s="1"/>
  <c r="CO107" i="14" s="1"/>
  <c r="CM53" i="13"/>
  <c r="CM38" i="12"/>
  <c r="CR28" i="13"/>
  <c r="CR76" i="12"/>
  <c r="CR87" i="12" s="1"/>
  <c r="CI51" i="13"/>
  <c r="CI36" i="12"/>
  <c r="CF88" i="13"/>
  <c r="CF77" i="12"/>
  <c r="CG43" i="13"/>
  <c r="CJ36" i="13" l="1"/>
  <c r="CK37" i="13"/>
  <c r="CN38" i="13"/>
  <c r="CN38" i="14"/>
  <c r="CN53" i="14" s="1"/>
  <c r="CN75" i="14" s="1"/>
  <c r="CN27" i="14" s="1"/>
  <c r="CN108" i="14" s="1"/>
  <c r="CF88" i="12"/>
  <c r="P100" i="16" s="1"/>
  <c r="Q100" i="16"/>
  <c r="CH14" i="12"/>
  <c r="H105" i="16" s="1"/>
  <c r="E105" i="16"/>
  <c r="CJ7" i="13"/>
  <c r="CG43" i="12"/>
  <c r="CM11" i="14"/>
  <c r="CM13" i="14" s="1"/>
  <c r="CM15" i="14" s="1"/>
  <c r="CM34" i="14" s="1"/>
  <c r="CI15" i="13"/>
  <c r="CI13" i="12"/>
  <c r="CH117" i="13"/>
  <c r="CH106" i="13"/>
  <c r="CH25" i="12"/>
  <c r="CR120" i="13"/>
  <c r="CR109" i="13"/>
  <c r="CR28" i="12"/>
  <c r="CI51" i="12"/>
  <c r="CI62" i="12" s="1"/>
  <c r="CI73" i="13"/>
  <c r="CF121" i="13"/>
  <c r="CF110" i="13"/>
  <c r="CF99" i="13"/>
  <c r="CI35" i="13"/>
  <c r="CH40" i="13"/>
  <c r="CH49" i="13"/>
  <c r="CH34" i="12"/>
  <c r="I105" i="16" s="1"/>
  <c r="CH72" i="13"/>
  <c r="CH50" i="12"/>
  <c r="CH61" i="12" s="1"/>
  <c r="CG77" i="13"/>
  <c r="CG23" i="13"/>
  <c r="CG71" i="12"/>
  <c r="CG82" i="12" s="1"/>
  <c r="CS54" i="12"/>
  <c r="CS65" i="12" s="1"/>
  <c r="CS76" i="13"/>
  <c r="CM53" i="12"/>
  <c r="CM64" i="12" s="1"/>
  <c r="CM75" i="13"/>
  <c r="CM42" i="14"/>
  <c r="CL71" i="14"/>
  <c r="CL55" i="14"/>
  <c r="CL66" i="14" s="1"/>
  <c r="CF115" i="12"/>
  <c r="CF104" i="12"/>
  <c r="CF93" i="12"/>
  <c r="CF29" i="12"/>
  <c r="S100" i="16" s="1"/>
  <c r="CG60" i="12"/>
  <c r="CG55" i="12"/>
  <c r="CL43" i="14"/>
  <c r="CJ9" i="13"/>
  <c r="CJ9" i="12" s="1"/>
  <c r="CJ10" i="13"/>
  <c r="CJ10" i="12" s="1"/>
  <c r="CJ7" i="12"/>
  <c r="CG116" i="13"/>
  <c r="CG105" i="13"/>
  <c r="CG24" i="12"/>
  <c r="CI118" i="13"/>
  <c r="CI107" i="13"/>
  <c r="CI26" i="12"/>
  <c r="CJ74" i="13"/>
  <c r="CJ52" i="12"/>
  <c r="CJ63" i="12" s="1"/>
  <c r="CL119" i="13"/>
  <c r="CL108" i="13"/>
  <c r="CL27" i="12"/>
  <c r="CO36" i="14" l="1"/>
  <c r="CP37" i="14"/>
  <c r="CI12" i="12"/>
  <c r="G106" i="16" s="1"/>
  <c r="F106" i="16"/>
  <c r="CN7" i="14"/>
  <c r="CG44" i="12"/>
  <c r="K101" i="16" s="1"/>
  <c r="J101" i="16"/>
  <c r="CG66" i="12"/>
  <c r="O101" i="16" s="1"/>
  <c r="N101" i="16"/>
  <c r="N102" i="16" s="1"/>
  <c r="CH55" i="13"/>
  <c r="CH66" i="13" s="1"/>
  <c r="CH49" i="12"/>
  <c r="CH71" i="13"/>
  <c r="CI25" i="13"/>
  <c r="CI73" i="12"/>
  <c r="CI84" i="12" s="1"/>
  <c r="CJ11" i="13"/>
  <c r="CF121" i="12"/>
  <c r="U100" i="16" s="1"/>
  <c r="CF110" i="12"/>
  <c r="T100" i="16" s="1"/>
  <c r="CF99" i="12"/>
  <c r="R100" i="16" s="1"/>
  <c r="CM27" i="13"/>
  <c r="CM75" i="12"/>
  <c r="CM86" i="12" s="1"/>
  <c r="CH24" i="13"/>
  <c r="CH72" i="12"/>
  <c r="CH83" i="12" s="1"/>
  <c r="CH117" i="12"/>
  <c r="CH106" i="12"/>
  <c r="CH95" i="12"/>
  <c r="CI34" i="13"/>
  <c r="CI15" i="12"/>
  <c r="CJ11" i="12"/>
  <c r="L107" i="16" s="1"/>
  <c r="CL77" i="14"/>
  <c r="CL88" i="14" s="1"/>
  <c r="CL23" i="14"/>
  <c r="CG115" i="13"/>
  <c r="CG104" i="13"/>
  <c r="CG23" i="12"/>
  <c r="CG29" i="13"/>
  <c r="CK52" i="13"/>
  <c r="CK37" i="12"/>
  <c r="CN53" i="13"/>
  <c r="CN38" i="12"/>
  <c r="CH40" i="12"/>
  <c r="M105" i="16" s="1"/>
  <c r="CH43" i="12"/>
  <c r="CI42" i="13"/>
  <c r="CI42" i="12" s="1"/>
  <c r="C106" i="16" s="1"/>
  <c r="CH43" i="13"/>
  <c r="CR120" i="12"/>
  <c r="CR109" i="12"/>
  <c r="CR98" i="12"/>
  <c r="CN9" i="14"/>
  <c r="CN10" i="14"/>
  <c r="CI118" i="12"/>
  <c r="CI107" i="12"/>
  <c r="CI96" i="12"/>
  <c r="CL119" i="12"/>
  <c r="CL108" i="12"/>
  <c r="CL97" i="12"/>
  <c r="CJ26" i="13"/>
  <c r="CJ74" i="12"/>
  <c r="CJ85" i="12" s="1"/>
  <c r="CG116" i="12"/>
  <c r="CG105" i="12"/>
  <c r="CG94" i="12"/>
  <c r="CS28" i="13"/>
  <c r="CS76" i="12"/>
  <c r="CS87" i="12" s="1"/>
  <c r="CG88" i="13"/>
  <c r="CG77" i="12"/>
  <c r="CJ51" i="13"/>
  <c r="CJ36" i="12"/>
  <c r="CI50" i="13"/>
  <c r="CI35" i="12"/>
  <c r="CM49" i="14"/>
  <c r="CO51" i="14"/>
  <c r="CO73" i="14" s="1"/>
  <c r="CO25" i="14" s="1"/>
  <c r="CO106" i="14" s="1"/>
  <c r="CN35" i="14"/>
  <c r="CN50" i="14" s="1"/>
  <c r="CN72" i="14" s="1"/>
  <c r="CN24" i="14" s="1"/>
  <c r="CN105" i="14" s="1"/>
  <c r="CM40" i="14"/>
  <c r="CP52" i="14"/>
  <c r="CP74" i="14" s="1"/>
  <c r="CP26" i="14" s="1"/>
  <c r="CP107" i="14" s="1"/>
  <c r="CK36" i="13" l="1"/>
  <c r="CO38" i="13"/>
  <c r="CO38" i="14"/>
  <c r="CL37" i="13"/>
  <c r="CH44" i="12"/>
  <c r="K105" i="16" s="1"/>
  <c r="J105" i="16"/>
  <c r="CI14" i="12"/>
  <c r="H106" i="16" s="1"/>
  <c r="E106" i="16"/>
  <c r="K102" i="16"/>
  <c r="K9" i="16" s="1"/>
  <c r="J102" i="16"/>
  <c r="J9" i="16" s="1"/>
  <c r="CG88" i="12"/>
  <c r="P101" i="16" s="1"/>
  <c r="Q101" i="16"/>
  <c r="Q102" i="16" s="1"/>
  <c r="O102" i="16"/>
  <c r="O9" i="16" s="1"/>
  <c r="N9" i="16"/>
  <c r="CN11" i="14"/>
  <c r="CN13" i="14" s="1"/>
  <c r="CN15" i="14" s="1"/>
  <c r="CN34" i="14" s="1"/>
  <c r="CN42" i="14"/>
  <c r="CM43" i="14"/>
  <c r="CM71" i="14"/>
  <c r="CM55" i="14"/>
  <c r="CM66" i="14" s="1"/>
  <c r="CJ73" i="13"/>
  <c r="CJ51" i="12"/>
  <c r="CJ62" i="12" s="1"/>
  <c r="CS120" i="13"/>
  <c r="CS109" i="13"/>
  <c r="CS28" i="12"/>
  <c r="CN75" i="13"/>
  <c r="CN53" i="12"/>
  <c r="CN64" i="12" s="1"/>
  <c r="CG115" i="12"/>
  <c r="CG104" i="12"/>
  <c r="CG93" i="12"/>
  <c r="CG29" i="12"/>
  <c r="S101" i="16" s="1"/>
  <c r="S102" i="16" s="1"/>
  <c r="CH116" i="13"/>
  <c r="CH105" i="13"/>
  <c r="CH24" i="12"/>
  <c r="CI117" i="13"/>
  <c r="CI106" i="13"/>
  <c r="CI25" i="12"/>
  <c r="CJ118" i="13"/>
  <c r="CJ107" i="13"/>
  <c r="CJ26" i="12"/>
  <c r="CH77" i="13"/>
  <c r="CH23" i="13"/>
  <c r="CH71" i="12"/>
  <c r="CH82" i="12" s="1"/>
  <c r="CI50" i="12"/>
  <c r="CI61" i="12" s="1"/>
  <c r="CI72" i="13"/>
  <c r="CK52" i="12"/>
  <c r="CK63" i="12" s="1"/>
  <c r="CK74" i="13"/>
  <c r="CM119" i="13"/>
  <c r="CM108" i="13"/>
  <c r="CM27" i="12"/>
  <c r="CJ13" i="13"/>
  <c r="CK7" i="13"/>
  <c r="CH60" i="12"/>
  <c r="CH55" i="12"/>
  <c r="CG121" i="13"/>
  <c r="CG110" i="13"/>
  <c r="CG99" i="13"/>
  <c r="CL104" i="14"/>
  <c r="CL29" i="14"/>
  <c r="CI49" i="13"/>
  <c r="CJ35" i="13"/>
  <c r="CI34" i="12"/>
  <c r="CI40" i="13"/>
  <c r="CO53" i="14"/>
  <c r="CO75" i="14" s="1"/>
  <c r="CO27" i="14" s="1"/>
  <c r="CO108" i="14" s="1"/>
  <c r="CP36" i="14" l="1"/>
  <c r="CQ37" i="14"/>
  <c r="CO7" i="14"/>
  <c r="CI40" i="12"/>
  <c r="M106" i="16" s="1"/>
  <c r="I106" i="16"/>
  <c r="U102" i="16"/>
  <c r="U9" i="16" s="1"/>
  <c r="R102" i="16"/>
  <c r="R9" i="16" s="1"/>
  <c r="T102" i="16"/>
  <c r="T9" i="16" s="1"/>
  <c r="S9" i="16"/>
  <c r="Q9" i="16"/>
  <c r="P102" i="16"/>
  <c r="P9" i="16" s="1"/>
  <c r="CH66" i="12"/>
  <c r="O105" i="16" s="1"/>
  <c r="N105" i="16"/>
  <c r="CI55" i="13"/>
  <c r="CI66" i="13" s="1"/>
  <c r="CI49" i="12"/>
  <c r="CI71" i="13"/>
  <c r="CK10" i="13"/>
  <c r="CK10" i="12" s="1"/>
  <c r="CK9" i="13"/>
  <c r="CK9" i="12" s="1"/>
  <c r="CK7" i="12"/>
  <c r="CI24" i="13"/>
  <c r="CI72" i="12"/>
  <c r="CI83" i="12" s="1"/>
  <c r="CH88" i="13"/>
  <c r="CH77" i="12"/>
  <c r="CI117" i="12"/>
  <c r="CI106" i="12"/>
  <c r="CI95" i="12"/>
  <c r="CS120" i="12"/>
  <c r="CS109" i="12"/>
  <c r="CS98" i="12"/>
  <c r="CJ25" i="13"/>
  <c r="CJ73" i="12"/>
  <c r="CJ84" i="12" s="1"/>
  <c r="CJ50" i="13"/>
  <c r="CJ35" i="12"/>
  <c r="CL110" i="14"/>
  <c r="CL99" i="14"/>
  <c r="CJ15" i="13"/>
  <c r="CJ13" i="12"/>
  <c r="CK26" i="13"/>
  <c r="CK74" i="12"/>
  <c r="CK85" i="12" s="1"/>
  <c r="CJ118" i="12"/>
  <c r="CJ107" i="12"/>
  <c r="CJ96" i="12"/>
  <c r="CM119" i="12"/>
  <c r="CM108" i="12"/>
  <c r="CM97" i="12"/>
  <c r="CG121" i="12"/>
  <c r="U101" i="16" s="1"/>
  <c r="CG110" i="12"/>
  <c r="T101" i="16" s="1"/>
  <c r="CG99" i="12"/>
  <c r="R101" i="16" s="1"/>
  <c r="CM77" i="14"/>
  <c r="CM88" i="14" s="1"/>
  <c r="CM23" i="14"/>
  <c r="CO10" i="14"/>
  <c r="CO9" i="14"/>
  <c r="CO53" i="13"/>
  <c r="CO38" i="12"/>
  <c r="CL52" i="13"/>
  <c r="CL37" i="12"/>
  <c r="CJ42" i="13"/>
  <c r="CJ42" i="12" s="1"/>
  <c r="C107" i="16" s="1"/>
  <c r="CI43" i="13"/>
  <c r="CK51" i="13"/>
  <c r="CK36" i="12"/>
  <c r="CH115" i="13"/>
  <c r="CH104" i="13"/>
  <c r="CH23" i="12"/>
  <c r="CH29" i="13"/>
  <c r="CH116" i="12"/>
  <c r="CH105" i="12"/>
  <c r="CH94" i="12"/>
  <c r="CN27" i="13"/>
  <c r="CN75" i="12"/>
  <c r="CN86" i="12" s="1"/>
  <c r="CN49" i="14"/>
  <c r="CP51" i="14"/>
  <c r="CP73" i="14" s="1"/>
  <c r="CP25" i="14" s="1"/>
  <c r="CP106" i="14" s="1"/>
  <c r="CO35" i="14"/>
  <c r="CO50" i="14" s="1"/>
  <c r="CO72" i="14" s="1"/>
  <c r="CO24" i="14" s="1"/>
  <c r="CO105" i="14" s="1"/>
  <c r="CN40" i="14"/>
  <c r="CQ52" i="14"/>
  <c r="CQ74" i="14" s="1"/>
  <c r="CQ26" i="14" s="1"/>
  <c r="CQ107" i="14" s="1"/>
  <c r="CI43" i="12" l="1"/>
  <c r="CH88" i="12"/>
  <c r="P105" i="16" s="1"/>
  <c r="Q105" i="16"/>
  <c r="AA9" i="16"/>
  <c r="Y9" i="16"/>
  <c r="CI44" i="12"/>
  <c r="K106" i="16" s="1"/>
  <c r="J106" i="16"/>
  <c r="CJ12" i="12"/>
  <c r="G107" i="16" s="1"/>
  <c r="F107" i="16"/>
  <c r="CO11" i="14"/>
  <c r="CO13" i="14" s="1"/>
  <c r="CO15" i="14" s="1"/>
  <c r="CO34" i="14" s="1"/>
  <c r="CN119" i="13"/>
  <c r="CN108" i="13"/>
  <c r="CN27" i="12"/>
  <c r="CH121" i="13"/>
  <c r="CH99" i="13"/>
  <c r="CH110" i="13"/>
  <c r="CK11" i="12"/>
  <c r="L108" i="16" s="1"/>
  <c r="CI77" i="13"/>
  <c r="CI23" i="13"/>
  <c r="CI71" i="12"/>
  <c r="CI82" i="12" s="1"/>
  <c r="CH115" i="12"/>
  <c r="CH104" i="12"/>
  <c r="CH93" i="12"/>
  <c r="CH29" i="12"/>
  <c r="S105" i="16" s="1"/>
  <c r="CO53" i="12"/>
  <c r="CO64" i="12" s="1"/>
  <c r="CO75" i="13"/>
  <c r="CM104" i="14"/>
  <c r="CM29" i="14"/>
  <c r="CK118" i="13"/>
  <c r="CK107" i="13"/>
  <c r="CK26" i="12"/>
  <c r="CJ117" i="13"/>
  <c r="CJ106" i="13"/>
  <c r="CJ25" i="12"/>
  <c r="CI60" i="12"/>
  <c r="CI55" i="12"/>
  <c r="CO42" i="14"/>
  <c r="CN43" i="14"/>
  <c r="CN71" i="14"/>
  <c r="CN55" i="14"/>
  <c r="CN66" i="14" s="1"/>
  <c r="CK51" i="12"/>
  <c r="CK62" i="12" s="1"/>
  <c r="CK73" i="13"/>
  <c r="CL74" i="13"/>
  <c r="CL52" i="12"/>
  <c r="CL63" i="12" s="1"/>
  <c r="CJ34" i="13"/>
  <c r="CJ15" i="12"/>
  <c r="CJ72" i="13"/>
  <c r="CJ50" i="12"/>
  <c r="CJ61" i="12" s="1"/>
  <c r="CI116" i="13"/>
  <c r="CI105" i="13"/>
  <c r="CI24" i="12"/>
  <c r="CK11" i="13"/>
  <c r="CL36" i="13" l="1"/>
  <c r="CP38" i="14"/>
  <c r="CP38" i="13"/>
  <c r="CM37" i="13"/>
  <c r="CQ36" i="14"/>
  <c r="CR37" i="14"/>
  <c r="CP7" i="14"/>
  <c r="CP10" i="14" s="1"/>
  <c r="CI66" i="12"/>
  <c r="O106" i="16" s="1"/>
  <c r="N106" i="16"/>
  <c r="CJ14" i="12"/>
  <c r="H107" i="16" s="1"/>
  <c r="E107" i="16"/>
  <c r="CL7" i="13"/>
  <c r="CK13" i="13"/>
  <c r="CJ24" i="13"/>
  <c r="CJ72" i="12"/>
  <c r="CJ83" i="12" s="1"/>
  <c r="CL26" i="13"/>
  <c r="CL74" i="12"/>
  <c r="CL85" i="12" s="1"/>
  <c r="CN77" i="14"/>
  <c r="CN88" i="14" s="1"/>
  <c r="CN23" i="14"/>
  <c r="CH121" i="12"/>
  <c r="U105" i="16" s="1"/>
  <c r="CH110" i="12"/>
  <c r="T105" i="16" s="1"/>
  <c r="CH99" i="12"/>
  <c r="R105" i="16" s="1"/>
  <c r="CK118" i="12"/>
  <c r="CK107" i="12"/>
  <c r="CK96" i="12"/>
  <c r="CI115" i="13"/>
  <c r="CI104" i="13"/>
  <c r="CI23" i="12"/>
  <c r="CI29" i="13"/>
  <c r="CI116" i="12"/>
  <c r="CI105" i="12"/>
  <c r="CI94" i="12"/>
  <c r="CM110" i="14"/>
  <c r="CM99" i="14"/>
  <c r="CK25" i="13"/>
  <c r="CK73" i="12"/>
  <c r="CK84" i="12" s="1"/>
  <c r="CJ49" i="13"/>
  <c r="CK35" i="13"/>
  <c r="CJ34" i="12"/>
  <c r="I107" i="16" s="1"/>
  <c r="CJ40" i="13"/>
  <c r="CJ43" i="13" s="1"/>
  <c r="CP53" i="14"/>
  <c r="CP75" i="14" s="1"/>
  <c r="CP27" i="14" s="1"/>
  <c r="CP108" i="14" s="1"/>
  <c r="CJ117" i="12"/>
  <c r="CJ106" i="12"/>
  <c r="CJ95" i="12"/>
  <c r="CO27" i="13"/>
  <c r="CO75" i="12"/>
  <c r="CO86" i="12" s="1"/>
  <c r="CI88" i="13"/>
  <c r="CI77" i="12"/>
  <c r="CO49" i="14"/>
  <c r="CQ51" i="14"/>
  <c r="CQ73" i="14" s="1"/>
  <c r="CQ25" i="14" s="1"/>
  <c r="CQ106" i="14" s="1"/>
  <c r="CP35" i="14"/>
  <c r="CP50" i="14" s="1"/>
  <c r="CP72" i="14" s="1"/>
  <c r="CP24" i="14" s="1"/>
  <c r="CP105" i="14" s="1"/>
  <c r="CO40" i="14"/>
  <c r="CR52" i="14"/>
  <c r="CR74" i="14" s="1"/>
  <c r="CR26" i="14" s="1"/>
  <c r="CR107" i="14" s="1"/>
  <c r="CN119" i="12"/>
  <c r="CN108" i="12"/>
  <c r="CN97" i="12"/>
  <c r="CP9" i="14" l="1"/>
  <c r="CP11" i="14" s="1"/>
  <c r="CI88" i="12"/>
  <c r="P106" i="16" s="1"/>
  <c r="Q106" i="16"/>
  <c r="CK117" i="13"/>
  <c r="CK106" i="13"/>
  <c r="CK25" i="12"/>
  <c r="CN104" i="14"/>
  <c r="CN29" i="14"/>
  <c r="CM52" i="13"/>
  <c r="CM37" i="12"/>
  <c r="CK42" i="13"/>
  <c r="CK42" i="12" s="1"/>
  <c r="C108" i="16" s="1"/>
  <c r="CL51" i="13"/>
  <c r="CL36" i="12"/>
  <c r="CJ116" i="13"/>
  <c r="CJ105" i="13"/>
  <c r="CJ24" i="12"/>
  <c r="CP13" i="14"/>
  <c r="CP15" i="14" s="1"/>
  <c r="CP34" i="14" s="1"/>
  <c r="CQ7" i="14"/>
  <c r="CO71" i="14"/>
  <c r="CO55" i="14"/>
  <c r="CO66" i="14" s="1"/>
  <c r="CO119" i="13"/>
  <c r="CO108" i="13"/>
  <c r="CO27" i="12"/>
  <c r="CP53" i="13"/>
  <c r="CP38" i="12"/>
  <c r="CJ40" i="12"/>
  <c r="M107" i="16" s="1"/>
  <c r="CJ55" i="13"/>
  <c r="CJ66" i="13" s="1"/>
  <c r="CJ49" i="12"/>
  <c r="CJ71" i="13"/>
  <c r="CI121" i="13"/>
  <c r="CI110" i="13"/>
  <c r="CI99" i="13"/>
  <c r="CK15" i="13"/>
  <c r="CK13" i="12"/>
  <c r="CP42" i="14"/>
  <c r="CO43" i="14"/>
  <c r="CK50" i="13"/>
  <c r="CK35" i="12"/>
  <c r="CI115" i="12"/>
  <c r="CI104" i="12"/>
  <c r="CI93" i="12"/>
  <c r="CI29" i="12"/>
  <c r="S106" i="16" s="1"/>
  <c r="CL118" i="13"/>
  <c r="CL107" i="13"/>
  <c r="CL26" i="12"/>
  <c r="CL10" i="13"/>
  <c r="CL10" i="12" s="1"/>
  <c r="CL9" i="13"/>
  <c r="CL9" i="12" s="1"/>
  <c r="CL7" i="12"/>
  <c r="CR36" i="14" l="1"/>
  <c r="CS37" i="14"/>
  <c r="CK12" i="12"/>
  <c r="G108" i="16" s="1"/>
  <c r="F108" i="16"/>
  <c r="CJ77" i="13"/>
  <c r="CJ23" i="13"/>
  <c r="CJ71" i="12"/>
  <c r="CJ82" i="12" s="1"/>
  <c r="CL11" i="13"/>
  <c r="CJ60" i="12"/>
  <c r="CJ55" i="12"/>
  <c r="CP49" i="14"/>
  <c r="CQ35" i="14"/>
  <c r="CQ50" i="14" s="1"/>
  <c r="CQ72" i="14" s="1"/>
  <c r="CQ24" i="14" s="1"/>
  <c r="CQ105" i="14" s="1"/>
  <c r="CR51" i="14"/>
  <c r="CR73" i="14" s="1"/>
  <c r="CR25" i="14" s="1"/>
  <c r="CR106" i="14" s="1"/>
  <c r="CP40" i="14"/>
  <c r="CS52" i="14"/>
  <c r="CS74" i="14" s="1"/>
  <c r="CS26" i="14" s="1"/>
  <c r="CS107" i="14" s="1"/>
  <c r="CK117" i="12"/>
  <c r="CK106" i="12"/>
  <c r="CK95" i="12"/>
  <c r="CQ10" i="14"/>
  <c r="CI121" i="12"/>
  <c r="U106" i="16" s="1"/>
  <c r="CI110" i="12"/>
  <c r="T106" i="16" s="1"/>
  <c r="CI99" i="12"/>
  <c r="R106" i="16" s="1"/>
  <c r="CP75" i="13"/>
  <c r="CP53" i="12"/>
  <c r="CP64" i="12" s="1"/>
  <c r="CJ116" i="12"/>
  <c r="CJ105" i="12"/>
  <c r="CJ94" i="12"/>
  <c r="CL73" i="13"/>
  <c r="CL51" i="12"/>
  <c r="CL62" i="12" s="1"/>
  <c r="CM52" i="12"/>
  <c r="CM63" i="12" s="1"/>
  <c r="CM74" i="13"/>
  <c r="CK34" i="13"/>
  <c r="CK15" i="12"/>
  <c r="CL11" i="12"/>
  <c r="L109" i="16" s="1"/>
  <c r="CL118" i="12"/>
  <c r="CL107" i="12"/>
  <c r="CL96" i="12"/>
  <c r="CK50" i="12"/>
  <c r="CK61" i="12" s="1"/>
  <c r="CK72" i="13"/>
  <c r="CJ43" i="12"/>
  <c r="CO119" i="12"/>
  <c r="CO108" i="12"/>
  <c r="CO97" i="12"/>
  <c r="CO77" i="14"/>
  <c r="CO88" i="14" s="1"/>
  <c r="CO23" i="14"/>
  <c r="CN110" i="14"/>
  <c r="CN99" i="14"/>
  <c r="CM36" i="13" l="1"/>
  <c r="CQ38" i="13"/>
  <c r="CN37" i="13"/>
  <c r="CQ38" i="14"/>
  <c r="CJ44" i="12"/>
  <c r="K107" i="16" s="1"/>
  <c r="J107" i="16"/>
  <c r="CJ66" i="12"/>
  <c r="O107" i="16" s="1"/>
  <c r="N107" i="16"/>
  <c r="CK14" i="12"/>
  <c r="H108" i="16" s="1"/>
  <c r="E108" i="16"/>
  <c r="CO104" i="14"/>
  <c r="CO29" i="14"/>
  <c r="CK49" i="13"/>
  <c r="CL35" i="13"/>
  <c r="CK34" i="12"/>
  <c r="I108" i="16" s="1"/>
  <c r="CK40" i="13"/>
  <c r="CL25" i="13"/>
  <c r="CL73" i="12"/>
  <c r="CL84" i="12" s="1"/>
  <c r="CP71" i="14"/>
  <c r="CP55" i="14"/>
  <c r="CP66" i="14" s="1"/>
  <c r="CL13" i="13"/>
  <c r="CM7" i="13"/>
  <c r="CK24" i="13"/>
  <c r="CK72" i="12"/>
  <c r="CK83" i="12" s="1"/>
  <c r="CM26" i="13"/>
  <c r="CM74" i="12"/>
  <c r="CM85" i="12" s="1"/>
  <c r="CP27" i="13"/>
  <c r="CP75" i="12"/>
  <c r="CP86" i="12" s="1"/>
  <c r="CQ42" i="14"/>
  <c r="CP43" i="14"/>
  <c r="CJ115" i="13"/>
  <c r="CJ104" i="13"/>
  <c r="CJ23" i="12"/>
  <c r="CJ29" i="13"/>
  <c r="CJ88" i="13"/>
  <c r="CJ77" i="12"/>
  <c r="CJ88" i="12" l="1"/>
  <c r="P107" i="16" s="1"/>
  <c r="Q107" i="16"/>
  <c r="CJ121" i="13"/>
  <c r="CJ110" i="13"/>
  <c r="CJ99" i="13"/>
  <c r="CP119" i="13"/>
  <c r="CP108" i="13"/>
  <c r="CP27" i="12"/>
  <c r="CK116" i="13"/>
  <c r="CK105" i="13"/>
  <c r="CK24" i="12"/>
  <c r="CP77" i="14"/>
  <c r="CP88" i="14" s="1"/>
  <c r="CP23" i="14"/>
  <c r="CQ53" i="14"/>
  <c r="CQ75" i="14" s="1"/>
  <c r="CQ27" i="14" s="1"/>
  <c r="CQ108" i="14" s="1"/>
  <c r="CQ9" i="14"/>
  <c r="CQ11" i="14" s="1"/>
  <c r="CL42" i="13"/>
  <c r="CL42" i="12" s="1"/>
  <c r="C109" i="16" s="1"/>
  <c r="CM51" i="13"/>
  <c r="CM36" i="12"/>
  <c r="CJ115" i="12"/>
  <c r="CJ104" i="12"/>
  <c r="CJ93" i="12"/>
  <c r="CJ29" i="12"/>
  <c r="S107" i="16" s="1"/>
  <c r="CM10" i="13"/>
  <c r="CM10" i="12" s="1"/>
  <c r="CM9" i="13"/>
  <c r="CM9" i="12" s="1"/>
  <c r="CM7" i="12"/>
  <c r="CK40" i="12"/>
  <c r="CK55" i="13"/>
  <c r="CK66" i="13" s="1"/>
  <c r="CK49" i="12"/>
  <c r="CK71" i="13"/>
  <c r="CM118" i="13"/>
  <c r="CM107" i="13"/>
  <c r="CM26" i="12"/>
  <c r="CL15" i="13"/>
  <c r="CL13" i="12"/>
  <c r="CL117" i="13"/>
  <c r="CL106" i="13"/>
  <c r="CL25" i="12"/>
  <c r="CQ53" i="13"/>
  <c r="CQ38" i="12"/>
  <c r="CL50" i="13"/>
  <c r="CL35" i="12"/>
  <c r="CO110" i="14"/>
  <c r="CO99" i="14"/>
  <c r="CK43" i="13"/>
  <c r="CN52" i="13"/>
  <c r="CN37" i="12"/>
  <c r="CK43" i="12" l="1"/>
  <c r="M108" i="16"/>
  <c r="CL12" i="12"/>
  <c r="G109" i="16" s="1"/>
  <c r="F109" i="16"/>
  <c r="CM11" i="12"/>
  <c r="L110" i="16" s="1"/>
  <c r="CM11" i="13"/>
  <c r="CQ53" i="12"/>
  <c r="CQ64" i="12" s="1"/>
  <c r="CQ75" i="13"/>
  <c r="CP104" i="14"/>
  <c r="CP29" i="14"/>
  <c r="CM13" i="13"/>
  <c r="CN7" i="13"/>
  <c r="CM51" i="12"/>
  <c r="CM62" i="12" s="1"/>
  <c r="CM73" i="13"/>
  <c r="CN74" i="13"/>
  <c r="CN52" i="12"/>
  <c r="CN63" i="12" s="1"/>
  <c r="CL117" i="12"/>
  <c r="CL106" i="12"/>
  <c r="CL95" i="12"/>
  <c r="CL34" i="13"/>
  <c r="CL15" i="12"/>
  <c r="CK77" i="13"/>
  <c r="CK23" i="13"/>
  <c r="CK71" i="12"/>
  <c r="CK82" i="12" s="1"/>
  <c r="CP119" i="12"/>
  <c r="CP108" i="12"/>
  <c r="CP97" i="12"/>
  <c r="CL72" i="13"/>
  <c r="CL50" i="12"/>
  <c r="CL61" i="12" s="1"/>
  <c r="CM118" i="12"/>
  <c r="CM107" i="12"/>
  <c r="CM96" i="12"/>
  <c r="CK60" i="12"/>
  <c r="CK55" i="12"/>
  <c r="CJ121" i="12"/>
  <c r="U107" i="16" s="1"/>
  <c r="CJ110" i="12"/>
  <c r="T107" i="16" s="1"/>
  <c r="CJ99" i="12"/>
  <c r="R107" i="16" s="1"/>
  <c r="CQ13" i="14"/>
  <c r="CQ15" i="14" s="1"/>
  <c r="CQ34" i="14" s="1"/>
  <c r="CS36" i="14" s="1"/>
  <c r="CR7" i="14"/>
  <c r="CK116" i="12"/>
  <c r="CK105" i="12"/>
  <c r="CK94" i="12"/>
  <c r="CN36" i="13" l="1"/>
  <c r="CR38" i="13"/>
  <c r="CO37" i="13"/>
  <c r="CR38" i="14"/>
  <c r="CR53" i="14" s="1"/>
  <c r="CR75" i="14" s="1"/>
  <c r="CR27" i="14" s="1"/>
  <c r="CR108" i="14" s="1"/>
  <c r="CK66" i="12"/>
  <c r="O108" i="16" s="1"/>
  <c r="N108" i="16"/>
  <c r="CL14" i="12"/>
  <c r="H109" i="16" s="1"/>
  <c r="E109" i="16"/>
  <c r="CK44" i="12"/>
  <c r="K108" i="16" s="1"/>
  <c r="J108" i="16"/>
  <c r="CP110" i="14"/>
  <c r="CP99" i="14"/>
  <c r="CL24" i="13"/>
  <c r="CL72" i="12"/>
  <c r="CL83" i="12" s="1"/>
  <c r="CR10" i="14"/>
  <c r="CM35" i="13"/>
  <c r="CL49" i="13"/>
  <c r="CL34" i="12"/>
  <c r="I109" i="16" s="1"/>
  <c r="CL40" i="13"/>
  <c r="CL43" i="13" s="1"/>
  <c r="CN9" i="13"/>
  <c r="CN9" i="12" s="1"/>
  <c r="CN10" i="13"/>
  <c r="CN10" i="12" s="1"/>
  <c r="CN7" i="12"/>
  <c r="CQ27" i="13"/>
  <c r="CQ75" i="12"/>
  <c r="CQ86" i="12" s="1"/>
  <c r="CK88" i="13"/>
  <c r="CK77" i="12"/>
  <c r="CM25" i="13"/>
  <c r="CM73" i="12"/>
  <c r="CM84" i="12" s="1"/>
  <c r="CQ49" i="14"/>
  <c r="CS51" i="14"/>
  <c r="CS73" i="14" s="1"/>
  <c r="CS25" i="14" s="1"/>
  <c r="CS106" i="14" s="1"/>
  <c r="CR35" i="14"/>
  <c r="CR50" i="14" s="1"/>
  <c r="CR72" i="14" s="1"/>
  <c r="CR24" i="14" s="1"/>
  <c r="CR105" i="14" s="1"/>
  <c r="CQ40" i="14"/>
  <c r="CQ43" i="14" s="1"/>
  <c r="CK115" i="13"/>
  <c r="CK104" i="13"/>
  <c r="CK23" i="12"/>
  <c r="CK29" i="13"/>
  <c r="CN26" i="13"/>
  <c r="CN74" i="12"/>
  <c r="CN85" i="12" s="1"/>
  <c r="CM15" i="13"/>
  <c r="CM13" i="12"/>
  <c r="CM12" i="12" l="1"/>
  <c r="G110" i="16" s="1"/>
  <c r="F110" i="16"/>
  <c r="CK88" i="12"/>
  <c r="P108" i="16" s="1"/>
  <c r="Q108" i="16"/>
  <c r="CN11" i="12"/>
  <c r="L111" i="16" s="1"/>
  <c r="CN118" i="13"/>
  <c r="CN107" i="13"/>
  <c r="CN26" i="12"/>
  <c r="CO52" i="13"/>
  <c r="CO37" i="12"/>
  <c r="CK121" i="13"/>
  <c r="CK110" i="13"/>
  <c r="CK99" i="13"/>
  <c r="CQ55" i="14"/>
  <c r="CQ66" i="14" s="1"/>
  <c r="CQ71" i="14"/>
  <c r="CN51" i="13"/>
  <c r="CN36" i="12"/>
  <c r="CL116" i="13"/>
  <c r="CL105" i="13"/>
  <c r="CL24" i="12"/>
  <c r="CK115" i="12"/>
  <c r="CK104" i="12"/>
  <c r="CK93" i="12"/>
  <c r="CK29" i="12"/>
  <c r="S108" i="16" s="1"/>
  <c r="CR42" i="14"/>
  <c r="CR53" i="13"/>
  <c r="CR38" i="12"/>
  <c r="CL55" i="13"/>
  <c r="CL66" i="13" s="1"/>
  <c r="CL49" i="12"/>
  <c r="CL71" i="13"/>
  <c r="CR9" i="14"/>
  <c r="CR11" i="14" s="1"/>
  <c r="CL40" i="12"/>
  <c r="M109" i="16" s="1"/>
  <c r="CM34" i="13"/>
  <c r="CM15" i="12"/>
  <c r="CM117" i="13"/>
  <c r="CM106" i="13"/>
  <c r="CM25" i="12"/>
  <c r="CQ119" i="13"/>
  <c r="CQ108" i="13"/>
  <c r="CQ27" i="12"/>
  <c r="CN11" i="13"/>
  <c r="CM42" i="13"/>
  <c r="CM42" i="12" s="1"/>
  <c r="C110" i="16" s="1"/>
  <c r="CM50" i="13"/>
  <c r="CM35" i="12"/>
  <c r="CO36" i="13" l="1"/>
  <c r="CS38" i="14"/>
  <c r="CS53" i="14" s="1"/>
  <c r="CS75" i="14" s="1"/>
  <c r="CS27" i="14" s="1"/>
  <c r="CS108" i="14" s="1"/>
  <c r="CP37" i="13"/>
  <c r="CS38" i="13"/>
  <c r="CM14" i="12"/>
  <c r="H110" i="16" s="1"/>
  <c r="E110" i="16"/>
  <c r="CO52" i="12"/>
  <c r="CO63" i="12" s="1"/>
  <c r="CO74" i="13"/>
  <c r="CR13" i="14"/>
  <c r="CR15" i="14" s="1"/>
  <c r="CR34" i="14" s="1"/>
  <c r="CS7" i="14"/>
  <c r="CK121" i="12"/>
  <c r="U108" i="16" s="1"/>
  <c r="CK110" i="12"/>
  <c r="T108" i="16" s="1"/>
  <c r="CK99" i="12"/>
  <c r="R108" i="16" s="1"/>
  <c r="CL116" i="12"/>
  <c r="CL105" i="12"/>
  <c r="CL94" i="12"/>
  <c r="CN73" i="13"/>
  <c r="CN51" i="12"/>
  <c r="CN62" i="12" s="1"/>
  <c r="CN118" i="12"/>
  <c r="CN107" i="12"/>
  <c r="CN96" i="12"/>
  <c r="CN13" i="13"/>
  <c r="CO7" i="13"/>
  <c r="CM117" i="12"/>
  <c r="CM106" i="12"/>
  <c r="CM95" i="12"/>
  <c r="CM49" i="13"/>
  <c r="CN35" i="13"/>
  <c r="CM34" i="12"/>
  <c r="CM40" i="13"/>
  <c r="CL77" i="13"/>
  <c r="CL23" i="13"/>
  <c r="CL71" i="12"/>
  <c r="CL82" i="12" s="1"/>
  <c r="CR75" i="13"/>
  <c r="CR53" i="12"/>
  <c r="CR64" i="12" s="1"/>
  <c r="CQ77" i="14"/>
  <c r="CQ88" i="14" s="1"/>
  <c r="CQ23" i="14"/>
  <c r="CM50" i="12"/>
  <c r="CM61" i="12" s="1"/>
  <c r="CM72" i="13"/>
  <c r="CQ119" i="12"/>
  <c r="CQ108" i="12"/>
  <c r="CQ97" i="12"/>
  <c r="CL43" i="12"/>
  <c r="CL60" i="12"/>
  <c r="CL55" i="12"/>
  <c r="CL44" i="12" l="1"/>
  <c r="K109" i="16" s="1"/>
  <c r="J109" i="16"/>
  <c r="CL66" i="12"/>
  <c r="O109" i="16" s="1"/>
  <c r="N109" i="16"/>
  <c r="CM40" i="12"/>
  <c r="I110" i="16"/>
  <c r="CS53" i="13"/>
  <c r="CS38" i="12"/>
  <c r="CS10" i="14"/>
  <c r="CS9" i="14"/>
  <c r="CL88" i="13"/>
  <c r="CL77" i="12"/>
  <c r="CP52" i="13"/>
  <c r="CP37" i="12"/>
  <c r="CN25" i="13"/>
  <c r="CN73" i="12"/>
  <c r="CN84" i="12" s="1"/>
  <c r="CR49" i="14"/>
  <c r="CS35" i="14"/>
  <c r="CS50" i="14" s="1"/>
  <c r="CS72" i="14" s="1"/>
  <c r="CS24" i="14" s="1"/>
  <c r="CS105" i="14" s="1"/>
  <c r="CR40" i="14"/>
  <c r="CR43" i="14" s="1"/>
  <c r="CR27" i="13"/>
  <c r="CR75" i="12"/>
  <c r="CR86" i="12" s="1"/>
  <c r="CN42" i="13"/>
  <c r="CN42" i="12" s="1"/>
  <c r="C111" i="16" s="1"/>
  <c r="CM43" i="13"/>
  <c r="CO51" i="13"/>
  <c r="CO36" i="12"/>
  <c r="CO26" i="13"/>
  <c r="CO74" i="12"/>
  <c r="CO85" i="12" s="1"/>
  <c r="CM24" i="13"/>
  <c r="CM72" i="12"/>
  <c r="CM83" i="12" s="1"/>
  <c r="CL115" i="13"/>
  <c r="CL104" i="13"/>
  <c r="CL23" i="12"/>
  <c r="CL29" i="13"/>
  <c r="CN50" i="13"/>
  <c r="CN35" i="12"/>
  <c r="CN15" i="13"/>
  <c r="CN13" i="12"/>
  <c r="CQ104" i="14"/>
  <c r="CQ29" i="14"/>
  <c r="CM55" i="13"/>
  <c r="CM66" i="13" s="1"/>
  <c r="CM49" i="12"/>
  <c r="CM71" i="13"/>
  <c r="CO10" i="13"/>
  <c r="CO10" i="12" s="1"/>
  <c r="CO9" i="13"/>
  <c r="CO9" i="12" s="1"/>
  <c r="CO7" i="12"/>
  <c r="CS11" i="14" l="1"/>
  <c r="CS13" i="14" s="1"/>
  <c r="CS15" i="14" s="1"/>
  <c r="CS34" i="14" s="1"/>
  <c r="CO11" i="12"/>
  <c r="L112" i="16" s="1"/>
  <c r="CN12" i="12"/>
  <c r="G111" i="16" s="1"/>
  <c r="F111" i="16"/>
  <c r="CL88" i="12"/>
  <c r="P109" i="16" s="1"/>
  <c r="Q109" i="16"/>
  <c r="M110" i="16"/>
  <c r="CM43" i="12"/>
  <c r="CQ110" i="14"/>
  <c r="CQ99" i="14"/>
  <c r="CR71" i="14"/>
  <c r="CR55" i="14"/>
  <c r="CR66" i="14" s="1"/>
  <c r="CS49" i="14"/>
  <c r="CS40" i="14"/>
  <c r="CO11" i="13"/>
  <c r="CM60" i="12"/>
  <c r="CM55" i="12"/>
  <c r="CN72" i="13"/>
  <c r="CN50" i="12"/>
  <c r="CN61" i="12" s="1"/>
  <c r="CO118" i="13"/>
  <c r="CO107" i="13"/>
  <c r="CO26" i="12"/>
  <c r="CL121" i="13"/>
  <c r="CL99" i="13"/>
  <c r="CL110" i="13"/>
  <c r="CS43" i="14"/>
  <c r="CS42" i="14"/>
  <c r="CN117" i="13"/>
  <c r="CN106" i="13"/>
  <c r="CN25" i="12"/>
  <c r="CM77" i="13"/>
  <c r="CM23" i="13"/>
  <c r="CM71" i="12"/>
  <c r="CM82" i="12" s="1"/>
  <c r="CR119" i="13"/>
  <c r="CR108" i="13"/>
  <c r="CR27" i="12"/>
  <c r="CP74" i="13"/>
  <c r="CP52" i="12"/>
  <c r="CP63" i="12" s="1"/>
  <c r="CN34" i="13"/>
  <c r="CN15" i="12"/>
  <c r="CL115" i="12"/>
  <c r="CL104" i="12"/>
  <c r="CL93" i="12"/>
  <c r="CL29" i="12"/>
  <c r="S109" i="16" s="1"/>
  <c r="CM116" i="13"/>
  <c r="CM105" i="13"/>
  <c r="CM24" i="12"/>
  <c r="CO51" i="12"/>
  <c r="CO62" i="12" s="1"/>
  <c r="CO73" i="13"/>
  <c r="CS53" i="12"/>
  <c r="CS64" i="12" s="1"/>
  <c r="CS75" i="13"/>
  <c r="CP36" i="13" l="1"/>
  <c r="CQ37" i="13"/>
  <c r="CM66" i="12"/>
  <c r="O110" i="16" s="1"/>
  <c r="N110" i="16"/>
  <c r="CN14" i="12"/>
  <c r="H111" i="16" s="1"/>
  <c r="E111" i="16"/>
  <c r="CM44" i="12"/>
  <c r="K110" i="16" s="1"/>
  <c r="J110" i="16"/>
  <c r="CS27" i="13"/>
  <c r="CS75" i="12"/>
  <c r="CS86" i="12" s="1"/>
  <c r="CM115" i="13"/>
  <c r="CM104" i="13"/>
  <c r="CM23" i="12"/>
  <c r="CM29" i="13"/>
  <c r="CM116" i="12"/>
  <c r="CM105" i="12"/>
  <c r="CM94" i="12"/>
  <c r="CN49" i="13"/>
  <c r="CO35" i="13"/>
  <c r="CN34" i="12"/>
  <c r="I111" i="16" s="1"/>
  <c r="CN40" i="13"/>
  <c r="CN43" i="13" s="1"/>
  <c r="CM88" i="13"/>
  <c r="CM77" i="12"/>
  <c r="CP7" i="13"/>
  <c r="CO13" i="13"/>
  <c r="CN117" i="12"/>
  <c r="CN106" i="12"/>
  <c r="CN95" i="12"/>
  <c r="CO118" i="12"/>
  <c r="CO107" i="12"/>
  <c r="CO96" i="12"/>
  <c r="CN24" i="13"/>
  <c r="CN72" i="12"/>
  <c r="CN83" i="12" s="1"/>
  <c r="CL121" i="12"/>
  <c r="U109" i="16" s="1"/>
  <c r="CL110" i="12"/>
  <c r="T109" i="16" s="1"/>
  <c r="CL99" i="12"/>
  <c r="R109" i="16" s="1"/>
  <c r="CR119" i="12"/>
  <c r="CR108" i="12"/>
  <c r="CR97" i="12"/>
  <c r="CR77" i="14"/>
  <c r="CR88" i="14" s="1"/>
  <c r="CR23" i="14"/>
  <c r="CO25" i="13"/>
  <c r="CO73" i="12"/>
  <c r="CO84" i="12" s="1"/>
  <c r="CP26" i="13"/>
  <c r="CP74" i="12"/>
  <c r="CP85" i="12" s="1"/>
  <c r="CS71" i="14"/>
  <c r="CS55" i="14"/>
  <c r="CS66" i="14" s="1"/>
  <c r="CM88" i="12" l="1"/>
  <c r="P110" i="16" s="1"/>
  <c r="Q110" i="16"/>
  <c r="CQ52" i="13"/>
  <c r="CQ37" i="12"/>
  <c r="CS77" i="14"/>
  <c r="CS88" i="14" s="1"/>
  <c r="CS23" i="14"/>
  <c r="CO117" i="13"/>
  <c r="CO106" i="13"/>
  <c r="CO25" i="12"/>
  <c r="CO42" i="13"/>
  <c r="CO42" i="12" s="1"/>
  <c r="C112" i="16" s="1"/>
  <c r="CP51" i="13"/>
  <c r="CP36" i="12"/>
  <c r="CO15" i="13"/>
  <c r="CO13" i="12"/>
  <c r="CN40" i="12"/>
  <c r="M111" i="16" s="1"/>
  <c r="CN55" i="13"/>
  <c r="CN66" i="13" s="1"/>
  <c r="CN49" i="12"/>
  <c r="CN71" i="13"/>
  <c r="CM121" i="13"/>
  <c r="CM110" i="13"/>
  <c r="CM99" i="13"/>
  <c r="CR104" i="14"/>
  <c r="CR29" i="14"/>
  <c r="CP118" i="13"/>
  <c r="CP107" i="13"/>
  <c r="CP26" i="12"/>
  <c r="CN116" i="13"/>
  <c r="CN105" i="13"/>
  <c r="CN24" i="12"/>
  <c r="CP10" i="13"/>
  <c r="CP10" i="12" s="1"/>
  <c r="CP9" i="13"/>
  <c r="CP9" i="12" s="1"/>
  <c r="CP7" i="12"/>
  <c r="CO50" i="13"/>
  <c r="CO35" i="12"/>
  <c r="CM115" i="12"/>
  <c r="CM104" i="12"/>
  <c r="CM93" i="12"/>
  <c r="CM29" i="12"/>
  <c r="S110" i="16" s="1"/>
  <c r="CS119" i="13"/>
  <c r="CS108" i="13"/>
  <c r="CS27" i="12"/>
  <c r="CN43" i="12" l="1"/>
  <c r="CO12" i="12"/>
  <c r="G112" i="16" s="1"/>
  <c r="F112" i="16"/>
  <c r="CN44" i="12"/>
  <c r="K111" i="16" s="1"/>
  <c r="J111" i="16"/>
  <c r="CO34" i="13"/>
  <c r="CO15" i="12"/>
  <c r="CS104" i="14"/>
  <c r="CS29" i="14"/>
  <c r="CM121" i="12"/>
  <c r="U110" i="16" s="1"/>
  <c r="CM110" i="12"/>
  <c r="T110" i="16" s="1"/>
  <c r="CM99" i="12"/>
  <c r="R110" i="16" s="1"/>
  <c r="CP11" i="13"/>
  <c r="CR110" i="14"/>
  <c r="CR99" i="14"/>
  <c r="CO117" i="12"/>
  <c r="CO106" i="12"/>
  <c r="CO95" i="12"/>
  <c r="CP118" i="12"/>
  <c r="CP107" i="12"/>
  <c r="CP96" i="12"/>
  <c r="CN77" i="13"/>
  <c r="CN23" i="13"/>
  <c r="CN71" i="12"/>
  <c r="CN82" i="12" s="1"/>
  <c r="CP73" i="13"/>
  <c r="CP51" i="12"/>
  <c r="CP62" i="12" s="1"/>
  <c r="CS119" i="12"/>
  <c r="CS108" i="12"/>
  <c r="CS97" i="12"/>
  <c r="CO50" i="12"/>
  <c r="CO61" i="12" s="1"/>
  <c r="CO72" i="13"/>
  <c r="CP11" i="12"/>
  <c r="L113" i="16" s="1"/>
  <c r="CN116" i="12"/>
  <c r="CN105" i="12"/>
  <c r="CN94" i="12"/>
  <c r="CN60" i="12"/>
  <c r="CN55" i="12"/>
  <c r="CQ52" i="12"/>
  <c r="CQ63" i="12" s="1"/>
  <c r="CQ74" i="13"/>
  <c r="CQ36" i="13" l="1"/>
  <c r="CR37" i="13"/>
  <c r="CO14" i="12"/>
  <c r="H112" i="16" s="1"/>
  <c r="E112" i="16"/>
  <c r="CN66" i="12"/>
  <c r="O111" i="16" s="1"/>
  <c r="N111" i="16"/>
  <c r="CP13" i="13"/>
  <c r="CQ7" i="13"/>
  <c r="CQ26" i="13"/>
  <c r="CQ74" i="12"/>
  <c r="CQ85" i="12" s="1"/>
  <c r="CN115" i="13"/>
  <c r="CN104" i="13"/>
  <c r="CN23" i="12"/>
  <c r="CN29" i="13"/>
  <c r="CS110" i="14"/>
  <c r="CS99" i="14"/>
  <c r="CO24" i="13"/>
  <c r="CO72" i="12"/>
  <c r="CO83" i="12" s="1"/>
  <c r="CP25" i="13"/>
  <c r="CP73" i="12"/>
  <c r="CP84" i="12" s="1"/>
  <c r="CN88" i="13"/>
  <c r="CN77" i="12"/>
  <c r="CO49" i="13"/>
  <c r="CP35" i="13"/>
  <c r="CO34" i="12"/>
  <c r="I112" i="16" s="1"/>
  <c r="CO40" i="13"/>
  <c r="CO43" i="13" s="1"/>
  <c r="CN88" i="12" l="1"/>
  <c r="P111" i="16" s="1"/>
  <c r="Q111" i="16"/>
  <c r="CO40" i="12"/>
  <c r="CN121" i="13"/>
  <c r="CN110" i="13"/>
  <c r="CN99" i="13"/>
  <c r="CP50" i="13"/>
  <c r="CP35" i="12"/>
  <c r="CO116" i="13"/>
  <c r="CO105" i="13"/>
  <c r="CO24" i="12"/>
  <c r="CQ118" i="13"/>
  <c r="CQ107" i="13"/>
  <c r="CQ26" i="12"/>
  <c r="CR52" i="13"/>
  <c r="CR37" i="12"/>
  <c r="CQ51" i="13"/>
  <c r="CQ36" i="12"/>
  <c r="CQ10" i="13"/>
  <c r="CQ10" i="12" s="1"/>
  <c r="CQ9" i="13"/>
  <c r="CQ9" i="12" s="1"/>
  <c r="CQ7" i="12"/>
  <c r="CN115" i="12"/>
  <c r="CN104" i="12"/>
  <c r="CN93" i="12"/>
  <c r="CN29" i="12"/>
  <c r="S111" i="16" s="1"/>
  <c r="CP42" i="13"/>
  <c r="CP42" i="12" s="1"/>
  <c r="C113" i="16" s="1"/>
  <c r="CO55" i="13"/>
  <c r="CO66" i="13" s="1"/>
  <c r="CO49" i="12"/>
  <c r="CO71" i="13"/>
  <c r="CP117" i="13"/>
  <c r="CP106" i="13"/>
  <c r="CP25" i="12"/>
  <c r="CP15" i="13"/>
  <c r="CP13" i="12"/>
  <c r="CP12" i="12" l="1"/>
  <c r="G113" i="16" s="1"/>
  <c r="F113" i="16"/>
  <c r="CO43" i="12"/>
  <c r="M112" i="16"/>
  <c r="CQ11" i="13"/>
  <c r="CQ51" i="12"/>
  <c r="CQ62" i="12" s="1"/>
  <c r="CQ73" i="13"/>
  <c r="CP34" i="13"/>
  <c r="CP15" i="12"/>
  <c r="CO77" i="13"/>
  <c r="CO23" i="13"/>
  <c r="CO71" i="12"/>
  <c r="CO82" i="12" s="1"/>
  <c r="CR74" i="13"/>
  <c r="CR52" i="12"/>
  <c r="CR63" i="12" s="1"/>
  <c r="CO116" i="12"/>
  <c r="CO105" i="12"/>
  <c r="CO94" i="12"/>
  <c r="CP72" i="13"/>
  <c r="CP50" i="12"/>
  <c r="CP61" i="12" s="1"/>
  <c r="CP117" i="12"/>
  <c r="CP106" i="12"/>
  <c r="CP95" i="12"/>
  <c r="CO60" i="12"/>
  <c r="CO55" i="12"/>
  <c r="CN121" i="12"/>
  <c r="U111" i="16" s="1"/>
  <c r="CN110" i="12"/>
  <c r="T111" i="16" s="1"/>
  <c r="CN99" i="12"/>
  <c r="R111" i="16" s="1"/>
  <c r="CQ11" i="12"/>
  <c r="L114" i="16" s="1"/>
  <c r="CQ118" i="12"/>
  <c r="CQ107" i="12"/>
  <c r="CQ96" i="12"/>
  <c r="CR36" i="13" l="1"/>
  <c r="CS37" i="13"/>
  <c r="CO66" i="12"/>
  <c r="O112" i="16" s="1"/>
  <c r="N112" i="16"/>
  <c r="CO44" i="12"/>
  <c r="K112" i="16" s="1"/>
  <c r="J112" i="16"/>
  <c r="CP14" i="12"/>
  <c r="H113" i="16" s="1"/>
  <c r="E113" i="16"/>
  <c r="CR26" i="13"/>
  <c r="CR74" i="12"/>
  <c r="CR85" i="12" s="1"/>
  <c r="CO115" i="13"/>
  <c r="CO104" i="13"/>
  <c r="CO23" i="12"/>
  <c r="CO29" i="13"/>
  <c r="CQ25" i="13"/>
  <c r="CQ73" i="12"/>
  <c r="CQ84" i="12" s="1"/>
  <c r="CQ35" i="13"/>
  <c r="CP49" i="13"/>
  <c r="CP34" i="12"/>
  <c r="I113" i="16" s="1"/>
  <c r="CP40" i="13"/>
  <c r="CP43" i="13" s="1"/>
  <c r="CP24" i="13"/>
  <c r="CP72" i="12"/>
  <c r="CP83" i="12" s="1"/>
  <c r="CO88" i="13"/>
  <c r="CO77" i="12"/>
  <c r="CQ13" i="13"/>
  <c r="CR7" i="13"/>
  <c r="CO88" i="12" l="1"/>
  <c r="P112" i="16" s="1"/>
  <c r="Q112" i="16"/>
  <c r="CQ15" i="13"/>
  <c r="CQ13" i="12"/>
  <c r="CP40" i="12"/>
  <c r="M113" i="16" s="1"/>
  <c r="CR51" i="13"/>
  <c r="CR36" i="12"/>
  <c r="CS52" i="13"/>
  <c r="CS37" i="12"/>
  <c r="CP55" i="13"/>
  <c r="CP66" i="13" s="1"/>
  <c r="CP49" i="12"/>
  <c r="CP71" i="13"/>
  <c r="CO121" i="13"/>
  <c r="CO110" i="13"/>
  <c r="CO99" i="13"/>
  <c r="CP116" i="13"/>
  <c r="CP105" i="13"/>
  <c r="CP24" i="12"/>
  <c r="CQ117" i="13"/>
  <c r="CQ106" i="13"/>
  <c r="CQ25" i="12"/>
  <c r="CR9" i="13"/>
  <c r="CR9" i="12" s="1"/>
  <c r="CR10" i="13"/>
  <c r="CR10" i="12" s="1"/>
  <c r="CR7" i="12"/>
  <c r="CQ42" i="13"/>
  <c r="CQ42" i="12" s="1"/>
  <c r="C114" i="16" s="1"/>
  <c r="CQ50" i="13"/>
  <c r="CQ35" i="12"/>
  <c r="CO115" i="12"/>
  <c r="CO104" i="12"/>
  <c r="CO93" i="12"/>
  <c r="CO29" i="12"/>
  <c r="S112" i="16" s="1"/>
  <c r="CR118" i="13"/>
  <c r="CR107" i="13"/>
  <c r="CR26" i="12"/>
  <c r="CR11" i="12" l="1"/>
  <c r="L115" i="16" s="1"/>
  <c r="CQ12" i="12"/>
  <c r="G114" i="16" s="1"/>
  <c r="F114" i="16"/>
  <c r="CP43" i="12"/>
  <c r="CO121" i="12"/>
  <c r="U112" i="16" s="1"/>
  <c r="CO110" i="12"/>
  <c r="T112" i="16" s="1"/>
  <c r="CO99" i="12"/>
  <c r="R112" i="16" s="1"/>
  <c r="CQ117" i="12"/>
  <c r="CQ106" i="12"/>
  <c r="CQ95" i="12"/>
  <c r="CP60" i="12"/>
  <c r="CP55" i="12"/>
  <c r="CR118" i="12"/>
  <c r="CR107" i="12"/>
  <c r="CR96" i="12"/>
  <c r="CQ50" i="12"/>
  <c r="CQ61" i="12" s="1"/>
  <c r="CQ72" i="13"/>
  <c r="CP77" i="13"/>
  <c r="CP23" i="13"/>
  <c r="CP71" i="12"/>
  <c r="CP82" i="12" s="1"/>
  <c r="CS52" i="12"/>
  <c r="CS63" i="12" s="1"/>
  <c r="CS74" i="13"/>
  <c r="CR11" i="13"/>
  <c r="CP116" i="12"/>
  <c r="CP105" i="12"/>
  <c r="CP94" i="12"/>
  <c r="CR73" i="13"/>
  <c r="CR51" i="12"/>
  <c r="CR62" i="12" s="1"/>
  <c r="CQ34" i="13"/>
  <c r="CS36" i="13" s="1"/>
  <c r="CQ15" i="12"/>
  <c r="CP66" i="12" l="1"/>
  <c r="O113" i="16" s="1"/>
  <c r="N113" i="16"/>
  <c r="CP44" i="12"/>
  <c r="K113" i="16" s="1"/>
  <c r="J113" i="16"/>
  <c r="CQ14" i="12"/>
  <c r="H114" i="16" s="1"/>
  <c r="E114" i="16"/>
  <c r="CR25" i="13"/>
  <c r="CR73" i="12"/>
  <c r="CR84" i="12" s="1"/>
  <c r="CS26" i="13"/>
  <c r="CS74" i="12"/>
  <c r="CS85" i="12" s="1"/>
  <c r="CP88" i="13"/>
  <c r="CP77" i="12"/>
  <c r="CP115" i="13"/>
  <c r="CP104" i="13"/>
  <c r="CP23" i="12"/>
  <c r="CP29" i="13"/>
  <c r="CQ49" i="13"/>
  <c r="CR35" i="13"/>
  <c r="CQ34" i="12"/>
  <c r="I114" i="16" s="1"/>
  <c r="CQ40" i="13"/>
  <c r="CQ43" i="13" s="1"/>
  <c r="CQ24" i="13"/>
  <c r="CQ72" i="12"/>
  <c r="CQ83" i="12" s="1"/>
  <c r="CR13" i="13"/>
  <c r="CS7" i="13"/>
  <c r="CP88" i="12" l="1"/>
  <c r="P113" i="16" s="1"/>
  <c r="Q113" i="16"/>
  <c r="CS51" i="13"/>
  <c r="CS36" i="12"/>
  <c r="CR15" i="13"/>
  <c r="CR13" i="12"/>
  <c r="CR42" i="13"/>
  <c r="CR42" i="12" s="1"/>
  <c r="C115" i="16" s="1"/>
  <c r="CQ55" i="13"/>
  <c r="CQ66" i="13" s="1"/>
  <c r="CQ49" i="12"/>
  <c r="CQ71" i="13"/>
  <c r="CS118" i="13"/>
  <c r="CS107" i="13"/>
  <c r="CS26" i="12"/>
  <c r="CS10" i="13"/>
  <c r="CS10" i="12" s="1"/>
  <c r="CS9" i="13"/>
  <c r="CS9" i="12" s="1"/>
  <c r="CS7" i="12"/>
  <c r="CQ40" i="12"/>
  <c r="M114" i="16" s="1"/>
  <c r="CP121" i="13"/>
  <c r="CP99" i="13"/>
  <c r="CP110" i="13"/>
  <c r="CQ116" i="13"/>
  <c r="CQ105" i="13"/>
  <c r="CQ24" i="12"/>
  <c r="CR50" i="13"/>
  <c r="CR35" i="12"/>
  <c r="CP115" i="12"/>
  <c r="CP104" i="12"/>
  <c r="CP93" i="12"/>
  <c r="CP29" i="12"/>
  <c r="S113" i="16" s="1"/>
  <c r="CR117" i="13"/>
  <c r="CR106" i="13"/>
  <c r="CR25" i="12"/>
  <c r="CQ43" i="12" l="1"/>
  <c r="CQ44" i="12" s="1"/>
  <c r="K114" i="16" s="1"/>
  <c r="J114" i="16"/>
  <c r="CR12" i="12"/>
  <c r="G115" i="16" s="1"/>
  <c r="F115" i="16"/>
  <c r="CS11" i="12"/>
  <c r="L116" i="16" s="1"/>
  <c r="L117" i="16" s="1"/>
  <c r="L10" i="16" s="1"/>
  <c r="CQ116" i="12"/>
  <c r="CQ105" i="12"/>
  <c r="CQ94" i="12"/>
  <c r="CS118" i="12"/>
  <c r="CS107" i="12"/>
  <c r="CS96" i="12"/>
  <c r="CQ60" i="12"/>
  <c r="CQ55" i="12"/>
  <c r="CR34" i="13"/>
  <c r="CR15" i="12"/>
  <c r="CP121" i="12"/>
  <c r="U113" i="16" s="1"/>
  <c r="CP110" i="12"/>
  <c r="T113" i="16" s="1"/>
  <c r="CP99" i="12"/>
  <c r="R113" i="16" s="1"/>
  <c r="CR117" i="12"/>
  <c r="CR106" i="12"/>
  <c r="CR95" i="12"/>
  <c r="CR72" i="13"/>
  <c r="CR50" i="12"/>
  <c r="CR61" i="12" s="1"/>
  <c r="CS11" i="13"/>
  <c r="CS13" i="13" s="1"/>
  <c r="CQ77" i="13"/>
  <c r="CQ23" i="13"/>
  <c r="CQ71" i="12"/>
  <c r="CQ82" i="12" s="1"/>
  <c r="CS51" i="12"/>
  <c r="CS62" i="12" s="1"/>
  <c r="CS73" i="13"/>
  <c r="CR14" i="12" l="1"/>
  <c r="H115" i="16" s="1"/>
  <c r="E115" i="16"/>
  <c r="CQ66" i="12"/>
  <c r="O114" i="16" s="1"/>
  <c r="N114" i="16"/>
  <c r="CS15" i="13"/>
  <c r="CS13" i="12"/>
  <c r="CQ115" i="13"/>
  <c r="CQ104" i="13"/>
  <c r="CQ23" i="12"/>
  <c r="CQ29" i="13"/>
  <c r="CS25" i="13"/>
  <c r="CS73" i="12"/>
  <c r="CS84" i="12" s="1"/>
  <c r="CQ88" i="13"/>
  <c r="CQ77" i="12"/>
  <c r="CR24" i="13"/>
  <c r="CR72" i="12"/>
  <c r="CR83" i="12" s="1"/>
  <c r="CR49" i="13"/>
  <c r="CS35" i="13"/>
  <c r="CR34" i="12"/>
  <c r="I115" i="16" s="1"/>
  <c r="CR40" i="13"/>
  <c r="CS12" i="12" l="1"/>
  <c r="G116" i="16" s="1"/>
  <c r="F116" i="16"/>
  <c r="CQ88" i="12"/>
  <c r="P114" i="16" s="1"/>
  <c r="Q114" i="16"/>
  <c r="CR40" i="12"/>
  <c r="CS50" i="13"/>
  <c r="CS35" i="12"/>
  <c r="CQ121" i="13"/>
  <c r="CQ110" i="13"/>
  <c r="CQ99" i="13"/>
  <c r="CS42" i="13"/>
  <c r="CS42" i="12" s="1"/>
  <c r="C116" i="16" s="1"/>
  <c r="C117" i="16" s="1"/>
  <c r="C10" i="16" s="1"/>
  <c r="CR116" i="13"/>
  <c r="CR105" i="13"/>
  <c r="CR24" i="12"/>
  <c r="CS117" i="13"/>
  <c r="CS106" i="13"/>
  <c r="CS25" i="12"/>
  <c r="CR43" i="13"/>
  <c r="CR55" i="13"/>
  <c r="CR66" i="13" s="1"/>
  <c r="CR49" i="12"/>
  <c r="CR71" i="13"/>
  <c r="CQ115" i="12"/>
  <c r="CQ104" i="12"/>
  <c r="CQ93" i="12"/>
  <c r="CQ29" i="12"/>
  <c r="S114" i="16" s="1"/>
  <c r="CS34" i="13"/>
  <c r="CS15" i="12"/>
  <c r="G117" i="16" l="1"/>
  <c r="G10" i="16" s="1"/>
  <c r="F117" i="16"/>
  <c r="F10" i="16" s="1"/>
  <c r="CS14" i="12"/>
  <c r="H116" i="16" s="1"/>
  <c r="E116" i="16"/>
  <c r="E117" i="16" s="1"/>
  <c r="CR43" i="12"/>
  <c r="M115" i="16"/>
  <c r="CS49" i="13"/>
  <c r="CS34" i="12"/>
  <c r="CS40" i="13"/>
  <c r="CS43" i="13" s="1"/>
  <c r="CQ121" i="12"/>
  <c r="U114" i="16" s="1"/>
  <c r="CQ110" i="12"/>
  <c r="T114" i="16" s="1"/>
  <c r="CQ99" i="12"/>
  <c r="R114" i="16" s="1"/>
  <c r="CS117" i="12"/>
  <c r="CS106" i="12"/>
  <c r="CS95" i="12"/>
  <c r="CS50" i="12"/>
  <c r="CS61" i="12" s="1"/>
  <c r="CS72" i="13"/>
  <c r="CR60" i="12"/>
  <c r="CR55" i="12"/>
  <c r="CR116" i="12"/>
  <c r="CR105" i="12"/>
  <c r="CR94" i="12"/>
  <c r="CR77" i="13"/>
  <c r="CR23" i="13"/>
  <c r="CR71" i="12"/>
  <c r="CR82" i="12" s="1"/>
  <c r="CS40" i="12" l="1"/>
  <c r="I116" i="16"/>
  <c r="I117" i="16" s="1"/>
  <c r="I10" i="16" s="1"/>
  <c r="H117" i="16"/>
  <c r="H10" i="16" s="1"/>
  <c r="E10" i="16"/>
  <c r="CR66" i="12"/>
  <c r="O115" i="16" s="1"/>
  <c r="N115" i="16"/>
  <c r="CR44" i="12"/>
  <c r="K115" i="16" s="1"/>
  <c r="J115" i="16"/>
  <c r="CR88" i="13"/>
  <c r="CR77" i="12"/>
  <c r="CR115" i="13"/>
  <c r="CR104" i="13"/>
  <c r="CR23" i="12"/>
  <c r="CR29" i="13"/>
  <c r="CS24" i="13"/>
  <c r="CS72" i="12"/>
  <c r="CS83" i="12" s="1"/>
  <c r="CS55" i="13"/>
  <c r="CS66" i="13" s="1"/>
  <c r="CS49" i="12"/>
  <c r="CS71" i="13"/>
  <c r="CR88" i="12" l="1"/>
  <c r="P115" i="16" s="1"/>
  <c r="Q115" i="16"/>
  <c r="M116" i="16"/>
  <c r="M117" i="16" s="1"/>
  <c r="M10" i="16" s="1"/>
  <c r="X10" i="16" s="1"/>
  <c r="CS43" i="12"/>
  <c r="CS60" i="12"/>
  <c r="CS55" i="12"/>
  <c r="CR121" i="13"/>
  <c r="CR110" i="13"/>
  <c r="CR99" i="13"/>
  <c r="CS77" i="13"/>
  <c r="CS23" i="13"/>
  <c r="CS71" i="12"/>
  <c r="CS82" i="12" s="1"/>
  <c r="CS116" i="13"/>
  <c r="CS105" i="13"/>
  <c r="CS24" i="12"/>
  <c r="CR115" i="12"/>
  <c r="CR104" i="12"/>
  <c r="CR93" i="12"/>
  <c r="CR29" i="12"/>
  <c r="S115" i="16" s="1"/>
  <c r="CS44" i="12" l="1"/>
  <c r="K116" i="16" s="1"/>
  <c r="J116" i="16"/>
  <c r="CS66" i="12"/>
  <c r="O116" i="16" s="1"/>
  <c r="N116" i="16"/>
  <c r="N117" i="16" s="1"/>
  <c r="CR121" i="12"/>
  <c r="U115" i="16" s="1"/>
  <c r="CR110" i="12"/>
  <c r="T115" i="16" s="1"/>
  <c r="CR99" i="12"/>
  <c r="R115" i="16" s="1"/>
  <c r="CS116" i="12"/>
  <c r="CS105" i="12"/>
  <c r="CS94" i="12"/>
  <c r="CS88" i="13"/>
  <c r="CS77" i="12"/>
  <c r="CS115" i="13"/>
  <c r="CS104" i="13"/>
  <c r="CS23" i="12"/>
  <c r="CS29" i="13"/>
  <c r="CS88" i="12" l="1"/>
  <c r="P116" i="16" s="1"/>
  <c r="Q116" i="16"/>
  <c r="Q117" i="16" s="1"/>
  <c r="O117" i="16"/>
  <c r="O10" i="16" s="1"/>
  <c r="N10" i="16"/>
  <c r="J117" i="16"/>
  <c r="J10" i="16" s="1"/>
  <c r="K117" i="16"/>
  <c r="K10" i="16" s="1"/>
  <c r="CS121" i="13"/>
  <c r="CS110" i="13"/>
  <c r="CS99" i="13"/>
  <c r="CS115" i="12"/>
  <c r="CS104" i="12"/>
  <c r="CS93" i="12"/>
  <c r="CS29" i="12"/>
  <c r="S116" i="16" s="1"/>
  <c r="S117" i="16" s="1"/>
  <c r="U117" i="16" l="1"/>
  <c r="U10" i="16" s="1"/>
  <c r="T117" i="16"/>
  <c r="T10" i="16" s="1"/>
  <c r="R117" i="16"/>
  <c r="R10" i="16" s="1"/>
  <c r="S10" i="16"/>
  <c r="Q10" i="16"/>
  <c r="P117" i="16"/>
  <c r="P10" i="16" s="1"/>
  <c r="CS121" i="12"/>
  <c r="U116" i="16" s="1"/>
  <c r="CS110" i="12"/>
  <c r="T116" i="16" s="1"/>
  <c r="CS99" i="12"/>
  <c r="R116" i="16" s="1"/>
  <c r="Y10" i="16" l="1"/>
  <c r="AA10" i="16"/>
  <c r="AZ123" i="10" l="1"/>
  <c r="AY123" i="10"/>
  <c r="AX123" i="10"/>
  <c r="AW123" i="10"/>
  <c r="AV123" i="10"/>
  <c r="AU123" i="10"/>
  <c r="AT123" i="10"/>
  <c r="AS123" i="10"/>
  <c r="AR123" i="10"/>
  <c r="AQ123" i="10"/>
  <c r="AP123" i="10"/>
  <c r="AO123" i="10"/>
  <c r="BE123" i="10" s="1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Z121" i="10"/>
  <c r="AY121" i="10"/>
  <c r="AX121" i="10"/>
  <c r="AW121" i="10"/>
  <c r="BC121" i="10" s="1"/>
  <c r="AV121" i="10"/>
  <c r="AU121" i="10"/>
  <c r="AT121" i="10"/>
  <c r="AS121" i="10"/>
  <c r="AR121" i="10"/>
  <c r="AQ121" i="10"/>
  <c r="AP121" i="10"/>
  <c r="AO121" i="10"/>
  <c r="AZ120" i="10"/>
  <c r="AY120" i="10"/>
  <c r="AX120" i="10"/>
  <c r="AW120" i="10"/>
  <c r="AV120" i="10"/>
  <c r="AU120" i="10"/>
  <c r="AT120" i="10"/>
  <c r="AS120" i="10"/>
  <c r="BB120" i="10" s="1"/>
  <c r="AR120" i="10"/>
  <c r="AQ120" i="10"/>
  <c r="AP120" i="10"/>
  <c r="AO120" i="10"/>
  <c r="AZ119" i="10"/>
  <c r="AY119" i="10"/>
  <c r="AX119" i="10"/>
  <c r="AW119" i="10"/>
  <c r="AV119" i="10"/>
  <c r="AU119" i="10"/>
  <c r="AT119" i="10"/>
  <c r="AS119" i="10"/>
  <c r="BB119" i="10" s="1"/>
  <c r="AR119" i="10"/>
  <c r="AQ119" i="10"/>
  <c r="AP119" i="10"/>
  <c r="AO119" i="10"/>
  <c r="BE119" i="10" s="1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Y123" i="10"/>
  <c r="X123" i="10"/>
  <c r="W123" i="10"/>
  <c r="V123" i="10"/>
  <c r="U123" i="10"/>
  <c r="T123" i="10"/>
  <c r="S123" i="10"/>
  <c r="R123" i="10"/>
  <c r="AB123" i="10" s="1"/>
  <c r="Q123" i="10"/>
  <c r="P123" i="10"/>
  <c r="O123" i="10"/>
  <c r="N123" i="10"/>
  <c r="AA123" i="10" s="1"/>
  <c r="M123" i="10"/>
  <c r="L123" i="10"/>
  <c r="K123" i="10"/>
  <c r="J123" i="10"/>
  <c r="AH123" i="10" s="1"/>
  <c r="I123" i="10"/>
  <c r="H123" i="10"/>
  <c r="G123" i="10"/>
  <c r="F123" i="10"/>
  <c r="AG123" i="10" s="1"/>
  <c r="E123" i="10"/>
  <c r="D123" i="10"/>
  <c r="C123" i="10"/>
  <c r="B123" i="10"/>
  <c r="Y122" i="10"/>
  <c r="X122" i="10"/>
  <c r="W122" i="10"/>
  <c r="V122" i="10"/>
  <c r="AC122" i="10" s="1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AH122" i="10" s="1"/>
  <c r="I122" i="10"/>
  <c r="H122" i="10"/>
  <c r="G122" i="10"/>
  <c r="F122" i="10"/>
  <c r="E122" i="10"/>
  <c r="D122" i="10"/>
  <c r="C122" i="10"/>
  <c r="B122" i="10"/>
  <c r="Y121" i="10"/>
  <c r="X121" i="10"/>
  <c r="W121" i="10"/>
  <c r="V121" i="10"/>
  <c r="AC121" i="10" s="1"/>
  <c r="U121" i="10"/>
  <c r="T121" i="10"/>
  <c r="S121" i="10"/>
  <c r="R121" i="10"/>
  <c r="AB121" i="10" s="1"/>
  <c r="Q121" i="10"/>
  <c r="P121" i="10"/>
  <c r="O121" i="10"/>
  <c r="N121" i="10"/>
  <c r="AA121" i="10" s="1"/>
  <c r="M121" i="10"/>
  <c r="L121" i="10"/>
  <c r="K121" i="10"/>
  <c r="J121" i="10"/>
  <c r="AH121" i="10" s="1"/>
  <c r="I121" i="10"/>
  <c r="H121" i="10"/>
  <c r="G121" i="10"/>
  <c r="F121" i="10"/>
  <c r="AG121" i="10" s="1"/>
  <c r="E121" i="10"/>
  <c r="D121" i="10"/>
  <c r="C121" i="10"/>
  <c r="B121" i="10"/>
  <c r="AF121" i="10" s="1"/>
  <c r="Y120" i="10"/>
  <c r="X120" i="10"/>
  <c r="W120" i="10"/>
  <c r="V120" i="10"/>
  <c r="U120" i="10"/>
  <c r="T120" i="10"/>
  <c r="S120" i="10"/>
  <c r="R120" i="10"/>
  <c r="AB120" i="10" s="1"/>
  <c r="Q120" i="10"/>
  <c r="P120" i="10"/>
  <c r="O120" i="10"/>
  <c r="N120" i="10"/>
  <c r="AA120" i="10" s="1"/>
  <c r="M120" i="10"/>
  <c r="L120" i="10"/>
  <c r="K120" i="10"/>
  <c r="J120" i="10"/>
  <c r="AH120" i="10" s="1"/>
  <c r="I120" i="10"/>
  <c r="H120" i="10"/>
  <c r="G120" i="10"/>
  <c r="F120" i="10"/>
  <c r="E120" i="10"/>
  <c r="D120" i="10"/>
  <c r="C120" i="10"/>
  <c r="B120" i="10"/>
  <c r="AF120" i="10" s="1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AH119" i="10" s="1"/>
  <c r="I119" i="10"/>
  <c r="H119" i="10"/>
  <c r="G119" i="10"/>
  <c r="F119" i="10"/>
  <c r="E119" i="10"/>
  <c r="D119" i="10"/>
  <c r="C119" i="10"/>
  <c r="B119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E118" i="10" s="1"/>
  <c r="AT113" i="10"/>
  <c r="AS113" i="10"/>
  <c r="AR113" i="10"/>
  <c r="AQ113" i="10"/>
  <c r="AP113" i="10"/>
  <c r="AT112" i="10"/>
  <c r="AS112" i="10"/>
  <c r="AR112" i="10"/>
  <c r="BI112" i="10" s="1"/>
  <c r="AQ112" i="10"/>
  <c r="AP112" i="10"/>
  <c r="AO112" i="10"/>
  <c r="AT111" i="10"/>
  <c r="AS111" i="10"/>
  <c r="AR111" i="10"/>
  <c r="AQ111" i="10"/>
  <c r="AP111" i="10"/>
  <c r="AO111" i="10"/>
  <c r="AT110" i="10"/>
  <c r="AS110" i="10"/>
  <c r="AR110" i="10"/>
  <c r="BI110" i="10" s="1"/>
  <c r="AQ110" i="10"/>
  <c r="AP110" i="10"/>
  <c r="AO110" i="10"/>
  <c r="AT109" i="10"/>
  <c r="AS109" i="10"/>
  <c r="AR109" i="10"/>
  <c r="AQ109" i="10"/>
  <c r="AP109" i="10"/>
  <c r="AO109" i="10"/>
  <c r="AT108" i="10"/>
  <c r="AS108" i="10"/>
  <c r="AR108" i="10"/>
  <c r="AR114" i="10" s="1"/>
  <c r="AQ108" i="10"/>
  <c r="AP108" i="10"/>
  <c r="AO108" i="10"/>
  <c r="AT107" i="10"/>
  <c r="AS107" i="10"/>
  <c r="AR107" i="10"/>
  <c r="AQ107" i="10"/>
  <c r="AP107" i="10"/>
  <c r="AO107" i="10"/>
  <c r="Y112" i="10"/>
  <c r="X112" i="10"/>
  <c r="W112" i="10"/>
  <c r="V112" i="10"/>
  <c r="U112" i="10"/>
  <c r="T112" i="10"/>
  <c r="S112" i="10"/>
  <c r="R112" i="10"/>
  <c r="Q112" i="10"/>
  <c r="P112" i="10"/>
  <c r="O112" i="10"/>
  <c r="BG112" i="10" s="1"/>
  <c r="N112" i="10"/>
  <c r="M112" i="10"/>
  <c r="L112" i="10"/>
  <c r="K112" i="10"/>
  <c r="J112" i="10"/>
  <c r="I112" i="10"/>
  <c r="H112" i="10"/>
  <c r="G112" i="10"/>
  <c r="AG112" i="10" s="1"/>
  <c r="F112" i="10"/>
  <c r="E112" i="10"/>
  <c r="D112" i="10"/>
  <c r="C112" i="10"/>
  <c r="B112" i="10"/>
  <c r="Y111" i="10"/>
  <c r="X111" i="10"/>
  <c r="W111" i="10"/>
  <c r="V111" i="10"/>
  <c r="U111" i="10"/>
  <c r="T111" i="10"/>
  <c r="S111" i="10"/>
  <c r="AC111" i="10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AG111" i="10" s="1"/>
  <c r="F111" i="10"/>
  <c r="E111" i="10"/>
  <c r="D111" i="10"/>
  <c r="C111" i="10"/>
  <c r="B111" i="10"/>
  <c r="Y110" i="10"/>
  <c r="X110" i="10"/>
  <c r="W110" i="10"/>
  <c r="V110" i="10"/>
  <c r="U110" i="10"/>
  <c r="T110" i="10"/>
  <c r="S110" i="10"/>
  <c r="BK110" i="10" s="1"/>
  <c r="R110" i="10"/>
  <c r="Q110" i="10"/>
  <c r="P110" i="10"/>
  <c r="O110" i="10"/>
  <c r="BG110" i="10" s="1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Y109" i="10"/>
  <c r="X109" i="10"/>
  <c r="W109" i="10"/>
  <c r="V109" i="10"/>
  <c r="U109" i="10"/>
  <c r="T109" i="10"/>
  <c r="S109" i="10"/>
  <c r="AC109" i="10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AE109" i="10" s="1"/>
  <c r="F109" i="10"/>
  <c r="E109" i="10"/>
  <c r="D109" i="10"/>
  <c r="C109" i="10"/>
  <c r="B109" i="10"/>
  <c r="Y108" i="10"/>
  <c r="X108" i="10"/>
  <c r="W108" i="10"/>
  <c r="V108" i="10"/>
  <c r="U108" i="10"/>
  <c r="T108" i="10"/>
  <c r="S108" i="10"/>
  <c r="R108" i="10"/>
  <c r="Q108" i="10"/>
  <c r="P108" i="10"/>
  <c r="O108" i="10"/>
  <c r="BG108" i="10" s="1"/>
  <c r="N108" i="10"/>
  <c r="M108" i="10"/>
  <c r="L108" i="10"/>
  <c r="K108" i="10"/>
  <c r="J108" i="10"/>
  <c r="I108" i="10"/>
  <c r="H108" i="10"/>
  <c r="G108" i="10"/>
  <c r="AG108" i="10" s="1"/>
  <c r="F108" i="10"/>
  <c r="E108" i="10"/>
  <c r="D108" i="10"/>
  <c r="C108" i="10"/>
  <c r="B108" i="10"/>
  <c r="Y107" i="10"/>
  <c r="X107" i="10"/>
  <c r="W107" i="10"/>
  <c r="W114" i="10" s="1"/>
  <c r="V107" i="10"/>
  <c r="U107" i="10"/>
  <c r="T107" i="10"/>
  <c r="S107" i="10"/>
  <c r="R107" i="10"/>
  <c r="Q107" i="10"/>
  <c r="P107" i="10"/>
  <c r="O107" i="10"/>
  <c r="O114" i="10" s="1"/>
  <c r="N107" i="10"/>
  <c r="M107" i="10"/>
  <c r="L107" i="10"/>
  <c r="K107" i="10"/>
  <c r="K114" i="10" s="1"/>
  <c r="J107" i="10"/>
  <c r="I107" i="10"/>
  <c r="H107" i="10"/>
  <c r="G107" i="10"/>
  <c r="AG107" i="10" s="1"/>
  <c r="F107" i="10"/>
  <c r="E107" i="10"/>
  <c r="D107" i="10"/>
  <c r="C107" i="10"/>
  <c r="C114" i="10" s="1"/>
  <c r="B107" i="10"/>
  <c r="AT102" i="10"/>
  <c r="AS102" i="10"/>
  <c r="AR102" i="10"/>
  <c r="BE102" i="10" s="1"/>
  <c r="AQ102" i="10"/>
  <c r="AP102" i="10"/>
  <c r="AZ101" i="10"/>
  <c r="AY101" i="10"/>
  <c r="AX101" i="10"/>
  <c r="AW101" i="10"/>
  <c r="AV101" i="10"/>
  <c r="AU101" i="10"/>
  <c r="BC101" i="10" s="1"/>
  <c r="AT101" i="10"/>
  <c r="AS101" i="10"/>
  <c r="AR101" i="10"/>
  <c r="AQ101" i="10"/>
  <c r="AP101" i="10"/>
  <c r="AO101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Z99" i="10"/>
  <c r="AY99" i="10"/>
  <c r="BD99" i="10" s="1"/>
  <c r="AX99" i="10"/>
  <c r="AW99" i="10"/>
  <c r="AV99" i="10"/>
  <c r="AU99" i="10"/>
  <c r="AT99" i="10"/>
  <c r="AS99" i="10"/>
  <c r="AR99" i="10"/>
  <c r="AQ99" i="10"/>
  <c r="AP99" i="10"/>
  <c r="AO99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Y101" i="10"/>
  <c r="X101" i="10"/>
  <c r="W101" i="10"/>
  <c r="V101" i="10"/>
  <c r="U101" i="10"/>
  <c r="T101" i="10"/>
  <c r="AC101" i="10" s="1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AH101" i="10" s="1"/>
  <c r="G101" i="10"/>
  <c r="F101" i="10"/>
  <c r="E101" i="10"/>
  <c r="D101" i="10"/>
  <c r="AF101" i="10" s="1"/>
  <c r="C101" i="10"/>
  <c r="B101" i="10"/>
  <c r="Y100" i="10"/>
  <c r="X100" i="10"/>
  <c r="AD100" i="10" s="1"/>
  <c r="W100" i="10"/>
  <c r="V100" i="10"/>
  <c r="U100" i="10"/>
  <c r="T100" i="10"/>
  <c r="AC100" i="10" s="1"/>
  <c r="S100" i="10"/>
  <c r="R100" i="10"/>
  <c r="Q100" i="10"/>
  <c r="P100" i="10"/>
  <c r="AA100" i="10" s="1"/>
  <c r="O100" i="10"/>
  <c r="N100" i="10"/>
  <c r="M100" i="10"/>
  <c r="L100" i="10"/>
  <c r="AI100" i="10" s="1"/>
  <c r="K100" i="10"/>
  <c r="J100" i="10"/>
  <c r="I100" i="10"/>
  <c r="H100" i="10"/>
  <c r="AH100" i="10" s="1"/>
  <c r="G100" i="10"/>
  <c r="F100" i="10"/>
  <c r="E100" i="10"/>
  <c r="D100" i="10"/>
  <c r="C100" i="10"/>
  <c r="B100" i="10"/>
  <c r="Y99" i="10"/>
  <c r="X99" i="10"/>
  <c r="AD99" i="10" s="1"/>
  <c r="W99" i="10"/>
  <c r="V99" i="10"/>
  <c r="U99" i="10"/>
  <c r="T99" i="10"/>
  <c r="S99" i="10"/>
  <c r="R99" i="10"/>
  <c r="Q99" i="10"/>
  <c r="P99" i="10"/>
  <c r="O99" i="10"/>
  <c r="N99" i="10"/>
  <c r="M99" i="10"/>
  <c r="L99" i="10"/>
  <c r="AI99" i="10" s="1"/>
  <c r="K99" i="10"/>
  <c r="J99" i="10"/>
  <c r="I99" i="10"/>
  <c r="H99" i="10"/>
  <c r="AH99" i="10" s="1"/>
  <c r="G99" i="10"/>
  <c r="F99" i="10"/>
  <c r="E99" i="10"/>
  <c r="D99" i="10"/>
  <c r="C99" i="10"/>
  <c r="B99" i="10"/>
  <c r="Y98" i="10"/>
  <c r="X98" i="10"/>
  <c r="W98" i="10"/>
  <c r="V98" i="10"/>
  <c r="U98" i="10"/>
  <c r="T98" i="10"/>
  <c r="AC98" i="10" s="1"/>
  <c r="S98" i="10"/>
  <c r="R98" i="10"/>
  <c r="Q98" i="10"/>
  <c r="P98" i="10"/>
  <c r="AA98" i="10" s="1"/>
  <c r="O98" i="10"/>
  <c r="N98" i="10"/>
  <c r="M98" i="10"/>
  <c r="L98" i="10"/>
  <c r="AI98" i="10" s="1"/>
  <c r="K98" i="10"/>
  <c r="J98" i="10"/>
  <c r="I98" i="10"/>
  <c r="H98" i="10"/>
  <c r="AH98" i="10" s="1"/>
  <c r="G98" i="10"/>
  <c r="F98" i="10"/>
  <c r="E98" i="10"/>
  <c r="D98" i="10"/>
  <c r="C98" i="10"/>
  <c r="B98" i="10"/>
  <c r="Y97" i="10"/>
  <c r="X97" i="10"/>
  <c r="AD97" i="10" s="1"/>
  <c r="W97" i="10"/>
  <c r="V97" i="10"/>
  <c r="U97" i="10"/>
  <c r="T97" i="10"/>
  <c r="AC97" i="10" s="1"/>
  <c r="S97" i="10"/>
  <c r="R97" i="10"/>
  <c r="Q97" i="10"/>
  <c r="P97" i="10"/>
  <c r="AA97" i="10" s="1"/>
  <c r="O97" i="10"/>
  <c r="N97" i="10"/>
  <c r="M97" i="10"/>
  <c r="L97" i="10"/>
  <c r="AI97" i="10" s="1"/>
  <c r="K97" i="10"/>
  <c r="J97" i="10"/>
  <c r="I97" i="10"/>
  <c r="H97" i="10"/>
  <c r="AH97" i="10" s="1"/>
  <c r="G97" i="10"/>
  <c r="F97" i="10"/>
  <c r="E97" i="10"/>
  <c r="D97" i="10"/>
  <c r="C97" i="10"/>
  <c r="B97" i="10"/>
  <c r="Y96" i="10"/>
  <c r="X96" i="10"/>
  <c r="AD96" i="10" s="1"/>
  <c r="W96" i="10"/>
  <c r="V96" i="10"/>
  <c r="U96" i="10"/>
  <c r="T96" i="10"/>
  <c r="AC96" i="10" s="1"/>
  <c r="S96" i="10"/>
  <c r="R96" i="10"/>
  <c r="Q96" i="10"/>
  <c r="P96" i="10"/>
  <c r="O96" i="10"/>
  <c r="N96" i="10"/>
  <c r="M96" i="10"/>
  <c r="L96" i="10"/>
  <c r="AI96" i="10" s="1"/>
  <c r="K96" i="10"/>
  <c r="J96" i="10"/>
  <c r="I96" i="10"/>
  <c r="H96" i="10"/>
  <c r="AH96" i="10" s="1"/>
  <c r="G96" i="10"/>
  <c r="F96" i="10"/>
  <c r="E96" i="10"/>
  <c r="D96" i="10"/>
  <c r="AF96" i="10" s="1"/>
  <c r="C96" i="10"/>
  <c r="B96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AF95" i="10" s="1"/>
  <c r="C95" i="10"/>
  <c r="B95" i="10"/>
  <c r="AT89" i="10"/>
  <c r="AS89" i="10"/>
  <c r="BJ89" i="10" s="1"/>
  <c r="AR89" i="10"/>
  <c r="AQ89" i="10"/>
  <c r="AP89" i="10"/>
  <c r="AO89" i="10"/>
  <c r="AT88" i="10"/>
  <c r="AS88" i="10"/>
  <c r="AR88" i="10"/>
  <c r="AQ88" i="10"/>
  <c r="AP88" i="10"/>
  <c r="AO88" i="10"/>
  <c r="Y89" i="10"/>
  <c r="X89" i="10"/>
  <c r="BP89" i="10" s="1"/>
  <c r="W89" i="10"/>
  <c r="V89" i="10"/>
  <c r="U89" i="10"/>
  <c r="T89" i="10"/>
  <c r="BL89" i="10" s="1"/>
  <c r="S89" i="10"/>
  <c r="R89" i="10"/>
  <c r="Q89" i="10"/>
  <c r="P89" i="10"/>
  <c r="O89" i="10"/>
  <c r="N89" i="10"/>
  <c r="M89" i="10"/>
  <c r="L89" i="10"/>
  <c r="K89" i="10"/>
  <c r="J89" i="10"/>
  <c r="I89" i="10"/>
  <c r="H89" i="10"/>
  <c r="AH89" i="10" s="1"/>
  <c r="G89" i="10"/>
  <c r="F89" i="10"/>
  <c r="E89" i="10"/>
  <c r="D89" i="10"/>
  <c r="AE89" i="10" s="1"/>
  <c r="C89" i="10"/>
  <c r="B89" i="10"/>
  <c r="Y88" i="10"/>
  <c r="X88" i="10"/>
  <c r="X90" i="10" s="1"/>
  <c r="BP90" i="10" s="1"/>
  <c r="W88" i="10"/>
  <c r="V88" i="10"/>
  <c r="U88" i="10"/>
  <c r="T88" i="10"/>
  <c r="S88" i="10"/>
  <c r="R88" i="10"/>
  <c r="Q88" i="10"/>
  <c r="P88" i="10"/>
  <c r="P90" i="10" s="1"/>
  <c r="P125" i="10" s="1"/>
  <c r="O88" i="10"/>
  <c r="N88" i="10"/>
  <c r="M88" i="10"/>
  <c r="L88" i="10"/>
  <c r="K88" i="10"/>
  <c r="J88" i="10"/>
  <c r="I88" i="10"/>
  <c r="H88" i="10"/>
  <c r="H90" i="10" s="1"/>
  <c r="H125" i="10" s="1"/>
  <c r="G88" i="10"/>
  <c r="F88" i="10"/>
  <c r="E88" i="10"/>
  <c r="D88" i="10"/>
  <c r="D90" i="10" s="1"/>
  <c r="D125" i="10" s="1"/>
  <c r="C88" i="10"/>
  <c r="B88" i="10"/>
  <c r="AT59" i="10"/>
  <c r="AS59" i="10"/>
  <c r="AR59" i="10"/>
  <c r="AQ59" i="10"/>
  <c r="AP59" i="10"/>
  <c r="AZ58" i="10"/>
  <c r="AY58" i="10"/>
  <c r="AX58" i="10"/>
  <c r="AW58" i="10"/>
  <c r="AV58" i="10"/>
  <c r="AU58" i="10"/>
  <c r="AT58" i="10"/>
  <c r="AS58" i="10"/>
  <c r="AR58" i="10"/>
  <c r="AQ58" i="10"/>
  <c r="AP58" i="10"/>
  <c r="AO58" i="10"/>
  <c r="AZ57" i="10"/>
  <c r="AY57" i="10"/>
  <c r="AX57" i="10"/>
  <c r="AW57" i="10"/>
  <c r="AV57" i="10"/>
  <c r="AU57" i="10"/>
  <c r="AT57" i="10"/>
  <c r="AS57" i="10"/>
  <c r="AR57" i="10"/>
  <c r="AQ57" i="10"/>
  <c r="AP57" i="10"/>
  <c r="AO57" i="10"/>
  <c r="AZ56" i="10"/>
  <c r="AY56" i="10"/>
  <c r="AX56" i="10"/>
  <c r="AW56" i="10"/>
  <c r="AV56" i="10"/>
  <c r="BC56" i="10" s="1"/>
  <c r="AU56" i="10"/>
  <c r="AT56" i="10"/>
  <c r="AS56" i="10"/>
  <c r="AR56" i="10"/>
  <c r="AQ56" i="10"/>
  <c r="AP56" i="10"/>
  <c r="AO56" i="10"/>
  <c r="AZ55" i="10"/>
  <c r="BD55" i="10" s="1"/>
  <c r="AY55" i="10"/>
  <c r="AX55" i="10"/>
  <c r="AW55" i="10"/>
  <c r="AV55" i="10"/>
  <c r="AU55" i="10"/>
  <c r="AT55" i="10"/>
  <c r="AS55" i="10"/>
  <c r="AR55" i="10"/>
  <c r="AQ55" i="10"/>
  <c r="AP55" i="10"/>
  <c r="AO55" i="10"/>
  <c r="AZ54" i="10"/>
  <c r="AY54" i="10"/>
  <c r="AX54" i="10"/>
  <c r="AW54" i="10"/>
  <c r="AV54" i="10"/>
  <c r="AU54" i="10"/>
  <c r="AT54" i="10"/>
  <c r="AS54" i="10"/>
  <c r="AR54" i="10"/>
  <c r="AQ54" i="10"/>
  <c r="AP54" i="10"/>
  <c r="AO54" i="10"/>
  <c r="AZ53" i="10"/>
  <c r="AY53" i="10"/>
  <c r="AX53" i="10"/>
  <c r="AW53" i="10"/>
  <c r="AV53" i="10"/>
  <c r="AU53" i="10"/>
  <c r="AT53" i="10"/>
  <c r="AS53" i="10"/>
  <c r="AR53" i="10"/>
  <c r="AQ53" i="10"/>
  <c r="AP53" i="10"/>
  <c r="AO53" i="10"/>
  <c r="AZ52" i="10"/>
  <c r="BD52" i="10" s="1"/>
  <c r="AY52" i="10"/>
  <c r="AX52" i="10"/>
  <c r="AW52" i="10"/>
  <c r="AV52" i="10"/>
  <c r="BC52" i="10" s="1"/>
  <c r="AU52" i="10"/>
  <c r="AT52" i="10"/>
  <c r="AS52" i="10"/>
  <c r="AR52" i="10"/>
  <c r="AQ52" i="10"/>
  <c r="AP52" i="10"/>
  <c r="AO52" i="10"/>
  <c r="Y58" i="10"/>
  <c r="Y70" i="10" s="1"/>
  <c r="BQ70" i="10" s="1"/>
  <c r="X58" i="10"/>
  <c r="W58" i="10"/>
  <c r="V58" i="10"/>
  <c r="U58" i="10"/>
  <c r="U70" i="10" s="1"/>
  <c r="BM70" i="10" s="1"/>
  <c r="T58" i="10"/>
  <c r="S58" i="10"/>
  <c r="R58" i="10"/>
  <c r="Q58" i="10"/>
  <c r="Q70" i="10" s="1"/>
  <c r="P58" i="10"/>
  <c r="O58" i="10"/>
  <c r="N58" i="10"/>
  <c r="M58" i="10"/>
  <c r="M70" i="10" s="1"/>
  <c r="L58" i="10"/>
  <c r="K58" i="10"/>
  <c r="J58" i="10"/>
  <c r="I58" i="10"/>
  <c r="I70" i="10" s="1"/>
  <c r="H58" i="10"/>
  <c r="G58" i="10"/>
  <c r="F58" i="10"/>
  <c r="E58" i="10"/>
  <c r="E70" i="10" s="1"/>
  <c r="D58" i="10"/>
  <c r="C58" i="10"/>
  <c r="B58" i="10"/>
  <c r="Y57" i="10"/>
  <c r="AD57" i="10" s="1"/>
  <c r="X57" i="10"/>
  <c r="W57" i="10"/>
  <c r="V57" i="10"/>
  <c r="U57" i="10"/>
  <c r="T57" i="10"/>
  <c r="S57" i="10"/>
  <c r="R57" i="10"/>
  <c r="Q57" i="10"/>
  <c r="Z57" i="10" s="1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Y55" i="10"/>
  <c r="AD55" i="10" s="1"/>
  <c r="X55" i="10"/>
  <c r="W55" i="10"/>
  <c r="V55" i="10"/>
  <c r="U55" i="10"/>
  <c r="AC55" i="10" s="1"/>
  <c r="T55" i="10"/>
  <c r="S55" i="10"/>
  <c r="R55" i="10"/>
  <c r="Q55" i="10"/>
  <c r="P55" i="10"/>
  <c r="O55" i="10"/>
  <c r="N55" i="10"/>
  <c r="M55" i="10"/>
  <c r="L55" i="10"/>
  <c r="K55" i="10"/>
  <c r="J55" i="10"/>
  <c r="I55" i="10"/>
  <c r="AH55" i="10" s="1"/>
  <c r="H55" i="10"/>
  <c r="G55" i="10"/>
  <c r="F55" i="10"/>
  <c r="E55" i="10"/>
  <c r="AG55" i="10" s="1"/>
  <c r="D55" i="10"/>
  <c r="C55" i="10"/>
  <c r="B55" i="10"/>
  <c r="Y54" i="10"/>
  <c r="X54" i="10"/>
  <c r="W54" i="10"/>
  <c r="V54" i="10"/>
  <c r="U54" i="10"/>
  <c r="U66" i="10" s="1"/>
  <c r="BM66" i="10" s="1"/>
  <c r="T54" i="10"/>
  <c r="S54" i="10"/>
  <c r="R54" i="10"/>
  <c r="Q54" i="10"/>
  <c r="P54" i="10"/>
  <c r="O54" i="10"/>
  <c r="N54" i="10"/>
  <c r="M54" i="10"/>
  <c r="L54" i="10"/>
  <c r="K54" i="10"/>
  <c r="J54" i="10"/>
  <c r="I54" i="10"/>
  <c r="AH54" i="10" s="1"/>
  <c r="H54" i="10"/>
  <c r="G54" i="10"/>
  <c r="F54" i="10"/>
  <c r="E54" i="10"/>
  <c r="E66" i="10" s="1"/>
  <c r="D54" i="10"/>
  <c r="C54" i="10"/>
  <c r="B54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Y52" i="10"/>
  <c r="X52" i="10"/>
  <c r="W52" i="10"/>
  <c r="V52" i="10"/>
  <c r="U52" i="10"/>
  <c r="U60" i="10" s="1"/>
  <c r="T52" i="10"/>
  <c r="S52" i="10"/>
  <c r="R52" i="10"/>
  <c r="Q52" i="10"/>
  <c r="AB52" i="10" s="1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T35" i="10"/>
  <c r="AS35" i="10"/>
  <c r="AR35" i="10"/>
  <c r="AQ35" i="10"/>
  <c r="AP35" i="10"/>
  <c r="BA35" i="10" s="1"/>
  <c r="BA47" i="10" s="1"/>
  <c r="AT34" i="10"/>
  <c r="AS34" i="10"/>
  <c r="AR34" i="10"/>
  <c r="AQ34" i="10"/>
  <c r="AP34" i="10"/>
  <c r="AO34" i="10"/>
  <c r="AT33" i="10"/>
  <c r="AS33" i="10"/>
  <c r="AS69" i="10" s="1"/>
  <c r="AR33" i="10"/>
  <c r="AQ33" i="10"/>
  <c r="AP33" i="10"/>
  <c r="AO33" i="10"/>
  <c r="AT32" i="10"/>
  <c r="AS32" i="10"/>
  <c r="AR32" i="10"/>
  <c r="AQ32" i="10"/>
  <c r="AP32" i="10"/>
  <c r="AO32" i="10"/>
  <c r="AT31" i="10"/>
  <c r="AS31" i="10"/>
  <c r="BJ31" i="10" s="1"/>
  <c r="AR31" i="10"/>
  <c r="AQ31" i="10"/>
  <c r="AP31" i="10"/>
  <c r="AO31" i="10"/>
  <c r="AT30" i="10"/>
  <c r="AS30" i="10"/>
  <c r="AR30" i="10"/>
  <c r="AQ30" i="10"/>
  <c r="AP30" i="10"/>
  <c r="AO30" i="10"/>
  <c r="AT29" i="10"/>
  <c r="AS29" i="10"/>
  <c r="AR29" i="10"/>
  <c r="AQ29" i="10"/>
  <c r="AP29" i="10"/>
  <c r="AO29" i="10"/>
  <c r="AT28" i="10"/>
  <c r="AS28" i="10"/>
  <c r="AR28" i="10"/>
  <c r="AQ28" i="10"/>
  <c r="AP28" i="10"/>
  <c r="AO28" i="10"/>
  <c r="Y34" i="10"/>
  <c r="X34" i="10"/>
  <c r="BP34" i="10" s="1"/>
  <c r="W34" i="10"/>
  <c r="V34" i="10"/>
  <c r="U34" i="10"/>
  <c r="T34" i="10"/>
  <c r="BL34" i="10" s="1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Y33" i="10"/>
  <c r="X33" i="10"/>
  <c r="BP33" i="10" s="1"/>
  <c r="W33" i="10"/>
  <c r="V33" i="10"/>
  <c r="U33" i="10"/>
  <c r="T33" i="10"/>
  <c r="AC33" i="10" s="1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AF33" i="10" s="1"/>
  <c r="C33" i="10"/>
  <c r="B33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L149" i="10" s="1"/>
  <c r="K32" i="10"/>
  <c r="J32" i="10"/>
  <c r="I32" i="10"/>
  <c r="H32" i="10"/>
  <c r="G32" i="10"/>
  <c r="F32" i="10"/>
  <c r="E32" i="10"/>
  <c r="D32" i="10"/>
  <c r="D149" i="10" s="1"/>
  <c r="C32" i="10"/>
  <c r="B32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AI31" i="10" s="1"/>
  <c r="K31" i="10"/>
  <c r="J31" i="10"/>
  <c r="I31" i="10"/>
  <c r="H31" i="10"/>
  <c r="G31" i="10"/>
  <c r="F31" i="10"/>
  <c r="E31" i="10"/>
  <c r="D31" i="10"/>
  <c r="D67" i="10" s="1"/>
  <c r="C31" i="10"/>
  <c r="B31" i="10"/>
  <c r="Y30" i="10"/>
  <c r="X30" i="10"/>
  <c r="W30" i="10"/>
  <c r="V30" i="10"/>
  <c r="U30" i="10"/>
  <c r="T30" i="10"/>
  <c r="BL30" i="10" s="1"/>
  <c r="S30" i="10"/>
  <c r="R30" i="10"/>
  <c r="Q30" i="10"/>
  <c r="P30" i="10"/>
  <c r="O30" i="10"/>
  <c r="N30" i="10"/>
  <c r="M30" i="10"/>
  <c r="L30" i="10"/>
  <c r="L66" i="10" s="1"/>
  <c r="K30" i="10"/>
  <c r="J30" i="10"/>
  <c r="I30" i="10"/>
  <c r="H30" i="10"/>
  <c r="G30" i="10"/>
  <c r="F30" i="10"/>
  <c r="E30" i="10"/>
  <c r="D30" i="10"/>
  <c r="D66" i="10" s="1"/>
  <c r="C30" i="10"/>
  <c r="B30" i="10"/>
  <c r="Y29" i="10"/>
  <c r="X29" i="10"/>
  <c r="W29" i="10"/>
  <c r="V29" i="10"/>
  <c r="U29" i="10"/>
  <c r="T29" i="10"/>
  <c r="AC29" i="10" s="1"/>
  <c r="S29" i="10"/>
  <c r="R29" i="10"/>
  <c r="Q29" i="10"/>
  <c r="P29" i="10"/>
  <c r="BH29" i="10" s="1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AF28" i="10" s="1"/>
  <c r="C28" i="10"/>
  <c r="B28" i="10"/>
  <c r="AT23" i="10"/>
  <c r="AS23" i="10"/>
  <c r="AR23" i="10"/>
  <c r="AQ23" i="10"/>
  <c r="AP23" i="10"/>
  <c r="AT22" i="10"/>
  <c r="AU46" i="10" s="1"/>
  <c r="AS22" i="10"/>
  <c r="AR22" i="10"/>
  <c r="AQ22" i="10"/>
  <c r="AP22" i="10"/>
  <c r="AO22" i="10"/>
  <c r="AT21" i="10"/>
  <c r="AS21" i="10"/>
  <c r="AR21" i="10"/>
  <c r="BI21" i="10" s="1"/>
  <c r="AQ21" i="10"/>
  <c r="AP21" i="10"/>
  <c r="AO21" i="10"/>
  <c r="AT20" i="10"/>
  <c r="BE20" i="10" s="1"/>
  <c r="AS20" i="10"/>
  <c r="AR20" i="10"/>
  <c r="AQ20" i="10"/>
  <c r="AP20" i="10"/>
  <c r="AO20" i="10"/>
  <c r="AT19" i="10"/>
  <c r="AS19" i="10"/>
  <c r="AR19" i="10"/>
  <c r="BI19" i="10" s="1"/>
  <c r="AQ19" i="10"/>
  <c r="AP19" i="10"/>
  <c r="AO19" i="10"/>
  <c r="AT18" i="10"/>
  <c r="BB18" i="10" s="1"/>
  <c r="AS18" i="10"/>
  <c r="AR18" i="10"/>
  <c r="AQ18" i="10"/>
  <c r="AP18" i="10"/>
  <c r="AO18" i="10"/>
  <c r="AT17" i="10"/>
  <c r="AS17" i="10"/>
  <c r="AR17" i="10"/>
  <c r="AQ17" i="10"/>
  <c r="AP17" i="10"/>
  <c r="AO17" i="10"/>
  <c r="AT16" i="10"/>
  <c r="AS16" i="10"/>
  <c r="AR16" i="10"/>
  <c r="AQ16" i="10"/>
  <c r="AP16" i="10"/>
  <c r="AO16" i="10"/>
  <c r="AT14" i="10"/>
  <c r="C4" i="11" s="1"/>
  <c r="AS14" i="10"/>
  <c r="AR14" i="10"/>
  <c r="BB14" i="10" s="1"/>
  <c r="AT13" i="10"/>
  <c r="AS13" i="10"/>
  <c r="AR13" i="10"/>
  <c r="AQ13" i="10"/>
  <c r="BH13" i="10" s="1"/>
  <c r="AP13" i="10"/>
  <c r="AO13" i="10"/>
  <c r="AT11" i="10"/>
  <c r="AS11" i="10"/>
  <c r="AS83" i="10" s="1"/>
  <c r="AR11" i="10"/>
  <c r="AQ11" i="10"/>
  <c r="AP11" i="10"/>
  <c r="AT10" i="10"/>
  <c r="BB10" i="10" s="1"/>
  <c r="AS10" i="10"/>
  <c r="AR10" i="10"/>
  <c r="AQ10" i="10"/>
  <c r="AP10" i="10"/>
  <c r="AO10" i="10"/>
  <c r="AT9" i="10"/>
  <c r="AS9" i="10"/>
  <c r="AR9" i="10"/>
  <c r="BE9" i="10" s="1"/>
  <c r="AQ9" i="10"/>
  <c r="AP9" i="10"/>
  <c r="AO9" i="10"/>
  <c r="AT8" i="10"/>
  <c r="AS8" i="10"/>
  <c r="AR8" i="10"/>
  <c r="AQ8" i="10"/>
  <c r="AP8" i="10"/>
  <c r="BE8" i="10" s="1"/>
  <c r="AO8" i="10"/>
  <c r="AT7" i="10"/>
  <c r="AS7" i="10"/>
  <c r="AR7" i="10"/>
  <c r="AQ7" i="10"/>
  <c r="AP7" i="10"/>
  <c r="AO7" i="10"/>
  <c r="AT6" i="10"/>
  <c r="BB6" i="10" s="1"/>
  <c r="AS6" i="10"/>
  <c r="AR6" i="10"/>
  <c r="AQ6" i="10"/>
  <c r="AP6" i="10"/>
  <c r="AO6" i="10"/>
  <c r="AT5" i="10"/>
  <c r="AS5" i="10"/>
  <c r="AR5" i="10"/>
  <c r="BI5" i="10" s="1"/>
  <c r="AQ5" i="10"/>
  <c r="AP5" i="10"/>
  <c r="AO5" i="10"/>
  <c r="AT4" i="10"/>
  <c r="AT12" i="10" s="1"/>
  <c r="AS4" i="10"/>
  <c r="AR4" i="10"/>
  <c r="AQ4" i="10"/>
  <c r="AP4" i="10"/>
  <c r="BE4" i="10" s="1"/>
  <c r="AO4" i="10"/>
  <c r="Y22" i="10"/>
  <c r="X22" i="10"/>
  <c r="W22" i="10"/>
  <c r="V22" i="10"/>
  <c r="U22" i="10"/>
  <c r="T22" i="10"/>
  <c r="S22" i="10"/>
  <c r="AB22" i="10" s="1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Y21" i="10"/>
  <c r="X21" i="10"/>
  <c r="W21" i="10"/>
  <c r="V21" i="10"/>
  <c r="U21" i="10"/>
  <c r="T21" i="10"/>
  <c r="S21" i="10"/>
  <c r="Z21" i="10" s="1"/>
  <c r="R21" i="10"/>
  <c r="Q21" i="10"/>
  <c r="P21" i="10"/>
  <c r="O21" i="10"/>
  <c r="BG21" i="10" s="1"/>
  <c r="N21" i="10"/>
  <c r="M21" i="10"/>
  <c r="L21" i="10"/>
  <c r="K21" i="10"/>
  <c r="K45" i="10" s="1"/>
  <c r="J21" i="10"/>
  <c r="I21" i="10"/>
  <c r="H21" i="10"/>
  <c r="G21" i="10"/>
  <c r="AG21" i="10" s="1"/>
  <c r="F21" i="10"/>
  <c r="E21" i="10"/>
  <c r="D21" i="10"/>
  <c r="C21" i="10"/>
  <c r="C45" i="10" s="1"/>
  <c r="B21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AG20" i="10" s="1"/>
  <c r="F20" i="10"/>
  <c r="E20" i="10"/>
  <c r="D20" i="10"/>
  <c r="C20" i="10"/>
  <c r="B20" i="10"/>
  <c r="Y19" i="10"/>
  <c r="X19" i="10"/>
  <c r="W19" i="10"/>
  <c r="V19" i="10"/>
  <c r="U19" i="10"/>
  <c r="T19" i="10"/>
  <c r="S19" i="10"/>
  <c r="Z19" i="10" s="1"/>
  <c r="R19" i="10"/>
  <c r="Q19" i="10"/>
  <c r="P19" i="10"/>
  <c r="O19" i="10"/>
  <c r="BG19" i="10" s="1"/>
  <c r="N19" i="10"/>
  <c r="M19" i="10"/>
  <c r="L19" i="10"/>
  <c r="K19" i="10"/>
  <c r="K43" i="10" s="1"/>
  <c r="J19" i="10"/>
  <c r="I19" i="10"/>
  <c r="H19" i="10"/>
  <c r="G19" i="10"/>
  <c r="AE19" i="10" s="1"/>
  <c r="F19" i="10"/>
  <c r="E19" i="10"/>
  <c r="D19" i="10"/>
  <c r="C19" i="10"/>
  <c r="C43" i="10" s="1"/>
  <c r="B19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AG18" i="10" s="1"/>
  <c r="F18" i="10"/>
  <c r="E18" i="10"/>
  <c r="D18" i="10"/>
  <c r="C18" i="10"/>
  <c r="B18" i="10"/>
  <c r="Y17" i="10"/>
  <c r="X17" i="10"/>
  <c r="W17" i="10"/>
  <c r="W41" i="10" s="1"/>
  <c r="V17" i="10"/>
  <c r="U17" i="10"/>
  <c r="T17" i="10"/>
  <c r="S17" i="10"/>
  <c r="AB17" i="10" s="1"/>
  <c r="R17" i="10"/>
  <c r="Q17" i="10"/>
  <c r="P17" i="10"/>
  <c r="O17" i="10"/>
  <c r="N17" i="10"/>
  <c r="M17" i="10"/>
  <c r="L17" i="10"/>
  <c r="K17" i="10"/>
  <c r="K41" i="10" s="1"/>
  <c r="J17" i="10"/>
  <c r="I17" i="10"/>
  <c r="H17" i="10"/>
  <c r="G17" i="10"/>
  <c r="G41" i="10" s="1"/>
  <c r="F17" i="10"/>
  <c r="E17" i="10"/>
  <c r="D17" i="10"/>
  <c r="C17" i="10"/>
  <c r="C41" i="10" s="1"/>
  <c r="B17" i="10"/>
  <c r="Y16" i="10"/>
  <c r="X16" i="10"/>
  <c r="W16" i="10"/>
  <c r="V16" i="10"/>
  <c r="U16" i="10"/>
  <c r="T16" i="10"/>
  <c r="S16" i="10"/>
  <c r="Z16" i="10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Y13" i="10"/>
  <c r="X13" i="10"/>
  <c r="W13" i="10"/>
  <c r="AD13" i="10" s="1"/>
  <c r="V13" i="10"/>
  <c r="U13" i="10"/>
  <c r="T13" i="10"/>
  <c r="S13" i="10"/>
  <c r="BK13" i="10" s="1"/>
  <c r="R13" i="10"/>
  <c r="Q13" i="10"/>
  <c r="P13" i="10"/>
  <c r="O13" i="10"/>
  <c r="Z13" i="10" s="1"/>
  <c r="N13" i="10"/>
  <c r="M13" i="10"/>
  <c r="L13" i="10"/>
  <c r="K13" i="10"/>
  <c r="AI13" i="10" s="1"/>
  <c r="J13" i="10"/>
  <c r="I13" i="10"/>
  <c r="H13" i="10"/>
  <c r="G13" i="10"/>
  <c r="AG13" i="10" s="1"/>
  <c r="F13" i="10"/>
  <c r="E13" i="10"/>
  <c r="D13" i="10"/>
  <c r="C13" i="10"/>
  <c r="AF13" i="10" s="1"/>
  <c r="B13" i="10"/>
  <c r="Y10" i="10"/>
  <c r="X10" i="10"/>
  <c r="W10" i="10"/>
  <c r="W82" i="10" s="1"/>
  <c r="BO82" i="10" s="1"/>
  <c r="V10" i="10"/>
  <c r="U10" i="10"/>
  <c r="T10" i="10"/>
  <c r="S10" i="10"/>
  <c r="AB10" i="10" s="1"/>
  <c r="R10" i="10"/>
  <c r="Q10" i="10"/>
  <c r="P10" i="10"/>
  <c r="O10" i="10"/>
  <c r="O82" i="10" s="1"/>
  <c r="N10" i="10"/>
  <c r="M10" i="10"/>
  <c r="L10" i="10"/>
  <c r="K10" i="10"/>
  <c r="K82" i="10" s="1"/>
  <c r="J10" i="10"/>
  <c r="I10" i="10"/>
  <c r="H10" i="10"/>
  <c r="G10" i="10"/>
  <c r="G82" i="10" s="1"/>
  <c r="F10" i="10"/>
  <c r="E10" i="10"/>
  <c r="D10" i="10"/>
  <c r="C10" i="10"/>
  <c r="C82" i="10" s="1"/>
  <c r="B10" i="10"/>
  <c r="Y9" i="10"/>
  <c r="X9" i="10"/>
  <c r="W9" i="10"/>
  <c r="W81" i="10" s="1"/>
  <c r="BO81" i="10" s="1"/>
  <c r="V9" i="10"/>
  <c r="U9" i="10"/>
  <c r="T9" i="10"/>
  <c r="S9" i="10"/>
  <c r="S81" i="10" s="1"/>
  <c r="R9" i="10"/>
  <c r="Q9" i="10"/>
  <c r="P9" i="10"/>
  <c r="O9" i="10"/>
  <c r="O81" i="10" s="1"/>
  <c r="N9" i="10"/>
  <c r="M9" i="10"/>
  <c r="L9" i="10"/>
  <c r="K9" i="10"/>
  <c r="K81" i="10" s="1"/>
  <c r="J9" i="10"/>
  <c r="I9" i="10"/>
  <c r="H9" i="10"/>
  <c r="G9" i="10"/>
  <c r="G81" i="10" s="1"/>
  <c r="F9" i="10"/>
  <c r="E9" i="10"/>
  <c r="D9" i="10"/>
  <c r="C9" i="10"/>
  <c r="C81" i="10" s="1"/>
  <c r="B9" i="10"/>
  <c r="Y8" i="10"/>
  <c r="X8" i="10"/>
  <c r="W8" i="10"/>
  <c r="AD8" i="10" s="1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E8" i="10" s="1"/>
  <c r="B8" i="10"/>
  <c r="Y7" i="10"/>
  <c r="X7" i="10"/>
  <c r="W7" i="10"/>
  <c r="W79" i="10" s="1"/>
  <c r="BO79" i="10" s="1"/>
  <c r="V7" i="10"/>
  <c r="U7" i="10"/>
  <c r="T7" i="10"/>
  <c r="S7" i="10"/>
  <c r="S79" i="10" s="1"/>
  <c r="R7" i="10"/>
  <c r="Q7" i="10"/>
  <c r="P7" i="10"/>
  <c r="O7" i="10"/>
  <c r="BG7" i="10" s="1"/>
  <c r="N7" i="10"/>
  <c r="M7" i="10"/>
  <c r="L7" i="10"/>
  <c r="K7" i="10"/>
  <c r="K79" i="10" s="1"/>
  <c r="J7" i="10"/>
  <c r="I7" i="10"/>
  <c r="H7" i="10"/>
  <c r="G7" i="10"/>
  <c r="G79" i="10" s="1"/>
  <c r="F7" i="10"/>
  <c r="E7" i="10"/>
  <c r="D7" i="10"/>
  <c r="C7" i="10"/>
  <c r="C79" i="10" s="1"/>
  <c r="B7" i="10"/>
  <c r="Y6" i="10"/>
  <c r="X6" i="10"/>
  <c r="W6" i="10"/>
  <c r="W78" i="10" s="1"/>
  <c r="BO78" i="10" s="1"/>
  <c r="V6" i="10"/>
  <c r="U6" i="10"/>
  <c r="T6" i="10"/>
  <c r="S6" i="10"/>
  <c r="S78" i="10" s="1"/>
  <c r="R6" i="10"/>
  <c r="Q6" i="10"/>
  <c r="P6" i="10"/>
  <c r="O6" i="10"/>
  <c r="O78" i="10" s="1"/>
  <c r="N6" i="10"/>
  <c r="M6" i="10"/>
  <c r="L6" i="10"/>
  <c r="K6" i="10"/>
  <c r="K78" i="10" s="1"/>
  <c r="J6" i="10"/>
  <c r="I6" i="10"/>
  <c r="H6" i="10"/>
  <c r="G6" i="10"/>
  <c r="G78" i="10" s="1"/>
  <c r="F6" i="10"/>
  <c r="E6" i="10"/>
  <c r="D6" i="10"/>
  <c r="C6" i="10"/>
  <c r="C78" i="10" s="1"/>
  <c r="B6" i="10"/>
  <c r="Y5" i="10"/>
  <c r="X5" i="10"/>
  <c r="W5" i="10"/>
  <c r="V5" i="10"/>
  <c r="U5" i="10"/>
  <c r="T5" i="10"/>
  <c r="S5" i="10"/>
  <c r="AB5" i="10" s="1"/>
  <c r="R5" i="10"/>
  <c r="Q5" i="10"/>
  <c r="P5" i="10"/>
  <c r="O5" i="10"/>
  <c r="AA5" i="10" s="1"/>
  <c r="N5" i="10"/>
  <c r="M5" i="10"/>
  <c r="L5" i="10"/>
  <c r="K5" i="10"/>
  <c r="J5" i="10"/>
  <c r="I5" i="10"/>
  <c r="H5" i="10"/>
  <c r="G5" i="10"/>
  <c r="F5" i="10"/>
  <c r="E5" i="10"/>
  <c r="D5" i="10"/>
  <c r="C5" i="10"/>
  <c r="AF5" i="10" s="1"/>
  <c r="B5" i="10"/>
  <c r="Y4" i="10"/>
  <c r="X4" i="10"/>
  <c r="W4" i="10"/>
  <c r="AD4" i="10" s="1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V138" i="10"/>
  <c r="V141" i="10" s="1"/>
  <c r="U138" i="10"/>
  <c r="T138" i="10"/>
  <c r="S138" i="10"/>
  <c r="R138" i="10"/>
  <c r="R141" i="10" s="1"/>
  <c r="Q138" i="10"/>
  <c r="P138" i="10"/>
  <c r="O138" i="10"/>
  <c r="N138" i="10"/>
  <c r="M138" i="10"/>
  <c r="L138" i="10"/>
  <c r="K138" i="10"/>
  <c r="K141" i="10" s="1"/>
  <c r="J138" i="10"/>
  <c r="J141" i="10" s="1"/>
  <c r="I138" i="10"/>
  <c r="H138" i="10"/>
  <c r="G138" i="10"/>
  <c r="F138" i="10"/>
  <c r="F141" i="10" s="1"/>
  <c r="E138" i="10"/>
  <c r="D138" i="10"/>
  <c r="C138" i="10"/>
  <c r="B138" i="10"/>
  <c r="B141" i="10" s="1"/>
  <c r="BE127" i="10"/>
  <c r="Y124" i="10"/>
  <c r="I124" i="10"/>
  <c r="BQ123" i="10"/>
  <c r="BP123" i="10"/>
  <c r="BM123" i="10"/>
  <c r="BL123" i="10"/>
  <c r="BK123" i="10"/>
  <c r="BI123" i="10"/>
  <c r="BH123" i="10"/>
  <c r="BG123" i="10"/>
  <c r="AD123" i="10"/>
  <c r="AI123" i="10"/>
  <c r="BQ122" i="10"/>
  <c r="BP122" i="10"/>
  <c r="BD122" i="10"/>
  <c r="BM122" i="10"/>
  <c r="BL122" i="10"/>
  <c r="BH122" i="10"/>
  <c r="AD122" i="10"/>
  <c r="BK122" i="10"/>
  <c r="BG122" i="10"/>
  <c r="AI122" i="10"/>
  <c r="BH121" i="10"/>
  <c r="BD121" i="10"/>
  <c r="BQ121" i="10"/>
  <c r="BO121" i="10"/>
  <c r="BM121" i="10"/>
  <c r="BK121" i="10"/>
  <c r="BG121" i="10"/>
  <c r="BP121" i="10"/>
  <c r="AD121" i="10"/>
  <c r="AI121" i="10"/>
  <c r="BM120" i="10"/>
  <c r="BD120" i="10"/>
  <c r="BU120" i="10" s="1"/>
  <c r="BP120" i="10"/>
  <c r="BO120" i="10"/>
  <c r="BL120" i="10"/>
  <c r="BK120" i="10"/>
  <c r="BH120" i="10"/>
  <c r="BG120" i="10"/>
  <c r="BQ120" i="10"/>
  <c r="U124" i="10"/>
  <c r="M124" i="10"/>
  <c r="E124" i="10"/>
  <c r="BQ119" i="10"/>
  <c r="BP119" i="10"/>
  <c r="BM119" i="10"/>
  <c r="BL119" i="10"/>
  <c r="BK119" i="10"/>
  <c r="BI119" i="10"/>
  <c r="BH119" i="10"/>
  <c r="BG119" i="10"/>
  <c r="AD119" i="10"/>
  <c r="AI119" i="10"/>
  <c r="AZ124" i="10"/>
  <c r="BQ124" i="10" s="1"/>
  <c r="AX124" i="10"/>
  <c r="AV124" i="10"/>
  <c r="AT124" i="10"/>
  <c r="AR124" i="10"/>
  <c r="AP124" i="10"/>
  <c r="X124" i="10"/>
  <c r="T124" i="10"/>
  <c r="P124" i="10"/>
  <c r="L124" i="10"/>
  <c r="H124" i="10"/>
  <c r="G124" i="10"/>
  <c r="D124" i="10"/>
  <c r="C124" i="10"/>
  <c r="BE117" i="10"/>
  <c r="BD114" i="10"/>
  <c r="BC114" i="10"/>
  <c r="AZ114" i="10"/>
  <c r="AY114" i="10"/>
  <c r="AX114" i="10"/>
  <c r="AW114" i="10"/>
  <c r="AV114" i="10"/>
  <c r="AU114" i="10"/>
  <c r="R114" i="10"/>
  <c r="B114" i="10"/>
  <c r="BB113" i="10"/>
  <c r="BE112" i="10"/>
  <c r="BB112" i="10"/>
  <c r="BJ112" i="10"/>
  <c r="BA112" i="10"/>
  <c r="BR112" i="10" s="1"/>
  <c r="BF112" i="10"/>
  <c r="AD112" i="10"/>
  <c r="BH112" i="10"/>
  <c r="AI112" i="10"/>
  <c r="AH112" i="10"/>
  <c r="AF112" i="10"/>
  <c r="BH111" i="10"/>
  <c r="AI111" i="10"/>
  <c r="AH111" i="10"/>
  <c r="AD111" i="10"/>
  <c r="AA111" i="10"/>
  <c r="V114" i="10"/>
  <c r="BJ111" i="10"/>
  <c r="BI111" i="10"/>
  <c r="BF111" i="10"/>
  <c r="F114" i="10"/>
  <c r="AF111" i="10"/>
  <c r="BB110" i="10"/>
  <c r="BE110" i="10"/>
  <c r="BH110" i="10"/>
  <c r="AI110" i="10"/>
  <c r="AD110" i="10"/>
  <c r="AA110" i="10"/>
  <c r="BJ110" i="10"/>
  <c r="BF110" i="10"/>
  <c r="AH110" i="10"/>
  <c r="AF110" i="10"/>
  <c r="BH109" i="10"/>
  <c r="BJ109" i="10"/>
  <c r="BI109" i="10"/>
  <c r="BA109" i="10"/>
  <c r="BF109" i="10"/>
  <c r="AD109" i="10"/>
  <c r="AA109" i="10"/>
  <c r="AI109" i="10"/>
  <c r="AH109" i="10"/>
  <c r="AF109" i="10"/>
  <c r="BE108" i="10"/>
  <c r="BB108" i="10"/>
  <c r="BJ108" i="10"/>
  <c r="BA108" i="10"/>
  <c r="BR108" i="10" s="1"/>
  <c r="BF108" i="10"/>
  <c r="AD108" i="10"/>
  <c r="BH108" i="10"/>
  <c r="AI108" i="10"/>
  <c r="AH108" i="10"/>
  <c r="AF108" i="10"/>
  <c r="BF107" i="10"/>
  <c r="AH107" i="10"/>
  <c r="AD107" i="10"/>
  <c r="AA107" i="10"/>
  <c r="X114" i="10"/>
  <c r="T114" i="10"/>
  <c r="BJ107" i="10"/>
  <c r="P114" i="10"/>
  <c r="AA114" i="10" s="1"/>
  <c r="N114" i="10"/>
  <c r="L114" i="10"/>
  <c r="J114" i="10"/>
  <c r="AH114" i="10" s="1"/>
  <c r="H114" i="10"/>
  <c r="D114" i="10"/>
  <c r="AF114" i="10" s="1"/>
  <c r="BE106" i="10"/>
  <c r="AI106" i="10"/>
  <c r="AI117" i="10" s="1"/>
  <c r="AH106" i="10"/>
  <c r="AH117" i="10" s="1"/>
  <c r="AG106" i="10"/>
  <c r="AG117" i="10" s="1"/>
  <c r="AF106" i="10"/>
  <c r="AF117" i="10" s="1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U103" i="10"/>
  <c r="E103" i="10"/>
  <c r="BD102" i="10"/>
  <c r="BC102" i="10"/>
  <c r="BQ101" i="10"/>
  <c r="BO101" i="10"/>
  <c r="BN101" i="10"/>
  <c r="BM101" i="10"/>
  <c r="BK101" i="10"/>
  <c r="BJ101" i="10"/>
  <c r="BG101" i="10"/>
  <c r="BF101" i="10"/>
  <c r="AB101" i="10"/>
  <c r="AG101" i="10"/>
  <c r="BN100" i="10"/>
  <c r="BM100" i="10"/>
  <c r="BF100" i="10"/>
  <c r="BK100" i="10"/>
  <c r="BJ100" i="10"/>
  <c r="BG100" i="10"/>
  <c r="BQ100" i="10"/>
  <c r="AB100" i="10"/>
  <c r="AG100" i="10"/>
  <c r="BB99" i="10"/>
  <c r="BQ99" i="10"/>
  <c r="BP99" i="10"/>
  <c r="BM99" i="10"/>
  <c r="BK99" i="10"/>
  <c r="BI99" i="10"/>
  <c r="BG99" i="10"/>
  <c r="BN99" i="10"/>
  <c r="BJ99" i="10"/>
  <c r="BO98" i="10"/>
  <c r="BK98" i="10"/>
  <c r="BG98" i="10"/>
  <c r="BQ98" i="10"/>
  <c r="BN98" i="10"/>
  <c r="BM98" i="10"/>
  <c r="BJ98" i="10"/>
  <c r="BF98" i="10"/>
  <c r="AB98" i="10"/>
  <c r="AG98" i="10"/>
  <c r="BM97" i="10"/>
  <c r="BQ97" i="10"/>
  <c r="BO97" i="10"/>
  <c r="BN97" i="10"/>
  <c r="BK97" i="10"/>
  <c r="BJ97" i="10"/>
  <c r="BB97" i="10"/>
  <c r="BG97" i="10"/>
  <c r="BF97" i="10"/>
  <c r="AB97" i="10"/>
  <c r="AG97" i="10"/>
  <c r="BQ96" i="10"/>
  <c r="BK96" i="10"/>
  <c r="BN96" i="10"/>
  <c r="BM96" i="10"/>
  <c r="BJ96" i="10"/>
  <c r="BB96" i="10"/>
  <c r="BF96" i="10"/>
  <c r="AB96" i="10"/>
  <c r="BG96" i="10"/>
  <c r="AG96" i="10"/>
  <c r="AX103" i="10"/>
  <c r="AW103" i="10"/>
  <c r="AT103" i="10"/>
  <c r="AS103" i="10"/>
  <c r="AP103" i="10"/>
  <c r="BF95" i="10"/>
  <c r="AB95" i="10"/>
  <c r="Y103" i="10"/>
  <c r="Q103" i="10"/>
  <c r="M103" i="10"/>
  <c r="I103" i="10"/>
  <c r="AG95" i="10"/>
  <c r="BE94" i="10"/>
  <c r="AE94" i="10"/>
  <c r="AE106" i="10" s="1"/>
  <c r="AE117" i="10" s="1"/>
  <c r="Z94" i="10"/>
  <c r="BD90" i="10"/>
  <c r="BC90" i="10"/>
  <c r="V90" i="10"/>
  <c r="BN90" i="10" s="1"/>
  <c r="R90" i="10"/>
  <c r="R125" i="10" s="1"/>
  <c r="BO89" i="10"/>
  <c r="BD89" i="10"/>
  <c r="BC89" i="10"/>
  <c r="BQ89" i="10"/>
  <c r="BN89" i="10"/>
  <c r="BM89" i="10"/>
  <c r="S90" i="10"/>
  <c r="S125" i="10" s="1"/>
  <c r="AB89" i="10"/>
  <c r="O90" i="10"/>
  <c r="O125" i="10" s="1"/>
  <c r="K90" i="10"/>
  <c r="G90" i="10"/>
  <c r="G125" i="10" s="1"/>
  <c r="AG89" i="10"/>
  <c r="C90" i="10"/>
  <c r="C125" i="10" s="1"/>
  <c r="BO88" i="10"/>
  <c r="BN88" i="10"/>
  <c r="BF88" i="10"/>
  <c r="BD88" i="10"/>
  <c r="BC88" i="10"/>
  <c r="AB88" i="10"/>
  <c r="BJ88" i="10"/>
  <c r="J90" i="10"/>
  <c r="J125" i="10" s="1"/>
  <c r="F90" i="10"/>
  <c r="F125" i="10" s="1"/>
  <c r="B90" i="10"/>
  <c r="BE87" i="10"/>
  <c r="BE75" i="10"/>
  <c r="W69" i="10"/>
  <c r="BO69" i="10" s="1"/>
  <c r="B69" i="10"/>
  <c r="C68" i="10"/>
  <c r="F65" i="10"/>
  <c r="G64" i="10"/>
  <c r="BE63" i="10"/>
  <c r="BN58" i="10"/>
  <c r="BJ58" i="10"/>
  <c r="BH58" i="10"/>
  <c r="BP58" i="10"/>
  <c r="BL58" i="10"/>
  <c r="AA58" i="10"/>
  <c r="BH57" i="10"/>
  <c r="BP57" i="10"/>
  <c r="BN57" i="10"/>
  <c r="BL57" i="10"/>
  <c r="BJ57" i="10"/>
  <c r="BF57" i="10"/>
  <c r="AF57" i="10"/>
  <c r="AA57" i="10"/>
  <c r="BK57" i="10"/>
  <c r="BG57" i="10"/>
  <c r="BL56" i="10"/>
  <c r="BH56" i="10"/>
  <c r="AT68" i="10"/>
  <c r="BN55" i="10"/>
  <c r="BF55" i="10"/>
  <c r="BL55" i="10"/>
  <c r="BH55" i="10"/>
  <c r="BJ54" i="10"/>
  <c r="BP54" i="10"/>
  <c r="BL54" i="10"/>
  <c r="BG54" i="10"/>
  <c r="BN54" i="10"/>
  <c r="BO53" i="10"/>
  <c r="BL53" i="10"/>
  <c r="O60" i="10"/>
  <c r="K65" i="10"/>
  <c r="AY60" i="10"/>
  <c r="BN52" i="10"/>
  <c r="AQ60" i="10"/>
  <c r="V60" i="10"/>
  <c r="BH52" i="10"/>
  <c r="N64" i="10"/>
  <c r="F60" i="10"/>
  <c r="AF52" i="10"/>
  <c r="BE51" i="10"/>
  <c r="AZ48" i="10"/>
  <c r="AY48" i="10"/>
  <c r="AX48" i="10"/>
  <c r="AW48" i="10"/>
  <c r="AV48" i="10"/>
  <c r="AR47" i="10"/>
  <c r="AZ46" i="10"/>
  <c r="AY46" i="10"/>
  <c r="AX46" i="10"/>
  <c r="AW46" i="10"/>
  <c r="AV46" i="10"/>
  <c r="U46" i="10"/>
  <c r="AZ45" i="10"/>
  <c r="AY45" i="10"/>
  <c r="AX45" i="10"/>
  <c r="AW45" i="10"/>
  <c r="AV45" i="10"/>
  <c r="AZ44" i="10"/>
  <c r="AY44" i="10"/>
  <c r="AX44" i="10"/>
  <c r="AW44" i="10"/>
  <c r="AV44" i="10"/>
  <c r="AZ43" i="10"/>
  <c r="AY43" i="10"/>
  <c r="AX43" i="10"/>
  <c r="AW43" i="10"/>
  <c r="AV43" i="10"/>
  <c r="U43" i="10"/>
  <c r="M43" i="10"/>
  <c r="I43" i="10"/>
  <c r="E43" i="10"/>
  <c r="AZ42" i="10"/>
  <c r="AY42" i="10"/>
  <c r="AX42" i="10"/>
  <c r="AW42" i="10"/>
  <c r="AV42" i="10"/>
  <c r="AZ41" i="10"/>
  <c r="AY41" i="10"/>
  <c r="AX41" i="10"/>
  <c r="AW41" i="10"/>
  <c r="AV41" i="10"/>
  <c r="AZ40" i="10"/>
  <c r="AY40" i="10"/>
  <c r="AX40" i="10"/>
  <c r="AW40" i="10"/>
  <c r="AV40" i="10"/>
  <c r="BE39" i="10"/>
  <c r="Y39" i="10"/>
  <c r="Y75" i="10" s="1"/>
  <c r="X39" i="10"/>
  <c r="X75" i="10" s="1"/>
  <c r="W39" i="10"/>
  <c r="W75" i="10" s="1"/>
  <c r="V39" i="10"/>
  <c r="V75" i="10" s="1"/>
  <c r="U39" i="10"/>
  <c r="U75" i="10" s="1"/>
  <c r="T39" i="10"/>
  <c r="T75" i="10" s="1"/>
  <c r="S39" i="10"/>
  <c r="S75" i="10" s="1"/>
  <c r="R39" i="10"/>
  <c r="R75" i="10" s="1"/>
  <c r="Q39" i="10"/>
  <c r="Q75" i="10" s="1"/>
  <c r="P39" i="10"/>
  <c r="P75" i="10" s="1"/>
  <c r="O39" i="10"/>
  <c r="O75" i="10" s="1"/>
  <c r="N39" i="10"/>
  <c r="N75" i="10" s="1"/>
  <c r="M39" i="10"/>
  <c r="M75" i="10" s="1"/>
  <c r="L39" i="10"/>
  <c r="L75" i="10" s="1"/>
  <c r="K39" i="10"/>
  <c r="K75" i="10" s="1"/>
  <c r="J39" i="10"/>
  <c r="J75" i="10" s="1"/>
  <c r="I39" i="10"/>
  <c r="I75" i="10" s="1"/>
  <c r="H39" i="10"/>
  <c r="H75" i="10" s="1"/>
  <c r="G39" i="10"/>
  <c r="G75" i="10" s="1"/>
  <c r="F39" i="10"/>
  <c r="F75" i="10" s="1"/>
  <c r="E39" i="10"/>
  <c r="E75" i="10" s="1"/>
  <c r="D39" i="10"/>
  <c r="D75" i="10" s="1"/>
  <c r="C39" i="10"/>
  <c r="C75" i="10" s="1"/>
  <c r="B39" i="10"/>
  <c r="B75" i="10" s="1"/>
  <c r="BD36" i="10"/>
  <c r="BC36" i="10"/>
  <c r="O36" i="10"/>
  <c r="AR71" i="10"/>
  <c r="BD34" i="10"/>
  <c r="BC34" i="10"/>
  <c r="AS70" i="10"/>
  <c r="BI34" i="10"/>
  <c r="AO70" i="10"/>
  <c r="AD34" i="10"/>
  <c r="AN34" i="10" s="1"/>
  <c r="V70" i="10"/>
  <c r="BN70" i="10" s="1"/>
  <c r="J46" i="10"/>
  <c r="BO33" i="10"/>
  <c r="BK33" i="10"/>
  <c r="BG33" i="10"/>
  <c r="BD33" i="10"/>
  <c r="BC33" i="10"/>
  <c r="AT69" i="10"/>
  <c r="AP69" i="10"/>
  <c r="V69" i="10"/>
  <c r="BN69" i="10" s="1"/>
  <c r="R69" i="10"/>
  <c r="N69" i="10"/>
  <c r="J69" i="10"/>
  <c r="I45" i="10"/>
  <c r="G69" i="10"/>
  <c r="F69" i="10"/>
  <c r="E45" i="10"/>
  <c r="BN32" i="10"/>
  <c r="BJ32" i="10"/>
  <c r="BF32" i="10"/>
  <c r="BD32" i="10"/>
  <c r="BC32" i="10"/>
  <c r="BB32" i="10"/>
  <c r="BK32" i="10"/>
  <c r="BG32" i="10"/>
  <c r="AB32" i="10"/>
  <c r="BQ31" i="10"/>
  <c r="BM31" i="10"/>
  <c r="BI31" i="10"/>
  <c r="BD31" i="10"/>
  <c r="BC31" i="10"/>
  <c r="AT43" i="10"/>
  <c r="AP43" i="10"/>
  <c r="V43" i="10"/>
  <c r="R43" i="10"/>
  <c r="AB31" i="10"/>
  <c r="J43" i="10"/>
  <c r="F43" i="10"/>
  <c r="AG31" i="10"/>
  <c r="B43" i="10"/>
  <c r="BD30" i="10"/>
  <c r="BC30" i="10"/>
  <c r="BK30" i="10"/>
  <c r="AS42" i="10"/>
  <c r="BG30" i="10"/>
  <c r="AO42" i="10"/>
  <c r="BO30" i="10"/>
  <c r="BN30" i="10"/>
  <c r="F42" i="10"/>
  <c r="BO29" i="10"/>
  <c r="BK29" i="10"/>
  <c r="BG29" i="10"/>
  <c r="BD29" i="10"/>
  <c r="BC29" i="10"/>
  <c r="BN28" i="10"/>
  <c r="BJ28" i="10"/>
  <c r="BF28" i="10"/>
  <c r="BD28" i="10"/>
  <c r="BC28" i="10"/>
  <c r="BK28" i="10"/>
  <c r="BB28" i="10"/>
  <c r="BG28" i="10"/>
  <c r="AB28" i="10"/>
  <c r="BO28" i="10"/>
  <c r="BE27" i="10"/>
  <c r="Y27" i="10"/>
  <c r="X27" i="10"/>
  <c r="W27" i="10"/>
  <c r="V27" i="10"/>
  <c r="V87" i="10" s="1"/>
  <c r="U27" i="10"/>
  <c r="T27" i="10"/>
  <c r="S27" i="10"/>
  <c r="R27" i="10"/>
  <c r="Q27" i="10"/>
  <c r="Q87" i="10" s="1"/>
  <c r="P27" i="10"/>
  <c r="O27" i="10"/>
  <c r="N27" i="10"/>
  <c r="M27" i="10"/>
  <c r="L27" i="10"/>
  <c r="L87" i="10" s="1"/>
  <c r="K27" i="10"/>
  <c r="J27" i="10"/>
  <c r="J63" i="10" s="1"/>
  <c r="I27" i="10"/>
  <c r="H27" i="10"/>
  <c r="G27" i="10"/>
  <c r="F27" i="10"/>
  <c r="F87" i="10" s="1"/>
  <c r="E27" i="10"/>
  <c r="D27" i="10"/>
  <c r="C27" i="10"/>
  <c r="B27" i="10"/>
  <c r="AS24" i="10"/>
  <c r="F90" i="19" s="1"/>
  <c r="M24" i="10"/>
  <c r="BB23" i="10"/>
  <c r="BA23" i="10"/>
  <c r="BJ22" i="10"/>
  <c r="BH22" i="10"/>
  <c r="BF22" i="10"/>
  <c r="AD22" i="10"/>
  <c r="AC22" i="10"/>
  <c r="AA22" i="10"/>
  <c r="BI22" i="10"/>
  <c r="AH22" i="10"/>
  <c r="E46" i="10"/>
  <c r="AF22" i="10"/>
  <c r="BA21" i="10"/>
  <c r="BR21" i="10" s="1"/>
  <c r="AD21" i="10"/>
  <c r="AC21" i="10"/>
  <c r="BJ21" i="10"/>
  <c r="BH21" i="10"/>
  <c r="BF21" i="10"/>
  <c r="AH21" i="10"/>
  <c r="AF21" i="10"/>
  <c r="BA20" i="10"/>
  <c r="BR20" i="10" s="1"/>
  <c r="BJ20" i="10"/>
  <c r="BH20" i="10"/>
  <c r="BF20" i="10"/>
  <c r="AI20" i="10"/>
  <c r="AC20" i="10"/>
  <c r="AA20" i="10"/>
  <c r="AD20" i="10"/>
  <c r="BI20" i="10"/>
  <c r="AH20" i="10"/>
  <c r="AF20" i="10"/>
  <c r="BH19" i="10"/>
  <c r="BB19" i="10"/>
  <c r="BA19" i="10"/>
  <c r="BR19" i="10" s="1"/>
  <c r="AD19" i="10"/>
  <c r="AC19" i="10"/>
  <c r="BJ19" i="10"/>
  <c r="AA19" i="10"/>
  <c r="BF19" i="10"/>
  <c r="AI19" i="10"/>
  <c r="AH19" i="10"/>
  <c r="AF19" i="10"/>
  <c r="BJ18" i="10"/>
  <c r="BF18" i="10"/>
  <c r="AC18" i="10"/>
  <c r="AA18" i="10"/>
  <c r="AD18" i="10"/>
  <c r="BI18" i="10"/>
  <c r="AI18" i="10"/>
  <c r="AH18" i="10"/>
  <c r="AF18" i="10"/>
  <c r="BJ17" i="10"/>
  <c r="BF17" i="10"/>
  <c r="BI17" i="10"/>
  <c r="BA17" i="10"/>
  <c r="BR17" i="10" s="1"/>
  <c r="AF17" i="10"/>
  <c r="AD17" i="10"/>
  <c r="AC17" i="10"/>
  <c r="AA17" i="10"/>
  <c r="AH17" i="10"/>
  <c r="BI16" i="10"/>
  <c r="AD16" i="10"/>
  <c r="U24" i="10"/>
  <c r="I88" i="19" s="1"/>
  <c r="Q24" i="10"/>
  <c r="E88" i="19" s="1"/>
  <c r="AA16" i="10"/>
  <c r="AI16" i="10"/>
  <c r="E24" i="10"/>
  <c r="BV15" i="10"/>
  <c r="BE15" i="10"/>
  <c r="AI15" i="10"/>
  <c r="AI39" i="10" s="1"/>
  <c r="AI63" i="10" s="1"/>
  <c r="AI87" i="10" s="1"/>
  <c r="AH15" i="10"/>
  <c r="AG15" i="10"/>
  <c r="AF15" i="10"/>
  <c r="Y15" i="10"/>
  <c r="Y51" i="10" s="1"/>
  <c r="X15" i="10"/>
  <c r="X51" i="10" s="1"/>
  <c r="W15" i="10"/>
  <c r="W51" i="10" s="1"/>
  <c r="V15" i="10"/>
  <c r="V51" i="10" s="1"/>
  <c r="U15" i="10"/>
  <c r="U51" i="10" s="1"/>
  <c r="T15" i="10"/>
  <c r="T51" i="10" s="1"/>
  <c r="S15" i="10"/>
  <c r="S51" i="10" s="1"/>
  <c r="R15" i="10"/>
  <c r="R51" i="10" s="1"/>
  <c r="Q15" i="10"/>
  <c r="Q51" i="10" s="1"/>
  <c r="P15" i="10"/>
  <c r="P51" i="10" s="1"/>
  <c r="O15" i="10"/>
  <c r="O51" i="10" s="1"/>
  <c r="N15" i="10"/>
  <c r="N51" i="10" s="1"/>
  <c r="M15" i="10"/>
  <c r="M51" i="10" s="1"/>
  <c r="L15" i="10"/>
  <c r="L51" i="10" s="1"/>
  <c r="K15" i="10"/>
  <c r="K51" i="10" s="1"/>
  <c r="J15" i="10"/>
  <c r="J51" i="10" s="1"/>
  <c r="I15" i="10"/>
  <c r="I51" i="10" s="1"/>
  <c r="H15" i="10"/>
  <c r="H51" i="10" s="1"/>
  <c r="G15" i="10"/>
  <c r="G51" i="10" s="1"/>
  <c r="F15" i="10"/>
  <c r="F51" i="10" s="1"/>
  <c r="E15" i="10"/>
  <c r="E51" i="10" s="1"/>
  <c r="D15" i="10"/>
  <c r="D51" i="10" s="1"/>
  <c r="C15" i="10"/>
  <c r="C51" i="10" s="1"/>
  <c r="B15" i="10"/>
  <c r="B51" i="10" s="1"/>
  <c r="BD14" i="10"/>
  <c r="BC14" i="10"/>
  <c r="BP13" i="10"/>
  <c r="BL13" i="10"/>
  <c r="BD13" i="10"/>
  <c r="BC13" i="10"/>
  <c r="BB13" i="10"/>
  <c r="AH13" i="10"/>
  <c r="BQ13" i="10"/>
  <c r="BN13" i="10"/>
  <c r="BM13" i="10"/>
  <c r="AC13" i="10"/>
  <c r="BJ13" i="10"/>
  <c r="BD12" i="10"/>
  <c r="BC12" i="10"/>
  <c r="AT83" i="10"/>
  <c r="AR83" i="10"/>
  <c r="AQ83" i="10"/>
  <c r="AP83" i="10"/>
  <c r="BN10" i="10"/>
  <c r="BJ10" i="10"/>
  <c r="BF10" i="10"/>
  <c r="BD10" i="10"/>
  <c r="BC10" i="10"/>
  <c r="AO82" i="10"/>
  <c r="X82" i="10"/>
  <c r="BP82" i="10" s="1"/>
  <c r="V82" i="10"/>
  <c r="BN82" i="10" s="1"/>
  <c r="T82" i="10"/>
  <c r="BL82" i="10" s="1"/>
  <c r="R82" i="10"/>
  <c r="P82" i="10"/>
  <c r="N82" i="10"/>
  <c r="L82" i="10"/>
  <c r="J82" i="10"/>
  <c r="H82" i="10"/>
  <c r="F82" i="10"/>
  <c r="D82" i="10"/>
  <c r="B82" i="10"/>
  <c r="BQ9" i="10"/>
  <c r="BM9" i="10"/>
  <c r="BI9" i="10"/>
  <c r="BD9" i="10"/>
  <c r="BC9" i="10"/>
  <c r="BA9" i="10"/>
  <c r="BJ9" i="10"/>
  <c r="AO81" i="10"/>
  <c r="X81" i="10"/>
  <c r="BP81" i="10" s="1"/>
  <c r="V81" i="10"/>
  <c r="BN81" i="10" s="1"/>
  <c r="T81" i="10"/>
  <c r="BL81" i="10" s="1"/>
  <c r="R81" i="10"/>
  <c r="P81" i="10"/>
  <c r="N81" i="10"/>
  <c r="L81" i="10"/>
  <c r="J81" i="10"/>
  <c r="H81" i="10"/>
  <c r="F81" i="10"/>
  <c r="D81" i="10"/>
  <c r="B81" i="10"/>
  <c r="BP8" i="10"/>
  <c r="BL8" i="10"/>
  <c r="BH8" i="10"/>
  <c r="BD8" i="10"/>
  <c r="BC8" i="10"/>
  <c r="BI8" i="10"/>
  <c r="BQ8" i="10"/>
  <c r="BM8" i="10"/>
  <c r="BF8" i="10"/>
  <c r="BD7" i="10"/>
  <c r="BC7" i="10"/>
  <c r="BH7" i="10"/>
  <c r="AO79" i="10"/>
  <c r="X79" i="10"/>
  <c r="BP79" i="10" s="1"/>
  <c r="V79" i="10"/>
  <c r="BN79" i="10" s="1"/>
  <c r="T79" i="10"/>
  <c r="BL79" i="10" s="1"/>
  <c r="R79" i="10"/>
  <c r="P79" i="10"/>
  <c r="N79" i="10"/>
  <c r="L79" i="10"/>
  <c r="J79" i="10"/>
  <c r="H79" i="10"/>
  <c r="F79" i="10"/>
  <c r="D79" i="10"/>
  <c r="B79" i="10"/>
  <c r="BN6" i="10"/>
  <c r="BJ6" i="10"/>
  <c r="BF6" i="10"/>
  <c r="BD6" i="10"/>
  <c r="BC6" i="10"/>
  <c r="AO78" i="10"/>
  <c r="X78" i="10"/>
  <c r="BP78" i="10" s="1"/>
  <c r="V78" i="10"/>
  <c r="BN78" i="10" s="1"/>
  <c r="T78" i="10"/>
  <c r="BL78" i="10" s="1"/>
  <c r="R78" i="10"/>
  <c r="P78" i="10"/>
  <c r="N78" i="10"/>
  <c r="L78" i="10"/>
  <c r="J78" i="10"/>
  <c r="H78" i="10"/>
  <c r="F78" i="10"/>
  <c r="D78" i="10"/>
  <c r="B78" i="10"/>
  <c r="BQ5" i="10"/>
  <c r="BM5" i="10"/>
  <c r="BD5" i="10"/>
  <c r="BC5" i="10"/>
  <c r="BJ5" i="10"/>
  <c r="BF5" i="10"/>
  <c r="BN5" i="10"/>
  <c r="F77" i="10"/>
  <c r="BP4" i="10"/>
  <c r="BL4" i="10"/>
  <c r="BH4" i="10"/>
  <c r="BD4" i="10"/>
  <c r="BC4" i="10"/>
  <c r="BI4" i="10"/>
  <c r="BQ4" i="10"/>
  <c r="BM4" i="10"/>
  <c r="N12" i="10"/>
  <c r="F12" i="10"/>
  <c r="BE3" i="10"/>
  <c r="AE3" i="10"/>
  <c r="AE15" i="10" s="1"/>
  <c r="Z3" i="10"/>
  <c r="Z15" i="10" s="1"/>
  <c r="Z27" i="10" s="1"/>
  <c r="Z39" i="10" s="1"/>
  <c r="B2" i="10"/>
  <c r="BG109" i="10" l="1"/>
  <c r="BJ121" i="10"/>
  <c r="AK57" i="10"/>
  <c r="D42" i="10"/>
  <c r="BK20" i="10"/>
  <c r="BB102" i="10"/>
  <c r="AS12" i="10"/>
  <c r="D40" i="10"/>
  <c r="T66" i="10"/>
  <c r="BL66" i="10" s="1"/>
  <c r="AN13" i="10"/>
  <c r="BG6" i="10"/>
  <c r="BK6" i="10"/>
  <c r="BG10" i="10"/>
  <c r="BG18" i="10"/>
  <c r="BE44" i="10"/>
  <c r="M78" i="10"/>
  <c r="Q78" i="10"/>
  <c r="Y78" i="10"/>
  <c r="BQ78" i="10" s="1"/>
  <c r="M79" i="10"/>
  <c r="Q79" i="10"/>
  <c r="E81" i="10"/>
  <c r="I81" i="10"/>
  <c r="M81" i="10"/>
  <c r="U81" i="10"/>
  <c r="BM81" i="10" s="1"/>
  <c r="AN57" i="10"/>
  <c r="E82" i="10"/>
  <c r="BP95" i="10"/>
  <c r="BP101" i="10"/>
  <c r="BJ118" i="10"/>
  <c r="BS119" i="10"/>
  <c r="BS120" i="10"/>
  <c r="BN120" i="10"/>
  <c r="AB6" i="10"/>
  <c r="S82" i="10"/>
  <c r="Z17" i="10"/>
  <c r="BK7" i="10"/>
  <c r="AB21" i="10"/>
  <c r="BG17" i="10"/>
  <c r="O41" i="10"/>
  <c r="AG22" i="10"/>
  <c r="AE22" i="10"/>
  <c r="BS18" i="10"/>
  <c r="BG20" i="10"/>
  <c r="T44" i="10"/>
  <c r="BQ53" i="10"/>
  <c r="BB54" i="10"/>
  <c r="BS54" i="10" s="1"/>
  <c r="BI54" i="10"/>
  <c r="BQ57" i="10"/>
  <c r="BQ58" i="10"/>
  <c r="BB59" i="10"/>
  <c r="AS71" i="10"/>
  <c r="L90" i="10"/>
  <c r="L125" i="10" s="1"/>
  <c r="AI88" i="10"/>
  <c r="BH96" i="10"/>
  <c r="BH97" i="10"/>
  <c r="BE97" i="10"/>
  <c r="BL97" i="10"/>
  <c r="BC97" i="10"/>
  <c r="BC99" i="10"/>
  <c r="BL99" i="10"/>
  <c r="BE100" i="10"/>
  <c r="BH100" i="10"/>
  <c r="BP100" i="10"/>
  <c r="BH101" i="10"/>
  <c r="AB108" i="10"/>
  <c r="AL108" i="10" s="1"/>
  <c r="Z108" i="10"/>
  <c r="AC112" i="10"/>
  <c r="AB112" i="10"/>
  <c r="Z112" i="10"/>
  <c r="AE122" i="10"/>
  <c r="AF122" i="10"/>
  <c r="AA122" i="10"/>
  <c r="Z122" i="10"/>
  <c r="AO124" i="10"/>
  <c r="BF118" i="10"/>
  <c r="BN118" i="10"/>
  <c r="BN119" i="10"/>
  <c r="BN123" i="10"/>
  <c r="BE5" i="10"/>
  <c r="E79" i="10"/>
  <c r="I79" i="10"/>
  <c r="U79" i="10"/>
  <c r="BM79" i="10" s="1"/>
  <c r="Y79" i="10"/>
  <c r="BQ79" i="10" s="1"/>
  <c r="BO7" i="10"/>
  <c r="Q81" i="10"/>
  <c r="Y81" i="10"/>
  <c r="BQ81" i="10" s="1"/>
  <c r="BE11" i="10"/>
  <c r="S41" i="10"/>
  <c r="AE20" i="10"/>
  <c r="BM56" i="10"/>
  <c r="AC58" i="10"/>
  <c r="BB89" i="10"/>
  <c r="BS89" i="10" s="1"/>
  <c r="AE108" i="10"/>
  <c r="BI108" i="10"/>
  <c r="AE112" i="10"/>
  <c r="BJ119" i="10"/>
  <c r="AL22" i="10"/>
  <c r="T40" i="10"/>
  <c r="AH30" i="10"/>
  <c r="H42" i="10"/>
  <c r="H66" i="10"/>
  <c r="AC31" i="10"/>
  <c r="T67" i="10"/>
  <c r="BL67" i="10" s="1"/>
  <c r="BH30" i="10"/>
  <c r="BF31" i="10"/>
  <c r="AO43" i="10"/>
  <c r="BE31" i="10"/>
  <c r="BE43" i="10"/>
  <c r="BH34" i="10"/>
  <c r="AG57" i="10"/>
  <c r="AE57" i="10"/>
  <c r="AJ57" i="10" s="1"/>
  <c r="BC57" i="10"/>
  <c r="BC81" i="10" s="1"/>
  <c r="BM57" i="10"/>
  <c r="BM58" i="10"/>
  <c r="BC58" i="10"/>
  <c r="BT58" i="10" s="1"/>
  <c r="BE109" i="10"/>
  <c r="BB109" i="10"/>
  <c r="BS109" i="10" s="1"/>
  <c r="BK109" i="10"/>
  <c r="BT121" i="10"/>
  <c r="BF122" i="10"/>
  <c r="BJ122" i="10"/>
  <c r="BB122" i="10"/>
  <c r="BS122" i="10" s="1"/>
  <c r="BC122" i="10"/>
  <c r="BT122" i="10" s="1"/>
  <c r="BN122" i="10"/>
  <c r="BJ123" i="10"/>
  <c r="BB123" i="10"/>
  <c r="I82" i="10"/>
  <c r="M82" i="10"/>
  <c r="Q82" i="10"/>
  <c r="U82" i="10"/>
  <c r="BM82" i="10" s="1"/>
  <c r="Y82" i="10"/>
  <c r="BQ82" i="10" s="1"/>
  <c r="BK10" i="10"/>
  <c r="BE13" i="10"/>
  <c r="BV13" i="10" s="1"/>
  <c r="AG17" i="10"/>
  <c r="BE18" i="10"/>
  <c r="BK19" i="10"/>
  <c r="AU44" i="10"/>
  <c r="BE22" i="10"/>
  <c r="L42" i="10"/>
  <c r="G43" i="10"/>
  <c r="AD54" i="10"/>
  <c r="AN54" i="10" s="1"/>
  <c r="Y67" i="10"/>
  <c r="BQ67" i="10" s="1"/>
  <c r="BA100" i="10"/>
  <c r="BR100" i="10" s="1"/>
  <c r="Z111" i="10"/>
  <c r="BE16" i="10"/>
  <c r="BV16" i="10" s="1"/>
  <c r="AT24" i="10"/>
  <c r="G90" i="19" s="1"/>
  <c r="BG22" i="10"/>
  <c r="Z30" i="10"/>
  <c r="P66" i="10"/>
  <c r="X66" i="10"/>
  <c r="BP66" i="10" s="1"/>
  <c r="BP30" i="10"/>
  <c r="AD30" i="10"/>
  <c r="AN30" i="10" s="1"/>
  <c r="Z31" i="10"/>
  <c r="AA31" i="10"/>
  <c r="AA33" i="10"/>
  <c r="BH33" i="10"/>
  <c r="BM53" i="10"/>
  <c r="BM54" i="10"/>
  <c r="BE55" i="10"/>
  <c r="BE67" i="10" s="1"/>
  <c r="BI55" i="10"/>
  <c r="BI56" i="10"/>
  <c r="BI57" i="10"/>
  <c r="AR70" i="10"/>
  <c r="BI58" i="10"/>
  <c r="AF97" i="10"/>
  <c r="AE97" i="10"/>
  <c r="BH95" i="10"/>
  <c r="BD97" i="10"/>
  <c r="BU97" i="10" s="1"/>
  <c r="BP97" i="10"/>
  <c r="BH99" i="10"/>
  <c r="BL100" i="10"/>
  <c r="Z107" i="10"/>
  <c r="AC107" i="10"/>
  <c r="AM107" i="10" s="1"/>
  <c r="AG110" i="10"/>
  <c r="AE110" i="10"/>
  <c r="BG111" i="10"/>
  <c r="BF120" i="10"/>
  <c r="BJ120" i="10"/>
  <c r="BF121" i="10"/>
  <c r="E78" i="10"/>
  <c r="I78" i="10"/>
  <c r="U78" i="10"/>
  <c r="BM78" i="10" s="1"/>
  <c r="O79" i="10"/>
  <c r="BO13" i="10"/>
  <c r="BG13" i="10"/>
  <c r="AB16" i="10"/>
  <c r="AB19" i="10"/>
  <c r="BS19" i="10"/>
  <c r="BL33" i="10"/>
  <c r="G45" i="10"/>
  <c r="BE99" i="10"/>
  <c r="AL100" i="10"/>
  <c r="AC108" i="10"/>
  <c r="AM108" i="10" s="1"/>
  <c r="AB109" i="10"/>
  <c r="BN121" i="10"/>
  <c r="BS13" i="10"/>
  <c r="BS112" i="10"/>
  <c r="BS108" i="10"/>
  <c r="AN110" i="10"/>
  <c r="BS110" i="10"/>
  <c r="AL21" i="10"/>
  <c r="BT97" i="10"/>
  <c r="BU13" i="10"/>
  <c r="AB64" i="10"/>
  <c r="AM122" i="10"/>
  <c r="P141" i="10"/>
  <c r="AL123" i="10"/>
  <c r="D141" i="10"/>
  <c r="H141" i="10"/>
  <c r="L141" i="10"/>
  <c r="T141" i="10"/>
  <c r="BE24" i="10"/>
  <c r="AM20" i="10"/>
  <c r="AJ19" i="10"/>
  <c r="AK22" i="10"/>
  <c r="AM22" i="10"/>
  <c r="AK33" i="10"/>
  <c r="E141" i="10"/>
  <c r="I141" i="10"/>
  <c r="M141" i="10"/>
  <c r="Q141" i="10"/>
  <c r="U141" i="10"/>
  <c r="AL112" i="10"/>
  <c r="AK18" i="10"/>
  <c r="AN19" i="10"/>
  <c r="V63" i="10"/>
  <c r="AK111" i="10"/>
  <c r="AK120" i="10"/>
  <c r="C141" i="10"/>
  <c r="G141" i="10"/>
  <c r="O141" i="10"/>
  <c r="S141" i="10"/>
  <c r="E4" i="11"/>
  <c r="BC80" i="10"/>
  <c r="BC82" i="10"/>
  <c r="BB78" i="10"/>
  <c r="BS78" i="10" s="1"/>
  <c r="BD79" i="10"/>
  <c r="BC76" i="10"/>
  <c r="BD64" i="10"/>
  <c r="BD76" i="10"/>
  <c r="AL17" i="10"/>
  <c r="AM18" i="10"/>
  <c r="BU30" i="10"/>
  <c r="AL98" i="10"/>
  <c r="AG43" i="10"/>
  <c r="AM97" i="10"/>
  <c r="BT101" i="10"/>
  <c r="AM109" i="10"/>
  <c r="AN97" i="10"/>
  <c r="BV108" i="10"/>
  <c r="AN111" i="10"/>
  <c r="BV112" i="10"/>
  <c r="AK121" i="10"/>
  <c r="AL121" i="10"/>
  <c r="BF79" i="10"/>
  <c r="BU8" i="10"/>
  <c r="BF81" i="10"/>
  <c r="AN109" i="10"/>
  <c r="BM124" i="10"/>
  <c r="BT13" i="10"/>
  <c r="AM13" i="10"/>
  <c r="F135" i="10"/>
  <c r="F84" i="10"/>
  <c r="F14" i="10"/>
  <c r="N135" i="10"/>
  <c r="N14" i="10"/>
  <c r="AS135" i="10"/>
  <c r="AN16" i="10"/>
  <c r="AE27" i="10"/>
  <c r="AE51" i="10" s="1"/>
  <c r="AE75" i="10" s="1"/>
  <c r="AE39" i="10"/>
  <c r="AE63" i="10" s="1"/>
  <c r="AE87" i="10" s="1"/>
  <c r="AT135" i="10"/>
  <c r="AK5" i="10"/>
  <c r="E144" i="10"/>
  <c r="E143" i="10"/>
  <c r="E115" i="10"/>
  <c r="Q144" i="10"/>
  <c r="Q143" i="10"/>
  <c r="Q115" i="10"/>
  <c r="U144" i="10"/>
  <c r="U143" i="10"/>
  <c r="BB40" i="10"/>
  <c r="BS28" i="10"/>
  <c r="B166" i="10"/>
  <c r="B156" i="10"/>
  <c r="B76" i="10"/>
  <c r="J166" i="10"/>
  <c r="J156" i="10"/>
  <c r="J76" i="10"/>
  <c r="R166" i="10"/>
  <c r="R156" i="10"/>
  <c r="R76" i="10"/>
  <c r="V166" i="10"/>
  <c r="V156" i="10"/>
  <c r="V76" i="10"/>
  <c r="BN76" i="10" s="1"/>
  <c r="AP166" i="10"/>
  <c r="AP156" i="10"/>
  <c r="AP134" i="10"/>
  <c r="AP140" i="10" s="1"/>
  <c r="AP76" i="10"/>
  <c r="C165" i="10"/>
  <c r="C155" i="10"/>
  <c r="C77" i="10"/>
  <c r="K165" i="10"/>
  <c r="K155" i="10"/>
  <c r="K77" i="10"/>
  <c r="S165" i="10"/>
  <c r="S155" i="10"/>
  <c r="S77" i="10"/>
  <c r="BA5" i="10"/>
  <c r="AF6" i="10"/>
  <c r="AR129" i="10"/>
  <c r="AR78" i="10"/>
  <c r="BI78" i="10" s="1"/>
  <c r="J164" i="10"/>
  <c r="J154" i="10"/>
  <c r="J80" i="10"/>
  <c r="R164" i="10"/>
  <c r="R154" i="10"/>
  <c r="R80" i="10"/>
  <c r="V164" i="10"/>
  <c r="V154" i="10"/>
  <c r="V80" i="10"/>
  <c r="BN80" i="10" s="1"/>
  <c r="AT164" i="10"/>
  <c r="AT154" i="10"/>
  <c r="AT131" i="10"/>
  <c r="AT80" i="10"/>
  <c r="I12" i="10"/>
  <c r="Q12" i="10"/>
  <c r="U12" i="10"/>
  <c r="AH39" i="10"/>
  <c r="AH63" i="10" s="1"/>
  <c r="AH87" i="10" s="1"/>
  <c r="AH27" i="10"/>
  <c r="AH51" i="10" s="1"/>
  <c r="AH75" i="10" s="1"/>
  <c r="J24" i="10"/>
  <c r="R24" i="10"/>
  <c r="BE17" i="10"/>
  <c r="BV17" i="10" s="1"/>
  <c r="BK17" i="10"/>
  <c r="M150" i="10"/>
  <c r="M41" i="10"/>
  <c r="AO150" i="10"/>
  <c r="BF29" i="10"/>
  <c r="AO41" i="10"/>
  <c r="BE29" i="10"/>
  <c r="BA29" i="10"/>
  <c r="AF30" i="10"/>
  <c r="AE30" i="10"/>
  <c r="BF30" i="10"/>
  <c r="AA30" i="10"/>
  <c r="BJ30" i="10"/>
  <c r="AB30" i="10"/>
  <c r="H149" i="10"/>
  <c r="H44" i="10"/>
  <c r="AH32" i="10"/>
  <c r="H68" i="10"/>
  <c r="P149" i="10"/>
  <c r="P44" i="10"/>
  <c r="BH32" i="10"/>
  <c r="X149" i="10"/>
  <c r="X44" i="10"/>
  <c r="BP32" i="10"/>
  <c r="AD32" i="10"/>
  <c r="AN32" i="10" s="1"/>
  <c r="AR44" i="10"/>
  <c r="C166" i="10"/>
  <c r="C156" i="10"/>
  <c r="C76" i="10"/>
  <c r="G166" i="10"/>
  <c r="G156" i="10"/>
  <c r="K166" i="10"/>
  <c r="K156" i="10"/>
  <c r="K76" i="10"/>
  <c r="O166" i="10"/>
  <c r="O156" i="10"/>
  <c r="O76" i="10"/>
  <c r="S166" i="10"/>
  <c r="S156" i="10"/>
  <c r="S76" i="10"/>
  <c r="W166" i="10"/>
  <c r="W156" i="10"/>
  <c r="W76" i="10"/>
  <c r="BO76" i="10" s="1"/>
  <c r="AA4" i="10"/>
  <c r="AE4" i="10"/>
  <c r="AI4" i="10"/>
  <c r="AQ166" i="10"/>
  <c r="AQ134" i="10"/>
  <c r="AQ140" i="10" s="1"/>
  <c r="AQ156" i="10"/>
  <c r="AQ76" i="10"/>
  <c r="BA4" i="10"/>
  <c r="BU4" i="10"/>
  <c r="D165" i="10"/>
  <c r="D155" i="10"/>
  <c r="D77" i="10"/>
  <c r="H165" i="10"/>
  <c r="H155" i="10"/>
  <c r="H77" i="10"/>
  <c r="L165" i="10"/>
  <c r="L155" i="10"/>
  <c r="L77" i="10"/>
  <c r="P165" i="10"/>
  <c r="P155" i="10"/>
  <c r="P77" i="10"/>
  <c r="T165" i="10"/>
  <c r="T155" i="10"/>
  <c r="T77" i="10"/>
  <c r="BL77" i="10" s="1"/>
  <c r="X165" i="10"/>
  <c r="X155" i="10"/>
  <c r="X77" i="10"/>
  <c r="BP77" i="10" s="1"/>
  <c r="AR165" i="10"/>
  <c r="AR155" i="10"/>
  <c r="AR128" i="10"/>
  <c r="AR77" i="10"/>
  <c r="BB5" i="10"/>
  <c r="AC6" i="10"/>
  <c r="AG6" i="10"/>
  <c r="AL6" i="10" s="1"/>
  <c r="BF78" i="10"/>
  <c r="AS129" i="10"/>
  <c r="AS78" i="10"/>
  <c r="BJ78" i="10" s="1"/>
  <c r="BO6" i="10"/>
  <c r="BS6" i="10"/>
  <c r="Z7" i="10"/>
  <c r="AD7" i="10"/>
  <c r="AH7" i="10"/>
  <c r="AH79" i="10" s="1"/>
  <c r="AP130" i="10"/>
  <c r="AP79" i="10"/>
  <c r="BG79" i="10" s="1"/>
  <c r="AT130" i="10"/>
  <c r="AT79" i="10"/>
  <c r="BK79" i="10" s="1"/>
  <c r="BL7" i="10"/>
  <c r="BP7" i="10"/>
  <c r="C164" i="10"/>
  <c r="C154" i="10"/>
  <c r="C80" i="10"/>
  <c r="G164" i="10"/>
  <c r="G154" i="10"/>
  <c r="G80" i="10"/>
  <c r="K164" i="10"/>
  <c r="K154" i="10"/>
  <c r="K80" i="10"/>
  <c r="O164" i="10"/>
  <c r="O154" i="10"/>
  <c r="O80" i="10"/>
  <c r="S164" i="10"/>
  <c r="S154" i="10"/>
  <c r="S80" i="10"/>
  <c r="W164" i="10"/>
  <c r="W154" i="10"/>
  <c r="W80" i="10"/>
  <c r="BO80" i="10" s="1"/>
  <c r="AA8" i="10"/>
  <c r="AI8" i="10"/>
  <c r="AQ154" i="10"/>
  <c r="AQ131" i="10"/>
  <c r="AQ164" i="10"/>
  <c r="AQ80" i="10"/>
  <c r="BA8" i="10"/>
  <c r="AB9" i="10"/>
  <c r="AF9" i="10"/>
  <c r="AF81" i="10" s="1"/>
  <c r="AR132" i="10"/>
  <c r="AR81" i="10"/>
  <c r="BB9" i="10"/>
  <c r="BF9" i="10"/>
  <c r="BN9" i="10"/>
  <c r="BR9" i="10"/>
  <c r="AC10" i="10"/>
  <c r="AG10" i="10"/>
  <c r="BF82" i="10"/>
  <c r="AS133" i="10"/>
  <c r="AS82" i="10"/>
  <c r="BJ82" i="10" s="1"/>
  <c r="BO10" i="10"/>
  <c r="BS10" i="10"/>
  <c r="B12" i="10"/>
  <c r="J12" i="10"/>
  <c r="R12" i="10"/>
  <c r="BJ12" i="10" s="1"/>
  <c r="V12" i="10"/>
  <c r="AP12" i="10"/>
  <c r="AA13" i="10"/>
  <c r="AK13" i="10" s="1"/>
  <c r="AE13" i="10"/>
  <c r="AJ13" i="10" s="1"/>
  <c r="BA13" i="10"/>
  <c r="BR13" i="10" s="1"/>
  <c r="BI13" i="10"/>
  <c r="C24" i="10"/>
  <c r="G24" i="10"/>
  <c r="K24" i="10"/>
  <c r="O24" i="10"/>
  <c r="S24" i="10"/>
  <c r="G88" i="19" s="1"/>
  <c r="W24" i="10"/>
  <c r="AE16" i="10"/>
  <c r="AJ16" i="10" s="1"/>
  <c r="AQ24" i="10"/>
  <c r="D90" i="19" s="1"/>
  <c r="BH16" i="10"/>
  <c r="BA16" i="10"/>
  <c r="BR16" i="10" s="1"/>
  <c r="BK16" i="10"/>
  <c r="AK17" i="10"/>
  <c r="BB17" i="10"/>
  <c r="BS17" i="10" s="1"/>
  <c r="AN18" i="10"/>
  <c r="AE18" i="10"/>
  <c r="AK19" i="10"/>
  <c r="AK20" i="10"/>
  <c r="Z46" i="10"/>
  <c r="AI22" i="10"/>
  <c r="BE46" i="10"/>
  <c r="C87" i="10"/>
  <c r="C63" i="10"/>
  <c r="G87" i="10"/>
  <c r="G63" i="10"/>
  <c r="K87" i="10"/>
  <c r="K63" i="10"/>
  <c r="O87" i="10"/>
  <c r="O63" i="10"/>
  <c r="S87" i="10"/>
  <c r="S63" i="10"/>
  <c r="W87" i="10"/>
  <c r="W63" i="10"/>
  <c r="AI27" i="10"/>
  <c r="AI51" i="10" s="1"/>
  <c r="AI75" i="10" s="1"/>
  <c r="D151" i="10"/>
  <c r="D36" i="10"/>
  <c r="H151" i="10"/>
  <c r="AH28" i="10"/>
  <c r="H36" i="10"/>
  <c r="L151" i="10"/>
  <c r="L36" i="10"/>
  <c r="P151" i="10"/>
  <c r="BH28" i="10"/>
  <c r="P36" i="10"/>
  <c r="T151" i="10"/>
  <c r="BL28" i="10"/>
  <c r="T36" i="10"/>
  <c r="AC28" i="10"/>
  <c r="X151" i="10"/>
  <c r="BP28" i="10"/>
  <c r="AD28" i="10"/>
  <c r="X36" i="10"/>
  <c r="C42" i="10"/>
  <c r="G42" i="10"/>
  <c r="K42" i="10"/>
  <c r="O42" i="10"/>
  <c r="S42" i="10"/>
  <c r="O67" i="10"/>
  <c r="O43" i="10"/>
  <c r="BG43" i="10" s="1"/>
  <c r="BG31" i="10"/>
  <c r="S43" i="10"/>
  <c r="BK43" i="10" s="1"/>
  <c r="BK31" i="10"/>
  <c r="AD31" i="10"/>
  <c r="W43" i="10"/>
  <c r="BO31" i="10"/>
  <c r="AE31" i="10"/>
  <c r="AR149" i="10"/>
  <c r="BI32" i="10"/>
  <c r="S45" i="10"/>
  <c r="AD33" i="10"/>
  <c r="AD69" i="10" s="1"/>
  <c r="AG33" i="10"/>
  <c r="BT33" i="10"/>
  <c r="AH34" i="10"/>
  <c r="C36" i="10"/>
  <c r="S36" i="10"/>
  <c r="H40" i="10"/>
  <c r="X40" i="10"/>
  <c r="AQ41" i="10"/>
  <c r="J42" i="10"/>
  <c r="Z42" i="10"/>
  <c r="AP42" i="10"/>
  <c r="Y43" i="10"/>
  <c r="O45" i="10"/>
  <c r="AF64" i="10"/>
  <c r="L64" i="10"/>
  <c r="M65" i="10"/>
  <c r="AH66" i="10"/>
  <c r="BD67" i="10"/>
  <c r="BU55" i="10"/>
  <c r="B159" i="10"/>
  <c r="AE56" i="10"/>
  <c r="AE80" i="10" s="1"/>
  <c r="B68" i="10"/>
  <c r="AF56" i="10"/>
  <c r="F159" i="10"/>
  <c r="F68" i="10"/>
  <c r="AG56" i="10"/>
  <c r="J159" i="10"/>
  <c r="J68" i="10"/>
  <c r="N159" i="10"/>
  <c r="AA56" i="10"/>
  <c r="N68" i="10"/>
  <c r="R159" i="10"/>
  <c r="R68" i="10"/>
  <c r="AB56" i="10"/>
  <c r="V159" i="10"/>
  <c r="V68" i="10"/>
  <c r="BN68" i="10" s="1"/>
  <c r="BN56" i="10"/>
  <c r="Z56" i="10"/>
  <c r="J60" i="10"/>
  <c r="AB46" i="10"/>
  <c r="AB45" i="10"/>
  <c r="AB43" i="10"/>
  <c r="AL43" i="10" s="1"/>
  <c r="AB42" i="10"/>
  <c r="AB41" i="10"/>
  <c r="N166" i="10"/>
  <c r="N156" i="10"/>
  <c r="N76" i="10"/>
  <c r="Z4" i="10"/>
  <c r="AH4" i="10"/>
  <c r="AT166" i="10"/>
  <c r="AT156" i="10"/>
  <c r="AT134" i="10"/>
  <c r="AT140" i="10" s="1"/>
  <c r="AT76" i="10"/>
  <c r="G155" i="10"/>
  <c r="G165" i="10"/>
  <c r="G77" i="10"/>
  <c r="O155" i="10"/>
  <c r="O165" i="10"/>
  <c r="O77" i="10"/>
  <c r="W155" i="10"/>
  <c r="W165" i="10"/>
  <c r="W77" i="10"/>
  <c r="BO77" i="10" s="1"/>
  <c r="AI5" i="10"/>
  <c r="B164" i="10"/>
  <c r="B154" i="10"/>
  <c r="B80" i="10"/>
  <c r="Z8" i="10"/>
  <c r="AH8" i="10"/>
  <c r="AP164" i="10"/>
  <c r="AP154" i="10"/>
  <c r="AP131" i="10"/>
  <c r="AP80" i="10"/>
  <c r="BG80" i="10" s="1"/>
  <c r="AE9" i="10"/>
  <c r="AI9" i="10"/>
  <c r="AQ132" i="10"/>
  <c r="AQ81" i="10"/>
  <c r="BH81" i="10" s="1"/>
  <c r="AR133" i="10"/>
  <c r="AR82" i="10"/>
  <c r="E12" i="10"/>
  <c r="M12" i="10"/>
  <c r="Y12" i="10"/>
  <c r="AO12" i="10"/>
  <c r="B24" i="10"/>
  <c r="N24" i="10"/>
  <c r="B88" i="19" s="1"/>
  <c r="AT143" i="10"/>
  <c r="AT144" i="10"/>
  <c r="AU48" i="10"/>
  <c r="BB24" i="10"/>
  <c r="BS24" i="10" s="1"/>
  <c r="AM21" i="10"/>
  <c r="M144" i="10"/>
  <c r="M143" i="10"/>
  <c r="M115" i="10"/>
  <c r="AI24" i="10"/>
  <c r="E150" i="10"/>
  <c r="E41" i="10"/>
  <c r="U150" i="10"/>
  <c r="U41" i="10"/>
  <c r="BM29" i="10"/>
  <c r="AS150" i="10"/>
  <c r="BJ29" i="10"/>
  <c r="AS41" i="10"/>
  <c r="T149" i="10"/>
  <c r="BL32" i="10"/>
  <c r="AC32" i="10"/>
  <c r="AP46" i="10"/>
  <c r="BG34" i="10"/>
  <c r="V42" i="10"/>
  <c r="X68" i="10"/>
  <c r="BP68" i="10" s="1"/>
  <c r="D166" i="10"/>
  <c r="D156" i="10"/>
  <c r="D76" i="10"/>
  <c r="L166" i="10"/>
  <c r="L156" i="10"/>
  <c r="L76" i="10"/>
  <c r="P156" i="10"/>
  <c r="P166" i="10"/>
  <c r="P76" i="10"/>
  <c r="X156" i="10"/>
  <c r="X166" i="10"/>
  <c r="X76" i="10"/>
  <c r="BP76" i="10" s="1"/>
  <c r="AB4" i="10"/>
  <c r="AF4" i="10"/>
  <c r="AN4" i="10"/>
  <c r="AR166" i="10"/>
  <c r="AR156" i="10"/>
  <c r="AR134" i="10"/>
  <c r="AR140" i="10" s="1"/>
  <c r="AR76" i="10"/>
  <c r="BF4" i="10"/>
  <c r="BN4" i="10"/>
  <c r="E165" i="10"/>
  <c r="E155" i="10"/>
  <c r="E77" i="10"/>
  <c r="I165" i="10"/>
  <c r="I155" i="10"/>
  <c r="I77" i="10"/>
  <c r="Q165" i="10"/>
  <c r="Q155" i="10"/>
  <c r="Q77" i="10"/>
  <c r="U165" i="10"/>
  <c r="U155" i="10"/>
  <c r="U77" i="10"/>
  <c r="BM77" i="10" s="1"/>
  <c r="Y165" i="10"/>
  <c r="Y155" i="10"/>
  <c r="Y77" i="10"/>
  <c r="BQ77" i="10" s="1"/>
  <c r="AC5" i="10"/>
  <c r="BT5" i="10" s="1"/>
  <c r="AG5" i="10"/>
  <c r="AO165" i="10"/>
  <c r="AO155" i="10"/>
  <c r="AO77" i="10"/>
  <c r="AS155" i="10"/>
  <c r="AS128" i="10"/>
  <c r="AS165" i="10"/>
  <c r="AS77" i="10"/>
  <c r="BG5" i="10"/>
  <c r="BK5" i="10"/>
  <c r="BO5" i="10"/>
  <c r="Z6" i="10"/>
  <c r="AD6" i="10"/>
  <c r="BU6" i="10" s="1"/>
  <c r="AH6" i="10"/>
  <c r="AH78" i="10" s="1"/>
  <c r="AP129" i="10"/>
  <c r="AP78" i="10"/>
  <c r="BG78" i="10" s="1"/>
  <c r="AT129" i="10"/>
  <c r="AT78" i="10"/>
  <c r="BK78" i="10" s="1"/>
  <c r="BH6" i="10"/>
  <c r="BL6" i="10"/>
  <c r="BP6" i="10"/>
  <c r="AA7" i="10"/>
  <c r="AE7" i="10"/>
  <c r="AI7" i="10"/>
  <c r="AQ130" i="10"/>
  <c r="AQ79" i="10"/>
  <c r="BH79" i="10" s="1"/>
  <c r="BA7" i="10"/>
  <c r="BE7" i="10"/>
  <c r="BI7" i="10"/>
  <c r="BM7" i="10"/>
  <c r="BQ7" i="10"/>
  <c r="D154" i="10"/>
  <c r="D164" i="10"/>
  <c r="D80" i="10"/>
  <c r="H164" i="10"/>
  <c r="H154" i="10"/>
  <c r="H80" i="10"/>
  <c r="L154" i="10"/>
  <c r="L164" i="10"/>
  <c r="L80" i="10"/>
  <c r="P164" i="10"/>
  <c r="P154" i="10"/>
  <c r="P80" i="10"/>
  <c r="T154" i="10"/>
  <c r="T164" i="10"/>
  <c r="T80" i="10"/>
  <c r="BL80" i="10" s="1"/>
  <c r="X164" i="10"/>
  <c r="X154" i="10"/>
  <c r="X80" i="10"/>
  <c r="BP80" i="10" s="1"/>
  <c r="AB8" i="10"/>
  <c r="AF8" i="10"/>
  <c r="AF80" i="10" s="1"/>
  <c r="AN8" i="10"/>
  <c r="AR154" i="10"/>
  <c r="AR164" i="10"/>
  <c r="AR131" i="10"/>
  <c r="AR80" i="10"/>
  <c r="BB8" i="10"/>
  <c r="BJ8" i="10"/>
  <c r="BN8" i="10"/>
  <c r="AC9" i="10"/>
  <c r="BT9" i="10" s="1"/>
  <c r="AG9" i="10"/>
  <c r="AG81" i="10" s="1"/>
  <c r="AS132" i="10"/>
  <c r="AS81" i="10"/>
  <c r="BJ81" i="10" s="1"/>
  <c r="BG9" i="10"/>
  <c r="BK9" i="10"/>
  <c r="BO9" i="10"/>
  <c r="Z10" i="10"/>
  <c r="AD10" i="10"/>
  <c r="BU10" i="10" s="1"/>
  <c r="AH10" i="10"/>
  <c r="AL10" i="10"/>
  <c r="AP133" i="10"/>
  <c r="AP82" i="10"/>
  <c r="BG82" i="10" s="1"/>
  <c r="AT133" i="10"/>
  <c r="AT82" i="10"/>
  <c r="BK82" i="10" s="1"/>
  <c r="BH10" i="10"/>
  <c r="BL10" i="10"/>
  <c r="BP10" i="10"/>
  <c r="BA11" i="10"/>
  <c r="C12" i="10"/>
  <c r="G12" i="10"/>
  <c r="K12" i="10"/>
  <c r="O12" i="10"/>
  <c r="S12" i="10"/>
  <c r="W12" i="10"/>
  <c r="AQ12" i="10"/>
  <c r="AB13" i="10"/>
  <c r="AL13" i="10" s="1"/>
  <c r="BF13" i="10"/>
  <c r="AF39" i="10"/>
  <c r="AF63" i="10" s="1"/>
  <c r="AF87" i="10" s="1"/>
  <c r="AF27" i="10"/>
  <c r="AF51" i="10" s="1"/>
  <c r="AF75" i="10" s="1"/>
  <c r="D24" i="10"/>
  <c r="H24" i="10"/>
  <c r="H145" i="10" s="1"/>
  <c r="L24" i="10"/>
  <c r="P24" i="10"/>
  <c r="D88" i="19" s="1"/>
  <c r="T24" i="10"/>
  <c r="H88" i="19" s="1"/>
  <c r="X24" i="10"/>
  <c r="AF16" i="10"/>
  <c r="AK16" i="10" s="1"/>
  <c r="Z41" i="10"/>
  <c r="BE42" i="10"/>
  <c r="Z20" i="10"/>
  <c r="AJ20" i="10" s="1"/>
  <c r="AB20" i="10"/>
  <c r="AL20" i="10" s="1"/>
  <c r="AU45" i="10"/>
  <c r="BE21" i="10"/>
  <c r="BV21" i="10" s="1"/>
  <c r="BB21" i="10"/>
  <c r="BS21" i="10" s="1"/>
  <c r="BK21" i="10"/>
  <c r="AR151" i="10"/>
  <c r="BI28" i="10"/>
  <c r="AR36" i="10"/>
  <c r="AD29" i="10"/>
  <c r="AG29" i="10"/>
  <c r="BT29" i="10"/>
  <c r="AC30" i="10"/>
  <c r="X42" i="10"/>
  <c r="AQ42" i="10"/>
  <c r="D43" i="10"/>
  <c r="AF43" i="10" s="1"/>
  <c r="H43" i="10"/>
  <c r="AH43" i="10" s="1"/>
  <c r="L43" i="10"/>
  <c r="AI43" i="10" s="1"/>
  <c r="P43" i="10"/>
  <c r="X43" i="10"/>
  <c r="BH31" i="10"/>
  <c r="AQ43" i="10"/>
  <c r="BA31" i="10"/>
  <c r="AH33" i="10"/>
  <c r="AM33" i="10" s="1"/>
  <c r="BU34" i="10"/>
  <c r="G36" i="10"/>
  <c r="W36" i="10"/>
  <c r="L40" i="10"/>
  <c r="AB40" i="10"/>
  <c r="AR40" i="10"/>
  <c r="AU41" i="10"/>
  <c r="N42" i="10"/>
  <c r="BF42" i="10" s="1"/>
  <c r="AT42" i="10"/>
  <c r="AS43" i="10"/>
  <c r="BJ43" i="10" s="1"/>
  <c r="AB44" i="10"/>
  <c r="W45" i="10"/>
  <c r="AG67" i="10"/>
  <c r="E69" i="10"/>
  <c r="I69" i="10"/>
  <c r="Q69" i="10"/>
  <c r="U69" i="10"/>
  <c r="BM69" i="10" s="1"/>
  <c r="G76" i="10"/>
  <c r="F166" i="10"/>
  <c r="F156" i="10"/>
  <c r="F76" i="10"/>
  <c r="AE5" i="10"/>
  <c r="AQ165" i="10"/>
  <c r="AQ155" i="10"/>
  <c r="AQ128" i="10"/>
  <c r="AQ77" i="10"/>
  <c r="AC7" i="10"/>
  <c r="AG7" i="10"/>
  <c r="AG79" i="10" s="1"/>
  <c r="AS130" i="10"/>
  <c r="AS79" i="10"/>
  <c r="BJ79" i="10" s="1"/>
  <c r="F164" i="10"/>
  <c r="F154" i="10"/>
  <c r="F80" i="10"/>
  <c r="N164" i="10"/>
  <c r="N154" i="10"/>
  <c r="N80" i="10"/>
  <c r="AA9" i="10"/>
  <c r="AF10" i="10"/>
  <c r="F24" i="10"/>
  <c r="F145" i="10" s="1"/>
  <c r="V24" i="10"/>
  <c r="J88" i="19" s="1"/>
  <c r="AH16" i="10"/>
  <c r="AB18" i="10"/>
  <c r="AL18" i="10" s="1"/>
  <c r="BK18" i="10"/>
  <c r="Z18" i="10"/>
  <c r="AJ18" i="10" s="1"/>
  <c r="BH18" i="10"/>
  <c r="BA18" i="10"/>
  <c r="BR18" i="10" s="1"/>
  <c r="AN22" i="10"/>
  <c r="AS144" i="10"/>
  <c r="AS143" i="10"/>
  <c r="I150" i="10"/>
  <c r="I41" i="10"/>
  <c r="Q150" i="10"/>
  <c r="AB29" i="10"/>
  <c r="Q65" i="10"/>
  <c r="Q41" i="10"/>
  <c r="BI29" i="10"/>
  <c r="Y150" i="10"/>
  <c r="Y41" i="10"/>
  <c r="BQ29" i="10"/>
  <c r="AE43" i="10"/>
  <c r="BB44" i="10"/>
  <c r="BS32" i="10"/>
  <c r="AT46" i="10"/>
  <c r="BK34" i="10"/>
  <c r="AQ47" i="10"/>
  <c r="BE35" i="10"/>
  <c r="BE41" i="10"/>
  <c r="L44" i="10"/>
  <c r="J66" i="10"/>
  <c r="BJ69" i="10"/>
  <c r="H156" i="10"/>
  <c r="H166" i="10"/>
  <c r="H76" i="10"/>
  <c r="T166" i="10"/>
  <c r="T156" i="10"/>
  <c r="T76" i="10"/>
  <c r="BL76" i="10" s="1"/>
  <c r="BB4" i="10"/>
  <c r="BJ4" i="10"/>
  <c r="M165" i="10"/>
  <c r="M155" i="10"/>
  <c r="M77" i="10"/>
  <c r="E166" i="10"/>
  <c r="E156" i="10"/>
  <c r="E76" i="10"/>
  <c r="I156" i="10"/>
  <c r="I166" i="10"/>
  <c r="I76" i="10"/>
  <c r="M166" i="10"/>
  <c r="M156" i="10"/>
  <c r="M76" i="10"/>
  <c r="Q156" i="10"/>
  <c r="Q166" i="10"/>
  <c r="Q76" i="10"/>
  <c r="U166" i="10"/>
  <c r="U156" i="10"/>
  <c r="U76" i="10"/>
  <c r="BM76" i="10" s="1"/>
  <c r="Y156" i="10"/>
  <c r="Y166" i="10"/>
  <c r="Y76" i="10"/>
  <c r="BQ76" i="10" s="1"/>
  <c r="AC4" i="10"/>
  <c r="AG4" i="10"/>
  <c r="AO166" i="10"/>
  <c r="AO156" i="10"/>
  <c r="AO76" i="10"/>
  <c r="BF76" i="10" s="1"/>
  <c r="AS166" i="10"/>
  <c r="AS156" i="10"/>
  <c r="AS134" i="10"/>
  <c r="AS140" i="10" s="1"/>
  <c r="AS76" i="10"/>
  <c r="BJ76" i="10" s="1"/>
  <c r="BG4" i="10"/>
  <c r="BK4" i="10"/>
  <c r="BO4" i="10"/>
  <c r="B165" i="10"/>
  <c r="B155" i="10"/>
  <c r="B77" i="10"/>
  <c r="F155" i="10"/>
  <c r="F165" i="10"/>
  <c r="J165" i="10"/>
  <c r="J155" i="10"/>
  <c r="J77" i="10"/>
  <c r="N155" i="10"/>
  <c r="N165" i="10"/>
  <c r="N77" i="10"/>
  <c r="R165" i="10"/>
  <c r="R155" i="10"/>
  <c r="R77" i="10"/>
  <c r="V155" i="10"/>
  <c r="V165" i="10"/>
  <c r="V77" i="10"/>
  <c r="BN77" i="10" s="1"/>
  <c r="Z5" i="10"/>
  <c r="AD5" i="10"/>
  <c r="AH5" i="10"/>
  <c r="AP165" i="10"/>
  <c r="AP155" i="10"/>
  <c r="AP128" i="10"/>
  <c r="AP77" i="10"/>
  <c r="AT155" i="10"/>
  <c r="AT165" i="10"/>
  <c r="AT128" i="10"/>
  <c r="AT77" i="10"/>
  <c r="BK77" i="10" s="1"/>
  <c r="BH5" i="10"/>
  <c r="BL5" i="10"/>
  <c r="BP5" i="10"/>
  <c r="AA6" i="10"/>
  <c r="AE6" i="10"/>
  <c r="AI6" i="10"/>
  <c r="AQ129" i="10"/>
  <c r="AQ78" i="10"/>
  <c r="BH78" i="10" s="1"/>
  <c r="BA6" i="10"/>
  <c r="BE6" i="10"/>
  <c r="BI6" i="10"/>
  <c r="BM6" i="10"/>
  <c r="BQ6" i="10"/>
  <c r="AB7" i="10"/>
  <c r="AF7" i="10"/>
  <c r="AR130" i="10"/>
  <c r="AR79" i="10"/>
  <c r="BI79" i="10" s="1"/>
  <c r="BB7" i="10"/>
  <c r="BF7" i="10"/>
  <c r="BJ7" i="10"/>
  <c r="BN7" i="10"/>
  <c r="E154" i="10"/>
  <c r="E164" i="10"/>
  <c r="E80" i="10"/>
  <c r="I164" i="10"/>
  <c r="I154" i="10"/>
  <c r="I80" i="10"/>
  <c r="M154" i="10"/>
  <c r="M164" i="10"/>
  <c r="M80" i="10"/>
  <c r="Q164" i="10"/>
  <c r="Q154" i="10"/>
  <c r="Q80" i="10"/>
  <c r="U154" i="10"/>
  <c r="U164" i="10"/>
  <c r="U80" i="10"/>
  <c r="BM80" i="10" s="1"/>
  <c r="Y164" i="10"/>
  <c r="Y154" i="10"/>
  <c r="Y80" i="10"/>
  <c r="BQ80" i="10" s="1"/>
  <c r="AC8" i="10"/>
  <c r="AG8" i="10"/>
  <c r="AO164" i="10"/>
  <c r="AO154" i="10"/>
  <c r="AO80" i="10"/>
  <c r="AS164" i="10"/>
  <c r="AS154" i="10"/>
  <c r="AS131" i="10"/>
  <c r="AS80" i="10"/>
  <c r="BG8" i="10"/>
  <c r="BK8" i="10"/>
  <c r="BO8" i="10"/>
  <c r="Z9" i="10"/>
  <c r="BV9" i="10" s="1"/>
  <c r="AD9" i="10"/>
  <c r="AH9" i="10"/>
  <c r="AP132" i="10"/>
  <c r="AP81" i="10"/>
  <c r="BG81" i="10" s="1"/>
  <c r="AT132" i="10"/>
  <c r="AT81" i="10"/>
  <c r="BK81" i="10" s="1"/>
  <c r="BH9" i="10"/>
  <c r="BL9" i="10"/>
  <c r="BP9" i="10"/>
  <c r="AA10" i="10"/>
  <c r="AE10" i="10"/>
  <c r="AI10" i="10"/>
  <c r="AQ133" i="10"/>
  <c r="AQ82" i="10"/>
  <c r="BH82" i="10" s="1"/>
  <c r="BA10" i="10"/>
  <c r="BE10" i="10"/>
  <c r="BI10" i="10"/>
  <c r="BM10" i="10"/>
  <c r="BQ10" i="10"/>
  <c r="BB11" i="10"/>
  <c r="D12" i="10"/>
  <c r="H12" i="10"/>
  <c r="L12" i="10"/>
  <c r="P12" i="10"/>
  <c r="T12" i="10"/>
  <c r="X12" i="10"/>
  <c r="AR12" i="10"/>
  <c r="AG39" i="10"/>
  <c r="AG63" i="10" s="1"/>
  <c r="AG87" i="10" s="1"/>
  <c r="AG27" i="10"/>
  <c r="AG51" i="10" s="1"/>
  <c r="AG75" i="10" s="1"/>
  <c r="E145" i="10"/>
  <c r="M145" i="10"/>
  <c r="Z40" i="10"/>
  <c r="Q145" i="10"/>
  <c r="U145" i="10"/>
  <c r="BE40" i="10"/>
  <c r="AC16" i="10"/>
  <c r="AG16" i="10"/>
  <c r="AL16" i="10" s="1"/>
  <c r="BF16" i="10"/>
  <c r="AS145" i="10"/>
  <c r="BJ16" i="10"/>
  <c r="BG16" i="10"/>
  <c r="AM17" i="10"/>
  <c r="BH17" i="10"/>
  <c r="AM19" i="10"/>
  <c r="AN20" i="10"/>
  <c r="Z45" i="10"/>
  <c r="I24" i="10"/>
  <c r="I145" i="10" s="1"/>
  <c r="Y24" i="10"/>
  <c r="AO24" i="10"/>
  <c r="B90" i="19" s="1"/>
  <c r="BU28" i="10"/>
  <c r="D41" i="10"/>
  <c r="H41" i="10"/>
  <c r="L41" i="10"/>
  <c r="AI41" i="10" s="1"/>
  <c r="P41" i="10"/>
  <c r="T41" i="10"/>
  <c r="X41" i="10"/>
  <c r="AD41" i="10" s="1"/>
  <c r="AR41" i="10"/>
  <c r="BI41" i="10" s="1"/>
  <c r="E42" i="10"/>
  <c r="I42" i="10"/>
  <c r="AH42" i="10" s="1"/>
  <c r="M42" i="10"/>
  <c r="Q42" i="10"/>
  <c r="Y42" i="10"/>
  <c r="AR42" i="10"/>
  <c r="AL31" i="10"/>
  <c r="AR43" i="10"/>
  <c r="BT31" i="10"/>
  <c r="G44" i="10"/>
  <c r="O44" i="10"/>
  <c r="W44" i="10"/>
  <c r="AF32" i="10"/>
  <c r="M45" i="10"/>
  <c r="M69" i="10"/>
  <c r="Q45" i="10"/>
  <c r="AB33" i="10"/>
  <c r="AL33" i="10" s="1"/>
  <c r="BI33" i="10"/>
  <c r="U45" i="10"/>
  <c r="BM33" i="10"/>
  <c r="Y45" i="10"/>
  <c r="BQ33" i="10"/>
  <c r="AO45" i="10"/>
  <c r="BF33" i="10"/>
  <c r="BE33" i="10"/>
  <c r="BA33" i="10"/>
  <c r="AS45" i="10"/>
  <c r="BJ33" i="10"/>
  <c r="B46" i="10"/>
  <c r="AF34" i="10"/>
  <c r="AE34" i="10"/>
  <c r="F46" i="10"/>
  <c r="F70" i="10"/>
  <c r="N46" i="10"/>
  <c r="BF34" i="10"/>
  <c r="AA34" i="10"/>
  <c r="AA70" i="10" s="1"/>
  <c r="R46" i="10"/>
  <c r="BJ34" i="10"/>
  <c r="AB34" i="10"/>
  <c r="V46" i="10"/>
  <c r="BN34" i="10"/>
  <c r="Z34" i="10"/>
  <c r="K36" i="10"/>
  <c r="AQ36" i="10"/>
  <c r="P40" i="10"/>
  <c r="B42" i="10"/>
  <c r="R42" i="10"/>
  <c r="BJ42" i="10" s="1"/>
  <c r="Q43" i="10"/>
  <c r="D44" i="10"/>
  <c r="O72" i="10"/>
  <c r="AC67" i="10"/>
  <c r="AM55" i="10"/>
  <c r="AP159" i="10"/>
  <c r="BG56" i="10"/>
  <c r="AP68" i="10"/>
  <c r="AT159" i="10"/>
  <c r="BK56" i="10"/>
  <c r="BB56" i="10"/>
  <c r="BO56" i="10"/>
  <c r="BD56" i="10"/>
  <c r="BI70" i="10"/>
  <c r="BB16" i="10"/>
  <c r="BS16" i="10" s="1"/>
  <c r="AE17" i="10"/>
  <c r="AJ17" i="10" s="1"/>
  <c r="AI17" i="10"/>
  <c r="AN17" i="10" s="1"/>
  <c r="AG19" i="10"/>
  <c r="AL19" i="10" s="1"/>
  <c r="BE19" i="10"/>
  <c r="BV19" i="10" s="1"/>
  <c r="BB20" i="10"/>
  <c r="BS20" i="10" s="1"/>
  <c r="AA21" i="10"/>
  <c r="AK21" i="10" s="1"/>
  <c r="AE21" i="10"/>
  <c r="AJ21" i="10" s="1"/>
  <c r="AI21" i="10"/>
  <c r="AN21" i="10" s="1"/>
  <c r="Z22" i="10"/>
  <c r="AP24" i="10"/>
  <c r="C90" i="19" s="1"/>
  <c r="D87" i="10"/>
  <c r="D63" i="10"/>
  <c r="H87" i="10"/>
  <c r="H63" i="10"/>
  <c r="P87" i="10"/>
  <c r="P63" i="10"/>
  <c r="T87" i="10"/>
  <c r="T63" i="10"/>
  <c r="X87" i="10"/>
  <c r="X63" i="10"/>
  <c r="E151" i="10"/>
  <c r="I151" i="10"/>
  <c r="M151" i="10"/>
  <c r="Q151" i="10"/>
  <c r="U151" i="10"/>
  <c r="Y151" i="10"/>
  <c r="AG28" i="10"/>
  <c r="AL28" i="10" s="1"/>
  <c r="AO151" i="10"/>
  <c r="AS151" i="10"/>
  <c r="B150" i="10"/>
  <c r="F150" i="10"/>
  <c r="J150" i="10"/>
  <c r="N150" i="10"/>
  <c r="R150" i="10"/>
  <c r="V150" i="10"/>
  <c r="Z29" i="10"/>
  <c r="AH29" i="10"/>
  <c r="AM29" i="10" s="1"/>
  <c r="AP150" i="10"/>
  <c r="AT150" i="10"/>
  <c r="BL29" i="10"/>
  <c r="BP29" i="10"/>
  <c r="AI30" i="10"/>
  <c r="BA30" i="10"/>
  <c r="BE30" i="10"/>
  <c r="BI30" i="10"/>
  <c r="BM30" i="10"/>
  <c r="BQ30" i="10"/>
  <c r="AF31" i="10"/>
  <c r="AK31" i="10" s="1"/>
  <c r="BB31" i="10"/>
  <c r="BN31" i="10"/>
  <c r="E149" i="10"/>
  <c r="E44" i="10"/>
  <c r="I149" i="10"/>
  <c r="I44" i="10"/>
  <c r="M149" i="10"/>
  <c r="M44" i="10"/>
  <c r="Q149" i="10"/>
  <c r="Q44" i="10"/>
  <c r="U149" i="10"/>
  <c r="U44" i="10"/>
  <c r="Y149" i="10"/>
  <c r="Y44" i="10"/>
  <c r="AG32" i="10"/>
  <c r="AL32" i="10" s="1"/>
  <c r="AO149" i="10"/>
  <c r="AO44" i="10"/>
  <c r="AS149" i="10"/>
  <c r="AS44" i="10"/>
  <c r="BO32" i="10"/>
  <c r="Z33" i="10"/>
  <c r="Z69" i="10" s="1"/>
  <c r="C46" i="10"/>
  <c r="G46" i="10"/>
  <c r="K46" i="10"/>
  <c r="O46" i="10"/>
  <c r="S46" i="10"/>
  <c r="W46" i="10"/>
  <c r="AI34" i="10"/>
  <c r="AQ46" i="10"/>
  <c r="BA34" i="10"/>
  <c r="BE34" i="10"/>
  <c r="BM34" i="10"/>
  <c r="BQ34" i="10"/>
  <c r="BB35" i="10"/>
  <c r="BB47" i="10" s="1"/>
  <c r="E40" i="10"/>
  <c r="I40" i="10"/>
  <c r="M40" i="10"/>
  <c r="Q40" i="10"/>
  <c r="U40" i="10"/>
  <c r="Y40" i="10"/>
  <c r="AO40" i="10"/>
  <c r="AS40" i="10"/>
  <c r="W42" i="10"/>
  <c r="AU42" i="10"/>
  <c r="N43" i="10"/>
  <c r="Z43" i="10"/>
  <c r="B45" i="10"/>
  <c r="J45" i="10"/>
  <c r="R45" i="10"/>
  <c r="AP45" i="10"/>
  <c r="BG45" i="10" s="1"/>
  <c r="I46" i="10"/>
  <c r="Y46" i="10"/>
  <c r="AO46" i="10"/>
  <c r="C64" i="10"/>
  <c r="G60" i="10"/>
  <c r="G72" i="10" s="1"/>
  <c r="K60" i="10"/>
  <c r="O64" i="10"/>
  <c r="S64" i="10"/>
  <c r="W60" i="10"/>
  <c r="W72" i="10" s="1"/>
  <c r="BO72" i="10" s="1"/>
  <c r="AT64" i="10"/>
  <c r="AX60" i="10"/>
  <c r="B65" i="10"/>
  <c r="N65" i="10"/>
  <c r="R65" i="10"/>
  <c r="AA53" i="10"/>
  <c r="AS65" i="10"/>
  <c r="BC53" i="10"/>
  <c r="BC77" i="10" s="1"/>
  <c r="AG54" i="10"/>
  <c r="I66" i="10"/>
  <c r="M66" i="10"/>
  <c r="Y66" i="10"/>
  <c r="BQ66" i="10" s="1"/>
  <c r="AR66" i="10"/>
  <c r="C67" i="10"/>
  <c r="G67" i="10"/>
  <c r="AI55" i="10"/>
  <c r="AI67" i="10" s="1"/>
  <c r="S67" i="10"/>
  <c r="W67" i="10"/>
  <c r="BO67" i="10" s="1"/>
  <c r="AQ67" i="10"/>
  <c r="BC55" i="10"/>
  <c r="BC79" i="10" s="1"/>
  <c r="AA69" i="10"/>
  <c r="AE58" i="10"/>
  <c r="J70" i="10"/>
  <c r="Z58" i="10"/>
  <c r="R70" i="10"/>
  <c r="BJ70" i="10" s="1"/>
  <c r="AP70" i="10"/>
  <c r="BG58" i="10"/>
  <c r="BB58" i="10"/>
  <c r="AT70" i="10"/>
  <c r="BK58" i="10"/>
  <c r="BO58" i="10"/>
  <c r="BD58" i="10"/>
  <c r="F63" i="10"/>
  <c r="I67" i="10"/>
  <c r="Z44" i="10"/>
  <c r="BA22" i="10"/>
  <c r="BR22" i="10" s="1"/>
  <c r="BK22" i="10"/>
  <c r="E87" i="10"/>
  <c r="E63" i="10"/>
  <c r="I87" i="10"/>
  <c r="I63" i="10"/>
  <c r="M87" i="10"/>
  <c r="M63" i="10"/>
  <c r="U87" i="10"/>
  <c r="U63" i="10"/>
  <c r="Y87" i="10"/>
  <c r="Y63" i="10"/>
  <c r="B151" i="10"/>
  <c r="F151" i="10"/>
  <c r="J151" i="10"/>
  <c r="N151" i="10"/>
  <c r="R151" i="10"/>
  <c r="V151" i="10"/>
  <c r="Z28" i="10"/>
  <c r="AP151" i="10"/>
  <c r="AT151" i="10"/>
  <c r="C150" i="10"/>
  <c r="G150" i="10"/>
  <c r="K150" i="10"/>
  <c r="O150" i="10"/>
  <c r="S150" i="10"/>
  <c r="W150" i="10"/>
  <c r="AA29" i="10"/>
  <c r="AE29" i="10"/>
  <c r="AI29" i="10"/>
  <c r="AQ150" i="10"/>
  <c r="BB30" i="10"/>
  <c r="B149" i="10"/>
  <c r="B44" i="10"/>
  <c r="F149" i="10"/>
  <c r="F44" i="10"/>
  <c r="J149" i="10"/>
  <c r="J44" i="10"/>
  <c r="N149" i="10"/>
  <c r="N44" i="10"/>
  <c r="R149" i="10"/>
  <c r="R44" i="10"/>
  <c r="V149" i="10"/>
  <c r="V44" i="10"/>
  <c r="Z32" i="10"/>
  <c r="AP149" i="10"/>
  <c r="AP44" i="10"/>
  <c r="AT149" i="10"/>
  <c r="AT44" i="10"/>
  <c r="AE33" i="10"/>
  <c r="AI33" i="10"/>
  <c r="AQ45" i="10"/>
  <c r="D46" i="10"/>
  <c r="H46" i="10"/>
  <c r="L46" i="10"/>
  <c r="P46" i="10"/>
  <c r="T46" i="10"/>
  <c r="X46" i="10"/>
  <c r="AR46" i="10"/>
  <c r="BB34" i="10"/>
  <c r="AS47" i="10"/>
  <c r="E36" i="10"/>
  <c r="I36" i="10"/>
  <c r="M36" i="10"/>
  <c r="Q36" i="10"/>
  <c r="U36" i="10"/>
  <c r="U72" i="10" s="1"/>
  <c r="BM72" i="10" s="1"/>
  <c r="Y36" i="10"/>
  <c r="AO36" i="10"/>
  <c r="AS36" i="10"/>
  <c r="B40" i="10"/>
  <c r="F40" i="10"/>
  <c r="J40" i="10"/>
  <c r="N40" i="10"/>
  <c r="R40" i="10"/>
  <c r="V40" i="10"/>
  <c r="AP40" i="10"/>
  <c r="AT40" i="10"/>
  <c r="P42" i="10"/>
  <c r="T42" i="10"/>
  <c r="AU43" i="10"/>
  <c r="AT45" i="10"/>
  <c r="M46" i="10"/>
  <c r="AS46" i="10"/>
  <c r="BJ46" i="10" s="1"/>
  <c r="D161" i="10"/>
  <c r="D60" i="10"/>
  <c r="D64" i="10"/>
  <c r="H161" i="10"/>
  <c r="H60" i="10"/>
  <c r="H72" i="10" s="1"/>
  <c r="AH52" i="10"/>
  <c r="H64" i="10"/>
  <c r="L161" i="10"/>
  <c r="L60" i="10"/>
  <c r="P161" i="10"/>
  <c r="P60" i="10"/>
  <c r="P72" i="10" s="1"/>
  <c r="P64" i="10"/>
  <c r="T161" i="10"/>
  <c r="T60" i="10"/>
  <c r="T72" i="10" s="1"/>
  <c r="BL72" i="10" s="1"/>
  <c r="T64" i="10"/>
  <c r="BL64" i="10" s="1"/>
  <c r="AC52" i="10"/>
  <c r="X161" i="10"/>
  <c r="X60" i="10"/>
  <c r="BP60" i="10" s="1"/>
  <c r="X64" i="10"/>
  <c r="BP64" i="10" s="1"/>
  <c r="BC64" i="10"/>
  <c r="BL52" i="10"/>
  <c r="C160" i="10"/>
  <c r="C65" i="10"/>
  <c r="AF53" i="10"/>
  <c r="G160" i="10"/>
  <c r="G65" i="10"/>
  <c r="K160" i="10"/>
  <c r="O160" i="10"/>
  <c r="O65" i="10"/>
  <c r="S160" i="10"/>
  <c r="S65" i="10"/>
  <c r="AB53" i="10"/>
  <c r="W160" i="10"/>
  <c r="AD53" i="10"/>
  <c r="W65" i="10"/>
  <c r="BO65" i="10" s="1"/>
  <c r="AE53" i="10"/>
  <c r="AT65" i="10"/>
  <c r="BK65" i="10" s="1"/>
  <c r="BG53" i="10"/>
  <c r="B66" i="10"/>
  <c r="AF54" i="10"/>
  <c r="AE54" i="10"/>
  <c r="F66" i="10"/>
  <c r="N66" i="10"/>
  <c r="AA54" i="10"/>
  <c r="R66" i="10"/>
  <c r="V66" i="10"/>
  <c r="BN66" i="10" s="1"/>
  <c r="Z54" i="10"/>
  <c r="AO66" i="10"/>
  <c r="AS66" i="10"/>
  <c r="H67" i="10"/>
  <c r="L67" i="10"/>
  <c r="X67" i="10"/>
  <c r="BP67" i="10" s="1"/>
  <c r="AR67" i="10"/>
  <c r="BQ55" i="10"/>
  <c r="BM55" i="10"/>
  <c r="D68" i="10"/>
  <c r="T68" i="10"/>
  <c r="BL68" i="10" s="1"/>
  <c r="AG69" i="10"/>
  <c r="K69" i="10"/>
  <c r="AF69" i="10"/>
  <c r="AQ69" i="10"/>
  <c r="C70" i="10"/>
  <c r="G70" i="10"/>
  <c r="K70" i="10"/>
  <c r="AI58" i="10"/>
  <c r="O70" i="10"/>
  <c r="S70" i="10"/>
  <c r="AB58" i="10"/>
  <c r="W70" i="10"/>
  <c r="BO70" i="10" s="1"/>
  <c r="AD58" i="10"/>
  <c r="AF58" i="10"/>
  <c r="AQ71" i="10"/>
  <c r="BE59" i="10"/>
  <c r="BA59" i="10"/>
  <c r="AP60" i="10"/>
  <c r="L63" i="10"/>
  <c r="R64" i="10"/>
  <c r="L70" i="10"/>
  <c r="B125" i="10"/>
  <c r="AF90" i="10"/>
  <c r="AT145" i="10"/>
  <c r="BE45" i="10"/>
  <c r="BB22" i="10"/>
  <c r="BS22" i="10" s="1"/>
  <c r="AR24" i="10"/>
  <c r="B87" i="10"/>
  <c r="B63" i="10"/>
  <c r="N87" i="10"/>
  <c r="N63" i="10"/>
  <c r="R87" i="10"/>
  <c r="R63" i="10"/>
  <c r="C151" i="10"/>
  <c r="G151" i="10"/>
  <c r="K151" i="10"/>
  <c r="O151" i="10"/>
  <c r="S151" i="10"/>
  <c r="W151" i="10"/>
  <c r="AA28" i="10"/>
  <c r="AE28" i="10"/>
  <c r="AI28" i="10"/>
  <c r="AQ151" i="10"/>
  <c r="BA28" i="10"/>
  <c r="BE28" i="10"/>
  <c r="BM28" i="10"/>
  <c r="BQ28" i="10"/>
  <c r="D150" i="10"/>
  <c r="H150" i="10"/>
  <c r="L150" i="10"/>
  <c r="P150" i="10"/>
  <c r="T150" i="10"/>
  <c r="X150" i="10"/>
  <c r="AF29" i="10"/>
  <c r="AR150" i="10"/>
  <c r="BB29" i="10"/>
  <c r="BN29" i="10"/>
  <c r="AG30" i="10"/>
  <c r="AH31" i="10"/>
  <c r="AM31" i="10" s="1"/>
  <c r="BL31" i="10"/>
  <c r="BP31" i="10"/>
  <c r="C149" i="10"/>
  <c r="G149" i="10"/>
  <c r="G68" i="10"/>
  <c r="K149" i="10"/>
  <c r="K68" i="10"/>
  <c r="O149" i="10"/>
  <c r="O68" i="10"/>
  <c r="S149" i="10"/>
  <c r="W149" i="10"/>
  <c r="W68" i="10"/>
  <c r="BO68" i="10" s="1"/>
  <c r="AA32" i="10"/>
  <c r="AK32" i="10" s="1"/>
  <c r="AE32" i="10"/>
  <c r="AI32" i="10"/>
  <c r="AQ149" i="10"/>
  <c r="AQ68" i="10"/>
  <c r="BA32" i="10"/>
  <c r="BE32" i="10"/>
  <c r="BM32" i="10"/>
  <c r="BQ32" i="10"/>
  <c r="D45" i="10"/>
  <c r="H45" i="10"/>
  <c r="L45" i="10"/>
  <c r="P45" i="10"/>
  <c r="T45" i="10"/>
  <c r="X45" i="10"/>
  <c r="AR45" i="10"/>
  <c r="BB33" i="10"/>
  <c r="BN33" i="10"/>
  <c r="AC34" i="10"/>
  <c r="AG34" i="10"/>
  <c r="BO34" i="10"/>
  <c r="AP47" i="10"/>
  <c r="BE47" i="10"/>
  <c r="AT47" i="10"/>
  <c r="B36" i="10"/>
  <c r="F36" i="10"/>
  <c r="F72" i="10" s="1"/>
  <c r="J36" i="10"/>
  <c r="N36" i="10"/>
  <c r="R36" i="10"/>
  <c r="V36" i="10"/>
  <c r="AP36" i="10"/>
  <c r="AT36" i="10"/>
  <c r="C40" i="10"/>
  <c r="G40" i="10"/>
  <c r="K40" i="10"/>
  <c r="O40" i="10"/>
  <c r="S40" i="10"/>
  <c r="W40" i="10"/>
  <c r="AQ40" i="10"/>
  <c r="BH40" i="10" s="1"/>
  <c r="AU40" i="10"/>
  <c r="B41" i="10"/>
  <c r="F41" i="10"/>
  <c r="J41" i="10"/>
  <c r="N41" i="10"/>
  <c r="AA41" i="10" s="1"/>
  <c r="R41" i="10"/>
  <c r="V41" i="10"/>
  <c r="AP41" i="10"/>
  <c r="BG41" i="10" s="1"/>
  <c r="AT41" i="10"/>
  <c r="BK41" i="10" s="1"/>
  <c r="U42" i="10"/>
  <c r="T43" i="10"/>
  <c r="AC43" i="10" s="1"/>
  <c r="C44" i="10"/>
  <c r="K44" i="10"/>
  <c r="S44" i="10"/>
  <c r="AQ44" i="10"/>
  <c r="F45" i="10"/>
  <c r="AG45" i="10" s="1"/>
  <c r="N45" i="10"/>
  <c r="V45" i="10"/>
  <c r="Q46" i="10"/>
  <c r="AR161" i="10"/>
  <c r="AR60" i="10"/>
  <c r="BB52" i="10"/>
  <c r="BI52" i="10"/>
  <c r="AV60" i="10"/>
  <c r="BM60" i="10" s="1"/>
  <c r="BM52" i="10"/>
  <c r="AZ60" i="10"/>
  <c r="BQ52" i="10"/>
  <c r="BP52" i="10"/>
  <c r="AI53" i="10"/>
  <c r="AQ160" i="10"/>
  <c r="BH53" i="10"/>
  <c r="BP53" i="10"/>
  <c r="BD53" i="10"/>
  <c r="BK53" i="10"/>
  <c r="AD66" i="10"/>
  <c r="AT66" i="10"/>
  <c r="BK54" i="10"/>
  <c r="BD54" i="10"/>
  <c r="BD78" i="10" s="1"/>
  <c r="BO54" i="10"/>
  <c r="BF54" i="10"/>
  <c r="E67" i="10"/>
  <c r="AH67" i="10"/>
  <c r="M67" i="10"/>
  <c r="AB55" i="10"/>
  <c r="Q67" i="10"/>
  <c r="U67" i="10"/>
  <c r="BM67" i="10" s="1"/>
  <c r="AN55" i="10"/>
  <c r="AS67" i="10"/>
  <c r="BJ55" i="10"/>
  <c r="BB55" i="10"/>
  <c r="BA55" i="10"/>
  <c r="BE56" i="10"/>
  <c r="BJ56" i="10"/>
  <c r="D70" i="10"/>
  <c r="H70" i="10"/>
  <c r="P70" i="10"/>
  <c r="X70" i="10"/>
  <c r="BP70" i="10" s="1"/>
  <c r="E60" i="10"/>
  <c r="AU60" i="10"/>
  <c r="Q63" i="10"/>
  <c r="B64" i="10"/>
  <c r="W64" i="10"/>
  <c r="BO64" i="10" s="1"/>
  <c r="AR64" i="10"/>
  <c r="V65" i="10"/>
  <c r="BN65" i="10" s="1"/>
  <c r="AQ65" i="10"/>
  <c r="AP66" i="10"/>
  <c r="AO67" i="10"/>
  <c r="S68" i="10"/>
  <c r="BK68" i="10" s="1"/>
  <c r="J87" i="10"/>
  <c r="AF98" i="10"/>
  <c r="AK98" i="10" s="1"/>
  <c r="AE98" i="10"/>
  <c r="AM98" i="10"/>
  <c r="E161" i="10"/>
  <c r="E64" i="10"/>
  <c r="I161" i="10"/>
  <c r="I64" i="10"/>
  <c r="M161" i="10"/>
  <c r="M64" i="10"/>
  <c r="Q161" i="10"/>
  <c r="Q64" i="10"/>
  <c r="U161" i="10"/>
  <c r="U64" i="10"/>
  <c r="BM64" i="10" s="1"/>
  <c r="Y161" i="10"/>
  <c r="Y64" i="10"/>
  <c r="BQ64" i="10" s="1"/>
  <c r="AG52" i="10"/>
  <c r="AO161" i="10"/>
  <c r="AO64" i="10"/>
  <c r="BF64" i="10" s="1"/>
  <c r="AS161" i="10"/>
  <c r="AS64" i="10"/>
  <c r="BJ64" i="10" s="1"/>
  <c r="BA52" i="10"/>
  <c r="BE52" i="10"/>
  <c r="BE76" i="10" s="1"/>
  <c r="D160" i="10"/>
  <c r="D65" i="10"/>
  <c r="H160" i="10"/>
  <c r="H65" i="10"/>
  <c r="L160" i="10"/>
  <c r="L65" i="10"/>
  <c r="P160" i="10"/>
  <c r="P65" i="10"/>
  <c r="T160" i="10"/>
  <c r="T65" i="10"/>
  <c r="BL65" i="10" s="1"/>
  <c r="X160" i="10"/>
  <c r="X65" i="10"/>
  <c r="BP65" i="10" s="1"/>
  <c r="AR160" i="10"/>
  <c r="AR65" i="10"/>
  <c r="C66" i="10"/>
  <c r="G66" i="10"/>
  <c r="K66" i="10"/>
  <c r="O66" i="10"/>
  <c r="S66" i="10"/>
  <c r="W66" i="10"/>
  <c r="BO66" i="10" s="1"/>
  <c r="AI54" i="10"/>
  <c r="AI66" i="10" s="1"/>
  <c r="AQ66" i="10"/>
  <c r="BC54" i="10"/>
  <c r="B67" i="10"/>
  <c r="F67" i="10"/>
  <c r="J67" i="10"/>
  <c r="N67" i="10"/>
  <c r="R67" i="10"/>
  <c r="V67" i="10"/>
  <c r="BN67" i="10" s="1"/>
  <c r="Z55" i="10"/>
  <c r="AP67" i="10"/>
  <c r="BG67" i="10" s="1"/>
  <c r="AT67" i="10"/>
  <c r="BC68" i="10"/>
  <c r="AB57" i="10"/>
  <c r="BD57" i="10"/>
  <c r="BD81" i="10" s="1"/>
  <c r="BO57" i="10"/>
  <c r="AH58" i="10"/>
  <c r="AM58" i="10" s="1"/>
  <c r="AQ70" i="10"/>
  <c r="Q60" i="10"/>
  <c r="AW60" i="10"/>
  <c r="BN60" i="10" s="1"/>
  <c r="Q66" i="10"/>
  <c r="K67" i="10"/>
  <c r="P67" i="10"/>
  <c r="C69" i="10"/>
  <c r="S69" i="10"/>
  <c r="BK69" i="10" s="1"/>
  <c r="Y69" i="10"/>
  <c r="BQ69" i="10" s="1"/>
  <c r="AO69" i="10"/>
  <c r="BF69" i="10" s="1"/>
  <c r="B70" i="10"/>
  <c r="AR103" i="10"/>
  <c r="BB95" i="10"/>
  <c r="BS95" i="10" s="1"/>
  <c r="BI95" i="10"/>
  <c r="AV103" i="10"/>
  <c r="BM103" i="10" s="1"/>
  <c r="BM95" i="10"/>
  <c r="AZ103" i="10"/>
  <c r="BQ103" i="10" s="1"/>
  <c r="BQ95" i="10"/>
  <c r="BD95" i="10"/>
  <c r="AM96" i="10"/>
  <c r="B161" i="10"/>
  <c r="F161" i="10"/>
  <c r="J161" i="10"/>
  <c r="N161" i="10"/>
  <c r="R161" i="10"/>
  <c r="V161" i="10"/>
  <c r="Z52" i="10"/>
  <c r="AD52" i="10"/>
  <c r="AP161" i="10"/>
  <c r="AT161" i="10"/>
  <c r="BF52" i="10"/>
  <c r="BJ52" i="10"/>
  <c r="E160" i="10"/>
  <c r="I160" i="10"/>
  <c r="M160" i="10"/>
  <c r="Q160" i="10"/>
  <c r="U160" i="10"/>
  <c r="Y160" i="10"/>
  <c r="AC53" i="10"/>
  <c r="AG53" i="10"/>
  <c r="AG65" i="10" s="1"/>
  <c r="AO160" i="10"/>
  <c r="AS160" i="10"/>
  <c r="BA53" i="10"/>
  <c r="BE53" i="10"/>
  <c r="BI53" i="10"/>
  <c r="AB54" i="10"/>
  <c r="BH54" i="10"/>
  <c r="AA55" i="10"/>
  <c r="AE55" i="10"/>
  <c r="BP55" i="10"/>
  <c r="BG55" i="10"/>
  <c r="BK55" i="10"/>
  <c r="BO55" i="10"/>
  <c r="D159" i="10"/>
  <c r="H159" i="10"/>
  <c r="L159" i="10"/>
  <c r="P159" i="10"/>
  <c r="T159" i="10"/>
  <c r="X159" i="10"/>
  <c r="AC56" i="10"/>
  <c r="BT56" i="10" s="1"/>
  <c r="AH56" i="10"/>
  <c r="AR159" i="10"/>
  <c r="BP56" i="10"/>
  <c r="D69" i="10"/>
  <c r="H69" i="10"/>
  <c r="AH57" i="10"/>
  <c r="L69" i="10"/>
  <c r="P69" i="10"/>
  <c r="T69" i="10"/>
  <c r="BL69" i="10" s="1"/>
  <c r="X69" i="10"/>
  <c r="BP69" i="10" s="1"/>
  <c r="AC57" i="10"/>
  <c r="AI57" i="10"/>
  <c r="AI69" i="10" s="1"/>
  <c r="AR69" i="10"/>
  <c r="BB57" i="10"/>
  <c r="BE57" i="10"/>
  <c r="AG58" i="10"/>
  <c r="AG70" i="10" s="1"/>
  <c r="BF58" i="10"/>
  <c r="B60" i="10"/>
  <c r="M60" i="10"/>
  <c r="M72" i="10" s="1"/>
  <c r="R60" i="10"/>
  <c r="AS60" i="10"/>
  <c r="J64" i="10"/>
  <c r="AP64" i="10"/>
  <c r="BG64" i="10" s="1"/>
  <c r="I65" i="10"/>
  <c r="Y65" i="10"/>
  <c r="BQ65" i="10" s="1"/>
  <c r="AO65" i="10"/>
  <c r="P68" i="10"/>
  <c r="O69" i="10"/>
  <c r="BG69" i="10" s="1"/>
  <c r="N70" i="10"/>
  <c r="BF70" i="10" s="1"/>
  <c r="T70" i="10"/>
  <c r="BL70" i="10" s="1"/>
  <c r="BG88" i="10"/>
  <c r="AP90" i="10"/>
  <c r="BG90" i="10" s="1"/>
  <c r="BK88" i="10"/>
  <c r="AT90" i="10"/>
  <c r="BB88" i="10"/>
  <c r="BS88" i="10" s="1"/>
  <c r="BL96" i="10"/>
  <c r="BC96" i="10"/>
  <c r="BT96" i="10" s="1"/>
  <c r="BP96" i="10"/>
  <c r="BD96" i="10"/>
  <c r="BU96" i="10" s="1"/>
  <c r="AN99" i="10"/>
  <c r="C161" i="10"/>
  <c r="G161" i="10"/>
  <c r="K161" i="10"/>
  <c r="O161" i="10"/>
  <c r="S161" i="10"/>
  <c r="W161" i="10"/>
  <c r="AA52" i="10"/>
  <c r="AE52" i="10"/>
  <c r="AI52" i="10"/>
  <c r="AQ161" i="10"/>
  <c r="BG52" i="10"/>
  <c r="BK52" i="10"/>
  <c r="BO52" i="10"/>
  <c r="B160" i="10"/>
  <c r="F160" i="10"/>
  <c r="J160" i="10"/>
  <c r="N160" i="10"/>
  <c r="R160" i="10"/>
  <c r="V160" i="10"/>
  <c r="Z53" i="10"/>
  <c r="AH53" i="10"/>
  <c r="AP160" i="10"/>
  <c r="AT160" i="10"/>
  <c r="BB53" i="10"/>
  <c r="BF53" i="10"/>
  <c r="BJ53" i="10"/>
  <c r="BN53" i="10"/>
  <c r="AC54" i="10"/>
  <c r="BA54" i="10"/>
  <c r="BE54" i="10"/>
  <c r="BQ54" i="10"/>
  <c r="AF55" i="10"/>
  <c r="E159" i="10"/>
  <c r="E68" i="10"/>
  <c r="I159" i="10"/>
  <c r="I68" i="10"/>
  <c r="M159" i="10"/>
  <c r="M68" i="10"/>
  <c r="Q159" i="10"/>
  <c r="Q68" i="10"/>
  <c r="U159" i="10"/>
  <c r="U68" i="10"/>
  <c r="BM68" i="10" s="1"/>
  <c r="Y159" i="10"/>
  <c r="Y68" i="10"/>
  <c r="BQ68" i="10" s="1"/>
  <c r="AD56" i="10"/>
  <c r="AO159" i="10"/>
  <c r="AO68" i="10"/>
  <c r="BF68" i="10" s="1"/>
  <c r="AS159" i="10"/>
  <c r="AS68" i="10"/>
  <c r="BJ68" i="10" s="1"/>
  <c r="BA56" i="10"/>
  <c r="BF56" i="10"/>
  <c r="BQ56" i="10"/>
  <c r="BA57" i="10"/>
  <c r="BA81" i="10" s="1"/>
  <c r="BR81" i="10" s="1"/>
  <c r="BE58" i="10"/>
  <c r="AP71" i="10"/>
  <c r="AT71" i="10"/>
  <c r="C60" i="10"/>
  <c r="I60" i="10"/>
  <c r="I72" i="10" s="1"/>
  <c r="N60" i="10"/>
  <c r="S60" i="10"/>
  <c r="S72" i="10" s="1"/>
  <c r="Y60" i="10"/>
  <c r="Y72" i="10" s="1"/>
  <c r="BQ72" i="10" s="1"/>
  <c r="AO60" i="10"/>
  <c r="AT60" i="10"/>
  <c r="AT84" i="10" s="1"/>
  <c r="C9" i="11" s="1"/>
  <c r="E9" i="11" s="1"/>
  <c r="F64" i="10"/>
  <c r="K64" i="10"/>
  <c r="V64" i="10"/>
  <c r="BN64" i="10" s="1"/>
  <c r="AQ64" i="10"/>
  <c r="BH64" i="10" s="1"/>
  <c r="E65" i="10"/>
  <c r="J65" i="10"/>
  <c r="U65" i="10"/>
  <c r="BM65" i="10" s="1"/>
  <c r="AP65" i="10"/>
  <c r="L68" i="10"/>
  <c r="AR68" i="10"/>
  <c r="AE88" i="10"/>
  <c r="AF88" i="10"/>
  <c r="AA88" i="10"/>
  <c r="N90" i="10"/>
  <c r="Z88" i="10"/>
  <c r="AB90" i="10"/>
  <c r="T90" i="10"/>
  <c r="AC88" i="10"/>
  <c r="AD88" i="10"/>
  <c r="BU88" i="10" s="1"/>
  <c r="BH88" i="10"/>
  <c r="AL89" i="10"/>
  <c r="BF89" i="10"/>
  <c r="BE89" i="10"/>
  <c r="AL95" i="10"/>
  <c r="BS96" i="10"/>
  <c r="BS99" i="10"/>
  <c r="AM100" i="10"/>
  <c r="BA102" i="10"/>
  <c r="AN108" i="10"/>
  <c r="AK122" i="10"/>
  <c r="C159" i="10"/>
  <c r="G159" i="10"/>
  <c r="K159" i="10"/>
  <c r="O159" i="10"/>
  <c r="S159" i="10"/>
  <c r="W159" i="10"/>
  <c r="AI56" i="10"/>
  <c r="AQ159" i="10"/>
  <c r="BA58" i="10"/>
  <c r="E90" i="10"/>
  <c r="I90" i="10"/>
  <c r="M90" i="10"/>
  <c r="M125" i="10" s="1"/>
  <c r="Q90" i="10"/>
  <c r="Q125" i="10" s="1"/>
  <c r="U90" i="10"/>
  <c r="BM90" i="10" s="1"/>
  <c r="Y90" i="10"/>
  <c r="BQ90" i="10" s="1"/>
  <c r="BI88" i="10"/>
  <c r="AR90" i="10"/>
  <c r="BP88" i="10"/>
  <c r="AF89" i="10"/>
  <c r="Z89" i="10"/>
  <c r="AJ89" i="10" s="1"/>
  <c r="AA89" i="10"/>
  <c r="AI89" i="10"/>
  <c r="BG89" i="10"/>
  <c r="Z96" i="10"/>
  <c r="AA96" i="10"/>
  <c r="AK96" i="10" s="1"/>
  <c r="AK97" i="10"/>
  <c r="AL97" i="10"/>
  <c r="BH98" i="10"/>
  <c r="BL98" i="10"/>
  <c r="BC98" i="10"/>
  <c r="BT98" i="10" s="1"/>
  <c r="BD98" i="10"/>
  <c r="BP98" i="10"/>
  <c r="AH88" i="10"/>
  <c r="AO90" i="10"/>
  <c r="AS90" i="10"/>
  <c r="BJ90" i="10" s="1"/>
  <c r="BL88" i="10"/>
  <c r="K125" i="10"/>
  <c r="W90" i="10"/>
  <c r="BO90" i="10" s="1"/>
  <c r="AD89" i="10"/>
  <c r="AN89" i="10" s="1"/>
  <c r="AC89" i="10"/>
  <c r="AM89" i="10" s="1"/>
  <c r="AQ90" i="10"/>
  <c r="BH90" i="10" s="1"/>
  <c r="BH89" i="10"/>
  <c r="BA89" i="10"/>
  <c r="BR89" i="10" s="1"/>
  <c r="BK89" i="10"/>
  <c r="D103" i="10"/>
  <c r="H103" i="10"/>
  <c r="AH95" i="10"/>
  <c r="AH103" i="10" s="1"/>
  <c r="L103" i="10"/>
  <c r="P103" i="10"/>
  <c r="T103" i="10"/>
  <c r="AC95" i="10"/>
  <c r="X103" i="10"/>
  <c r="AD95" i="10"/>
  <c r="BL95" i="10"/>
  <c r="AL96" i="10"/>
  <c r="AN96" i="10"/>
  <c r="AE96" i="10"/>
  <c r="AF99" i="10"/>
  <c r="AE99" i="10"/>
  <c r="BF99" i="10"/>
  <c r="AA99" i="10"/>
  <c r="Z99" i="10"/>
  <c r="AM101" i="10"/>
  <c r="BL101" i="10"/>
  <c r="BE111" i="10"/>
  <c r="BV111" i="10" s="1"/>
  <c r="BB111" i="10"/>
  <c r="BS111" i="10" s="1"/>
  <c r="BK111" i="10"/>
  <c r="AG88" i="10"/>
  <c r="AL88" i="10" s="1"/>
  <c r="BA95" i="10"/>
  <c r="BR95" i="10" s="1"/>
  <c r="BE95" i="10"/>
  <c r="BB98" i="10"/>
  <c r="BS98" i="10" s="1"/>
  <c r="BI98" i="10"/>
  <c r="BU99" i="10"/>
  <c r="AN100" i="10"/>
  <c r="BB101" i="10"/>
  <c r="BS101" i="10" s="1"/>
  <c r="BI101" i="10"/>
  <c r="AO103" i="10"/>
  <c r="AK114" i="10"/>
  <c r="AP114" i="10"/>
  <c r="BG114" i="10" s="1"/>
  <c r="BG107" i="10"/>
  <c r="AT114" i="10"/>
  <c r="BE107" i="10"/>
  <c r="BB107" i="10"/>
  <c r="BK107" i="10"/>
  <c r="AK109" i="10"/>
  <c r="BR109" i="10"/>
  <c r="BA110" i="10"/>
  <c r="BR110" i="10" s="1"/>
  <c r="K124" i="10"/>
  <c r="AI124" i="10" s="1"/>
  <c r="AI118" i="10"/>
  <c r="O124" i="10"/>
  <c r="BG124" i="10" s="1"/>
  <c r="AA118" i="10"/>
  <c r="S124" i="10"/>
  <c r="BK124" i="10" s="1"/>
  <c r="BK118" i="10"/>
  <c r="AD118" i="10"/>
  <c r="W124" i="10"/>
  <c r="BO124" i="10" s="1"/>
  <c r="BO118" i="10"/>
  <c r="BG118" i="10"/>
  <c r="AN121" i="10"/>
  <c r="BI89" i="10"/>
  <c r="B103" i="10"/>
  <c r="F103" i="10"/>
  <c r="J103" i="10"/>
  <c r="N103" i="10"/>
  <c r="R103" i="10"/>
  <c r="BJ103" i="10" s="1"/>
  <c r="V103" i="10"/>
  <c r="BN103" i="10" s="1"/>
  <c r="Z95" i="10"/>
  <c r="BJ95" i="10"/>
  <c r="BN95" i="10"/>
  <c r="BA96" i="10"/>
  <c r="BR96" i="10" s="1"/>
  <c r="BE96" i="10"/>
  <c r="BI96" i="10"/>
  <c r="BS97" i="10"/>
  <c r="Z98" i="10"/>
  <c r="AC99" i="10"/>
  <c r="AM99" i="10" s="1"/>
  <c r="BI100" i="10"/>
  <c r="AE101" i="10"/>
  <c r="Z101" i="10"/>
  <c r="AL101" i="10"/>
  <c r="BD101" i="10"/>
  <c r="E114" i="10"/>
  <c r="I114" i="10"/>
  <c r="M114" i="10"/>
  <c r="AI114" i="10" s="1"/>
  <c r="Q114" i="10"/>
  <c r="BI114" i="10" s="1"/>
  <c r="U114" i="10"/>
  <c r="Y114" i="10"/>
  <c r="AD114" i="10" s="1"/>
  <c r="AK110" i="10"/>
  <c r="AM111" i="10"/>
  <c r="AM112" i="10"/>
  <c r="AF119" i="10"/>
  <c r="AE119" i="10"/>
  <c r="AA119" i="10"/>
  <c r="BF119" i="10"/>
  <c r="Z119" i="10"/>
  <c r="BA88" i="10"/>
  <c r="BR88" i="10" s="1"/>
  <c r="BE88" i="10"/>
  <c r="BM88" i="10"/>
  <c r="BQ88" i="10"/>
  <c r="C103" i="10"/>
  <c r="G103" i="10"/>
  <c r="K103" i="10"/>
  <c r="O103" i="10"/>
  <c r="BG103" i="10" s="1"/>
  <c r="S103" i="10"/>
  <c r="BK103" i="10" s="1"/>
  <c r="W103" i="10"/>
  <c r="BO103" i="10" s="1"/>
  <c r="AA95" i="10"/>
  <c r="AE95" i="10"/>
  <c r="AI95" i="10"/>
  <c r="AQ103" i="10"/>
  <c r="AU103" i="10"/>
  <c r="AY103" i="10"/>
  <c r="BC95" i="10"/>
  <c r="BG95" i="10"/>
  <c r="BK95" i="10"/>
  <c r="BO95" i="10"/>
  <c r="BO96" i="10"/>
  <c r="BA97" i="10"/>
  <c r="BR97" i="10" s="1"/>
  <c r="BI97" i="10"/>
  <c r="AD98" i="10"/>
  <c r="AN98" i="10" s="1"/>
  <c r="AG99" i="10"/>
  <c r="AG103" i="10" s="1"/>
  <c r="AB99" i="10"/>
  <c r="BO99" i="10"/>
  <c r="AF100" i="10"/>
  <c r="AK100" i="10" s="1"/>
  <c r="AE100" i="10"/>
  <c r="Z100" i="10"/>
  <c r="BD100" i="10"/>
  <c r="BU100" i="10" s="1"/>
  <c r="BO100" i="10"/>
  <c r="BB100" i="10"/>
  <c r="BS100" i="10" s="1"/>
  <c r="AI101" i="10"/>
  <c r="AA101" i="10"/>
  <c r="AK101" i="10" s="1"/>
  <c r="AD101" i="10"/>
  <c r="Z110" i="10"/>
  <c r="AJ110" i="10" s="1"/>
  <c r="AC110" i="10"/>
  <c r="AM110" i="10" s="1"/>
  <c r="AB110" i="10"/>
  <c r="AL110" i="10" s="1"/>
  <c r="AN112" i="10"/>
  <c r="BA101" i="10"/>
  <c r="BR101" i="10" s="1"/>
  <c r="BE101" i="10"/>
  <c r="AE107" i="10"/>
  <c r="AJ107" i="10" s="1"/>
  <c r="AI107" i="10"/>
  <c r="AN107" i="10" s="1"/>
  <c r="AQ114" i="10"/>
  <c r="BH114" i="10" s="1"/>
  <c r="BA107" i="10"/>
  <c r="AG109" i="10"/>
  <c r="AL109" i="10" s="1"/>
  <c r="AE111" i="10"/>
  <c r="AJ111" i="10" s="1"/>
  <c r="BA111" i="10"/>
  <c r="BR111" i="10" s="1"/>
  <c r="G114" i="10"/>
  <c r="S114" i="10"/>
  <c r="AQ124" i="10"/>
  <c r="BH124" i="10" s="1"/>
  <c r="BH118" i="10"/>
  <c r="AU124" i="10"/>
  <c r="BL118" i="10"/>
  <c r="AY124" i="10"/>
  <c r="BP124" i="10" s="1"/>
  <c r="BP118" i="10"/>
  <c r="AN119" i="10"/>
  <c r="BD119" i="10"/>
  <c r="BU119" i="10" s="1"/>
  <c r="BO119" i="10"/>
  <c r="BA120" i="10"/>
  <c r="BR120" i="10" s="1"/>
  <c r="AM121" i="10"/>
  <c r="BL121" i="10"/>
  <c r="AN122" i="10"/>
  <c r="BU122" i="10"/>
  <c r="AF123" i="10"/>
  <c r="AK123" i="10" s="1"/>
  <c r="AE123" i="10"/>
  <c r="Z123" i="10"/>
  <c r="BS123" i="10"/>
  <c r="AS124" i="10"/>
  <c r="Z97" i="10"/>
  <c r="AJ97" i="10" s="1"/>
  <c r="BA98" i="10"/>
  <c r="BR98" i="10" s="1"/>
  <c r="BE98" i="10"/>
  <c r="BC100" i="10"/>
  <c r="BT100" i="10" s="1"/>
  <c r="AB107" i="10"/>
  <c r="AL107" i="10" s="1"/>
  <c r="AF107" i="10"/>
  <c r="AK107" i="10" s="1"/>
  <c r="BH107" i="10"/>
  <c r="AA108" i="10"/>
  <c r="AK108" i="10" s="1"/>
  <c r="BK108" i="10"/>
  <c r="Z109" i="10"/>
  <c r="AJ109" i="10" s="1"/>
  <c r="AB111" i="10"/>
  <c r="AL111" i="10" s="1"/>
  <c r="AA112" i="10"/>
  <c r="AK112" i="10" s="1"/>
  <c r="BK112" i="10"/>
  <c r="AG118" i="10"/>
  <c r="AB118" i="10"/>
  <c r="BB124" i="10"/>
  <c r="AC120" i="10"/>
  <c r="AM120" i="10" s="1"/>
  <c r="BE120" i="10"/>
  <c r="BB121" i="10"/>
  <c r="BS121" i="10" s="1"/>
  <c r="BI121" i="10"/>
  <c r="AN123" i="10"/>
  <c r="BD123" i="10"/>
  <c r="BU123" i="10" s="1"/>
  <c r="BO123" i="10"/>
  <c r="BF123" i="10"/>
  <c r="Q124" i="10"/>
  <c r="BI124" i="10" s="1"/>
  <c r="AW124" i="10"/>
  <c r="BA99" i="10"/>
  <c r="BR99" i="10" s="1"/>
  <c r="AO114" i="10"/>
  <c r="BF114" i="10" s="1"/>
  <c r="AS114" i="10"/>
  <c r="BJ114" i="10" s="1"/>
  <c r="BI107" i="10"/>
  <c r="B124" i="10"/>
  <c r="F124" i="10"/>
  <c r="AG124" i="10" s="1"/>
  <c r="J124" i="10"/>
  <c r="AH124" i="10" s="1"/>
  <c r="Z118" i="10"/>
  <c r="AJ118" i="10" s="1"/>
  <c r="R124" i="10"/>
  <c r="V124" i="10"/>
  <c r="BC118" i="10"/>
  <c r="BT118" i="10" s="1"/>
  <c r="AG119" i="10"/>
  <c r="AB119" i="10"/>
  <c r="AC119" i="10"/>
  <c r="AM119" i="10" s="1"/>
  <c r="AI120" i="10"/>
  <c r="AD120" i="10"/>
  <c r="AG120" i="10"/>
  <c r="AL120" i="10" s="1"/>
  <c r="BI120" i="10"/>
  <c r="AE121" i="10"/>
  <c r="Z121" i="10"/>
  <c r="BU121" i="10"/>
  <c r="AG122" i="10"/>
  <c r="AB122" i="10"/>
  <c r="BO122" i="10"/>
  <c r="AC123" i="10"/>
  <c r="AM123" i="10" s="1"/>
  <c r="AF118" i="10"/>
  <c r="BD118" i="10"/>
  <c r="BU118" i="10" s="1"/>
  <c r="BC119" i="10"/>
  <c r="BT119" i="10" s="1"/>
  <c r="Z120" i="10"/>
  <c r="BA121" i="10"/>
  <c r="BR121" i="10" s="1"/>
  <c r="BE121" i="10"/>
  <c r="BC123" i="10"/>
  <c r="BT123" i="10" s="1"/>
  <c r="N124" i="10"/>
  <c r="AC118" i="10"/>
  <c r="BA118" i="10"/>
  <c r="BE118" i="10"/>
  <c r="BV118" i="10" s="1"/>
  <c r="BI118" i="10"/>
  <c r="BM118" i="10"/>
  <c r="BQ118" i="10"/>
  <c r="AE120" i="10"/>
  <c r="BC120" i="10"/>
  <c r="BT120" i="10" s="1"/>
  <c r="BA122" i="10"/>
  <c r="BR122" i="10" s="1"/>
  <c r="BE122" i="10"/>
  <c r="BI122" i="10"/>
  <c r="N141" i="10"/>
  <c r="AH118" i="10"/>
  <c r="BB118" i="10"/>
  <c r="BS118" i="10" s="1"/>
  <c r="BA119" i="10"/>
  <c r="BR119" i="10" s="1"/>
  <c r="BA123" i="10"/>
  <c r="BR123" i="10" s="1"/>
  <c r="BV44" i="10" l="1"/>
  <c r="BC70" i="10"/>
  <c r="AE69" i="10"/>
  <c r="AE81" i="10"/>
  <c r="BC69" i="10"/>
  <c r="BT57" i="10"/>
  <c r="BV30" i="10"/>
  <c r="AJ30" i="10"/>
  <c r="BV31" i="10"/>
  <c r="C5" i="11"/>
  <c r="AL29" i="10"/>
  <c r="BP103" i="10"/>
  <c r="AJ112" i="10"/>
  <c r="AJ122" i="10"/>
  <c r="AJ31" i="10"/>
  <c r="BH66" i="10"/>
  <c r="BH65" i="10"/>
  <c r="Z49" i="10"/>
  <c r="AI70" i="10"/>
  <c r="BU32" i="10"/>
  <c r="BI81" i="10"/>
  <c r="C72" i="10"/>
  <c r="AH69" i="10"/>
  <c r="BJ65" i="10"/>
  <c r="BI82" i="10"/>
  <c r="BV122" i="10"/>
  <c r="AF67" i="10"/>
  <c r="BI69" i="10"/>
  <c r="AH68" i="10"/>
  <c r="AE67" i="10"/>
  <c r="BK67" i="10"/>
  <c r="BI64" i="10"/>
  <c r="AH45" i="10"/>
  <c r="AJ22" i="10"/>
  <c r="AG42" i="10"/>
  <c r="AL42" i="10" s="1"/>
  <c r="BJ80" i="10"/>
  <c r="BK24" i="10"/>
  <c r="AJ108" i="10"/>
  <c r="AE66" i="10"/>
  <c r="BH43" i="10"/>
  <c r="BQ60" i="10"/>
  <c r="BJ66" i="10"/>
  <c r="AF103" i="10"/>
  <c r="BK90" i="10"/>
  <c r="C6" i="11"/>
  <c r="BF65" i="10"/>
  <c r="BI45" i="10"/>
  <c r="AR145" i="10"/>
  <c r="E90" i="19"/>
  <c r="BH67" i="10"/>
  <c r="Y145" i="10"/>
  <c r="M88" i="19"/>
  <c r="BG77" i="10"/>
  <c r="V145" i="10"/>
  <c r="AH40" i="10"/>
  <c r="R145" i="10"/>
  <c r="F88" i="19"/>
  <c r="BD124" i="10"/>
  <c r="BU124" i="10" s="1"/>
  <c r="AH46" i="10"/>
  <c r="BK70" i="10"/>
  <c r="BI42" i="10"/>
  <c r="BK42" i="10"/>
  <c r="W145" i="10"/>
  <c r="K88" i="19"/>
  <c r="AN120" i="10"/>
  <c r="AL99" i="10"/>
  <c r="BH103" i="10"/>
  <c r="AD40" i="10"/>
  <c r="AC46" i="10"/>
  <c r="X145" i="10"/>
  <c r="L88" i="19"/>
  <c r="O145" i="10"/>
  <c r="C88" i="19"/>
  <c r="E5" i="11"/>
  <c r="H5" i="11" s="1"/>
  <c r="D5" i="11"/>
  <c r="F5" i="11"/>
  <c r="C10" i="11"/>
  <c r="AP139" i="10"/>
  <c r="BV98" i="10"/>
  <c r="BV101" i="10"/>
  <c r="BV28" i="10"/>
  <c r="BV88" i="10"/>
  <c r="BV46" i="10"/>
  <c r="AR138" i="10"/>
  <c r="AJ121" i="10"/>
  <c r="AJ123" i="10"/>
  <c r="AJ100" i="10"/>
  <c r="AJ34" i="10"/>
  <c r="AJ96" i="10"/>
  <c r="BS44" i="10"/>
  <c r="AJ119" i="10"/>
  <c r="AJ99" i="10"/>
  <c r="AA46" i="10"/>
  <c r="BT95" i="10"/>
  <c r="BV96" i="10"/>
  <c r="AH65" i="10"/>
  <c r="B72" i="10"/>
  <c r="BJ67" i="10"/>
  <c r="AI45" i="10"/>
  <c r="AE65" i="10"/>
  <c r="L72" i="10"/>
  <c r="K72" i="10"/>
  <c r="AC44" i="10"/>
  <c r="BT44" i="10" s="1"/>
  <c r="AG44" i="10"/>
  <c r="AJ29" i="10"/>
  <c r="BV40" i="10"/>
  <c r="BV41" i="10"/>
  <c r="AT138" i="10"/>
  <c r="U146" i="10"/>
  <c r="BE124" i="10"/>
  <c r="BV97" i="10"/>
  <c r="BU89" i="10"/>
  <c r="Q72" i="10"/>
  <c r="BV32" i="10"/>
  <c r="AF36" i="10"/>
  <c r="AE70" i="10"/>
  <c r="AC40" i="10"/>
  <c r="AG46" i="10"/>
  <c r="AL46" i="10" s="1"/>
  <c r="AG80" i="10"/>
  <c r="BE131" i="10"/>
  <c r="AT139" i="10"/>
  <c r="BE132" i="10"/>
  <c r="BV42" i="10"/>
  <c r="AG82" i="10"/>
  <c r="BI44" i="10"/>
  <c r="AJ88" i="10"/>
  <c r="AJ43" i="10"/>
  <c r="AH41" i="10"/>
  <c r="BF80" i="10"/>
  <c r="AG77" i="10"/>
  <c r="AP138" i="10"/>
  <c r="AF78" i="10"/>
  <c r="BU41" i="10"/>
  <c r="AN41" i="10"/>
  <c r="AB124" i="10"/>
  <c r="AL124" i="10" s="1"/>
  <c r="AL118" i="10"/>
  <c r="BF103" i="10"/>
  <c r="BE103" i="10"/>
  <c r="BA103" i="10"/>
  <c r="BR103" i="10" s="1"/>
  <c r="AA90" i="10"/>
  <c r="AK90" i="10" s="1"/>
  <c r="AK88" i="10"/>
  <c r="AC66" i="10"/>
  <c r="AM66" i="10" s="1"/>
  <c r="AM54" i="10"/>
  <c r="AE64" i="10"/>
  <c r="AE60" i="10"/>
  <c r="BB69" i="10"/>
  <c r="BS69" i="10" s="1"/>
  <c r="BS57" i="10"/>
  <c r="AB66" i="10"/>
  <c r="AL54" i="10"/>
  <c r="BT54" i="10"/>
  <c r="BC66" i="10"/>
  <c r="BF67" i="10"/>
  <c r="BL60" i="10"/>
  <c r="BC60" i="10"/>
  <c r="B49" i="10"/>
  <c r="B48" i="10"/>
  <c r="AM34" i="10"/>
  <c r="BT34" i="10"/>
  <c r="AI36" i="10"/>
  <c r="AL58" i="10"/>
  <c r="AB70" i="10"/>
  <c r="AL70" i="10" s="1"/>
  <c r="BI67" i="10"/>
  <c r="AK69" i="10"/>
  <c r="BJ40" i="10"/>
  <c r="BS56" i="10"/>
  <c r="BB68" i="10"/>
  <c r="BS68" i="10" s="1"/>
  <c r="AD77" i="10"/>
  <c r="AN5" i="10"/>
  <c r="BU5" i="10"/>
  <c r="AD45" i="10"/>
  <c r="P115" i="10"/>
  <c r="P143" i="10"/>
  <c r="P144" i="10"/>
  <c r="AB49" i="10"/>
  <c r="AA24" i="10"/>
  <c r="AQ135" i="10"/>
  <c r="AQ84" i="10"/>
  <c r="AQ14" i="10"/>
  <c r="BH12" i="10"/>
  <c r="AB80" i="10"/>
  <c r="AL8" i="10"/>
  <c r="AF76" i="10"/>
  <c r="AF12" i="10"/>
  <c r="N115" i="10"/>
  <c r="N144" i="10"/>
  <c r="N143" i="10"/>
  <c r="Z80" i="10"/>
  <c r="AJ80" i="10" s="1"/>
  <c r="AJ8" i="10"/>
  <c r="G144" i="10"/>
  <c r="G143" i="10"/>
  <c r="G115" i="10"/>
  <c r="AH49" i="10"/>
  <c r="AE24" i="10"/>
  <c r="AG24" i="10"/>
  <c r="I135" i="10"/>
  <c r="I84" i="10"/>
  <c r="I14" i="10"/>
  <c r="Z124" i="10"/>
  <c r="AJ120" i="10"/>
  <c r="AL119" i="10"/>
  <c r="AF124" i="10"/>
  <c r="AE124" i="10"/>
  <c r="BN124" i="10"/>
  <c r="BV120" i="10"/>
  <c r="BL124" i="10"/>
  <c r="BC124" i="10"/>
  <c r="BT124" i="10" s="1"/>
  <c r="AB114" i="10"/>
  <c r="Z114" i="10"/>
  <c r="BV109" i="10"/>
  <c r="AI103" i="10"/>
  <c r="AN114" i="10"/>
  <c r="AJ101" i="10"/>
  <c r="AJ98" i="10"/>
  <c r="BD103" i="10"/>
  <c r="AD124" i="10"/>
  <c r="AN124" i="10" s="1"/>
  <c r="AN118" i="10"/>
  <c r="BB114" i="10"/>
  <c r="BS114" i="10" s="1"/>
  <c r="BS107" i="10"/>
  <c r="BV95" i="10"/>
  <c r="AC114" i="10"/>
  <c r="AM114" i="10" s="1"/>
  <c r="AK99" i="10"/>
  <c r="AD103" i="10"/>
  <c r="AN103" i="10" s="1"/>
  <c r="AN95" i="10"/>
  <c r="AI90" i="10"/>
  <c r="BV110" i="10"/>
  <c r="AK89" i="10"/>
  <c r="BB90" i="10"/>
  <c r="BS90" i="10" s="1"/>
  <c r="BI90" i="10"/>
  <c r="BA70" i="10"/>
  <c r="BR70" i="10" s="1"/>
  <c r="BR58" i="10"/>
  <c r="T125" i="10"/>
  <c r="BL90" i="10"/>
  <c r="BG65" i="10"/>
  <c r="AT72" i="10"/>
  <c r="BK60" i="10"/>
  <c r="N72" i="10"/>
  <c r="Z60" i="10"/>
  <c r="AA64" i="10"/>
  <c r="AK64" i="10" s="1"/>
  <c r="AA60" i="10"/>
  <c r="AK52" i="10"/>
  <c r="AS72" i="10"/>
  <c r="BJ60" i="10"/>
  <c r="AH70" i="10"/>
  <c r="Z67" i="10"/>
  <c r="AJ55" i="10"/>
  <c r="BI65" i="10"/>
  <c r="AG64" i="10"/>
  <c r="AL64" i="10" s="1"/>
  <c r="AG60" i="10"/>
  <c r="BG66" i="10"/>
  <c r="E72" i="10"/>
  <c r="BR55" i="10"/>
  <c r="BA67" i="10"/>
  <c r="BR67" i="10" s="1"/>
  <c r="AB67" i="10"/>
  <c r="AL67" i="10" s="1"/>
  <c r="AL55" i="10"/>
  <c r="BK66" i="10"/>
  <c r="BU53" i="10"/>
  <c r="BD65" i="10"/>
  <c r="AI65" i="10"/>
  <c r="BI60" i="10"/>
  <c r="AR72" i="10"/>
  <c r="BB60" i="10"/>
  <c r="AA45" i="10"/>
  <c r="AI44" i="10"/>
  <c r="AT48" i="10"/>
  <c r="C7" i="11" s="1"/>
  <c r="BK36" i="10"/>
  <c r="N49" i="10"/>
  <c r="N48" i="10"/>
  <c r="Z36" i="10"/>
  <c r="AC45" i="10"/>
  <c r="BA44" i="10"/>
  <c r="BR44" i="10" s="1"/>
  <c r="BR32" i="10"/>
  <c r="AE36" i="10"/>
  <c r="BV45" i="10"/>
  <c r="AP72" i="10"/>
  <c r="BG72" i="10" s="1"/>
  <c r="BG60" i="10"/>
  <c r="AF70" i="10"/>
  <c r="AK70" i="10" s="1"/>
  <c r="BF66" i="10"/>
  <c r="AA66" i="10"/>
  <c r="AK54" i="10"/>
  <c r="AF66" i="10"/>
  <c r="AB65" i="10"/>
  <c r="AL65" i="10" s="1"/>
  <c r="AL53" i="10"/>
  <c r="AF65" i="10"/>
  <c r="X72" i="10"/>
  <c r="BP72" i="10" s="1"/>
  <c r="AH60" i="10"/>
  <c r="AH64" i="10"/>
  <c r="D72" i="10"/>
  <c r="BK45" i="10"/>
  <c r="BK40" i="10"/>
  <c r="AA40" i="10"/>
  <c r="AS48" i="10"/>
  <c r="BJ36" i="10"/>
  <c r="Q49" i="10"/>
  <c r="Q48" i="10"/>
  <c r="S37" i="10"/>
  <c r="BT46" i="10"/>
  <c r="BK44" i="10"/>
  <c r="AJ32" i="10"/>
  <c r="BU58" i="10"/>
  <c r="BD70" i="10"/>
  <c r="BB70" i="10"/>
  <c r="BS70" i="10" s="1"/>
  <c r="BS58" i="10"/>
  <c r="Z70" i="10"/>
  <c r="AJ58" i="10"/>
  <c r="AJ69" i="10"/>
  <c r="AK53" i="10"/>
  <c r="AA65" i="10"/>
  <c r="BD60" i="10"/>
  <c r="BO60" i="10"/>
  <c r="BF46" i="10"/>
  <c r="AA43" i="10"/>
  <c r="AK43" i="10" s="1"/>
  <c r="BF40" i="10"/>
  <c r="BH46" i="10"/>
  <c r="BJ44" i="10"/>
  <c r="BA42" i="10"/>
  <c r="BR42" i="10" s="1"/>
  <c r="BR30" i="10"/>
  <c r="AG36" i="10"/>
  <c r="AL52" i="10"/>
  <c r="AF46" i="10"/>
  <c r="AE46" i="10"/>
  <c r="AJ46" i="10" s="1"/>
  <c r="BV33" i="10"/>
  <c r="AC41" i="10"/>
  <c r="AO144" i="10"/>
  <c r="AO143" i="10"/>
  <c r="BF24" i="10"/>
  <c r="AO145" i="10"/>
  <c r="P135" i="10"/>
  <c r="P84" i="10"/>
  <c r="P14" i="10"/>
  <c r="AS138" i="10"/>
  <c r="AF79" i="10"/>
  <c r="AA78" i="10"/>
  <c r="AK6" i="10"/>
  <c r="Z77" i="10"/>
  <c r="AJ5" i="10"/>
  <c r="AG76" i="10"/>
  <c r="AG12" i="10"/>
  <c r="BB76" i="10"/>
  <c r="BS76" i="10" s="1"/>
  <c r="BS4" i="10"/>
  <c r="O48" i="10"/>
  <c r="BK46" i="10"/>
  <c r="BJ24" i="10"/>
  <c r="V144" i="10"/>
  <c r="V143" i="10"/>
  <c r="AD49" i="10"/>
  <c r="AA81" i="10"/>
  <c r="AK81" i="10" s="1"/>
  <c r="AK9" i="10"/>
  <c r="BH77" i="10"/>
  <c r="AE77" i="10"/>
  <c r="AL44" i="10"/>
  <c r="W48" i="10"/>
  <c r="W49" i="10"/>
  <c r="Y37" i="10"/>
  <c r="BO36" i="10"/>
  <c r="AM30" i="10"/>
  <c r="BT30" i="10"/>
  <c r="BB36" i="10"/>
  <c r="AR48" i="10"/>
  <c r="BI48" i="10" s="1"/>
  <c r="BI36" i="10"/>
  <c r="P145" i="10"/>
  <c r="W131" i="10"/>
  <c r="W132" i="10"/>
  <c r="W128" i="10"/>
  <c r="W133" i="10"/>
  <c r="W129" i="10"/>
  <c r="W135" i="10"/>
  <c r="W134" i="10"/>
  <c r="W140" i="10" s="1"/>
  <c r="W130" i="10"/>
  <c r="W84" i="10"/>
  <c r="BO84" i="10" s="1"/>
  <c r="W14" i="10"/>
  <c r="BO14" i="10" s="1"/>
  <c r="BO12" i="10"/>
  <c r="G135" i="10"/>
  <c r="G84" i="10"/>
  <c r="G14" i="10"/>
  <c r="AH82" i="10"/>
  <c r="BB80" i="10"/>
  <c r="BS80" i="10" s="1"/>
  <c r="BS8" i="10"/>
  <c r="BJ77" i="10"/>
  <c r="BF77" i="10"/>
  <c r="AC77" i="10"/>
  <c r="AM5" i="10"/>
  <c r="AB76" i="10"/>
  <c r="AB12" i="10"/>
  <c r="AL4" i="10"/>
  <c r="BV55" i="10"/>
  <c r="BG46" i="10"/>
  <c r="BJ41" i="10"/>
  <c r="N145" i="10"/>
  <c r="Y133" i="10"/>
  <c r="Y129" i="10"/>
  <c r="Y135" i="10"/>
  <c r="Y134" i="10"/>
  <c r="Y140" i="10" s="1"/>
  <c r="Y130" i="10"/>
  <c r="Y131" i="10"/>
  <c r="Y128" i="10"/>
  <c r="Y132" i="10"/>
  <c r="Y84" i="10"/>
  <c r="BQ84" i="10" s="1"/>
  <c r="Y14" i="10"/>
  <c r="BQ14" i="10" s="1"/>
  <c r="BQ12" i="10"/>
  <c r="AI81" i="10"/>
  <c r="AI77" i="10"/>
  <c r="J72" i="10"/>
  <c r="AF68" i="10"/>
  <c r="BF43" i="10"/>
  <c r="AI42" i="10"/>
  <c r="AD36" i="10"/>
  <c r="AN28" i="10"/>
  <c r="T49" i="10"/>
  <c r="BL36" i="10"/>
  <c r="T48" i="10"/>
  <c r="V37" i="10"/>
  <c r="H49" i="10"/>
  <c r="H48" i="10"/>
  <c r="AQ144" i="10"/>
  <c r="AQ143" i="10"/>
  <c r="BH24" i="10"/>
  <c r="BA24" i="10"/>
  <c r="BR24" i="10" s="1"/>
  <c r="G145" i="10"/>
  <c r="AP135" i="10"/>
  <c r="AP84" i="10"/>
  <c r="AP14" i="10"/>
  <c r="BG12" i="10"/>
  <c r="J135" i="10"/>
  <c r="J84" i="10"/>
  <c r="J14" i="10"/>
  <c r="AC82" i="10"/>
  <c r="AM82" i="10" s="1"/>
  <c r="AM10" i="10"/>
  <c r="BT10" i="10"/>
  <c r="BB81" i="10"/>
  <c r="BS81" i="10" s="1"/>
  <c r="BS9" i="10"/>
  <c r="AB81" i="10"/>
  <c r="AL81" i="10" s="1"/>
  <c r="AL9" i="10"/>
  <c r="AQ138" i="10"/>
  <c r="BB77" i="10"/>
  <c r="BS77" i="10" s="1"/>
  <c r="BS5" i="10"/>
  <c r="BA76" i="10"/>
  <c r="BR76" i="10" s="1"/>
  <c r="BR4" i="10"/>
  <c r="AK30" i="10"/>
  <c r="BR29" i="10"/>
  <c r="BA41" i="10"/>
  <c r="BR41" i="10" s="1"/>
  <c r="BB82" i="10"/>
  <c r="BS82" i="10" s="1"/>
  <c r="BA77" i="10"/>
  <c r="BR77" i="10" s="1"/>
  <c r="BR5" i="10"/>
  <c r="O49" i="10"/>
  <c r="BE134" i="10"/>
  <c r="AF77" i="10"/>
  <c r="BV5" i="10"/>
  <c r="AA124" i="10"/>
  <c r="AK118" i="10"/>
  <c r="BT99" i="10"/>
  <c r="AB103" i="10"/>
  <c r="AL103" i="10" s="1"/>
  <c r="BB65" i="10"/>
  <c r="BS65" i="10" s="1"/>
  <c r="BS53" i="10"/>
  <c r="BA64" i="10"/>
  <c r="BR64" i="10" s="1"/>
  <c r="BR52" i="10"/>
  <c r="BB64" i="10"/>
  <c r="BS64" i="10" s="1"/>
  <c r="BS52" i="10"/>
  <c r="AF41" i="10"/>
  <c r="AK41" i="10" s="1"/>
  <c r="AE41" i="10"/>
  <c r="AJ41" i="10" s="1"/>
  <c r="AE40" i="10"/>
  <c r="AJ40" i="10" s="1"/>
  <c r="AF40" i="10"/>
  <c r="BR34" i="10"/>
  <c r="BA46" i="10"/>
  <c r="BR46" i="10" s="1"/>
  <c r="BA45" i="10"/>
  <c r="BR45" i="10" s="1"/>
  <c r="BR33" i="10"/>
  <c r="T135" i="10"/>
  <c r="T84" i="10"/>
  <c r="BL84" i="10" s="1"/>
  <c r="T14" i="10"/>
  <c r="BL14" i="10" s="1"/>
  <c r="BL12" i="10"/>
  <c r="AA82" i="10"/>
  <c r="AK10" i="10"/>
  <c r="AC80" i="10"/>
  <c r="BT8" i="10"/>
  <c r="AM8" i="10"/>
  <c r="AE78" i="10"/>
  <c r="AA79" i="10"/>
  <c r="AK7" i="10"/>
  <c r="Z78" i="10"/>
  <c r="AJ6" i="10"/>
  <c r="AB78" i="10"/>
  <c r="AN31" i="10"/>
  <c r="BU31" i="10"/>
  <c r="AM28" i="10"/>
  <c r="AC36" i="10"/>
  <c r="BT28" i="10"/>
  <c r="P49" i="10"/>
  <c r="P48" i="10"/>
  <c r="D49" i="10"/>
  <c r="D48" i="10"/>
  <c r="W144" i="10"/>
  <c r="W143" i="10"/>
  <c r="Z79" i="10"/>
  <c r="AJ7" i="10"/>
  <c r="AM6" i="10"/>
  <c r="AC78" i="10"/>
  <c r="AM78" i="10" s="1"/>
  <c r="BT6" i="10"/>
  <c r="AA76" i="10"/>
  <c r="AK4" i="10"/>
  <c r="AA12" i="10"/>
  <c r="AH44" i="10"/>
  <c r="R115" i="10"/>
  <c r="R144" i="10"/>
  <c r="R143" i="10"/>
  <c r="AG114" i="10"/>
  <c r="AE114" i="10"/>
  <c r="BA114" i="10"/>
  <c r="BR114" i="10" s="1"/>
  <c r="BR107" i="10"/>
  <c r="AN101" i="10"/>
  <c r="AE103" i="10"/>
  <c r="BF124" i="10"/>
  <c r="AK119" i="10"/>
  <c r="BE114" i="10"/>
  <c r="BV107" i="10"/>
  <c r="BF90" i="10"/>
  <c r="BE90" i="10"/>
  <c r="F6" i="11" s="1"/>
  <c r="H6" i="11" s="1"/>
  <c r="BA90" i="10"/>
  <c r="BR90" i="10" s="1"/>
  <c r="BV100" i="10"/>
  <c r="AO72" i="10"/>
  <c r="BE60" i="10"/>
  <c r="BF60" i="10"/>
  <c r="BA60" i="10"/>
  <c r="BE70" i="10"/>
  <c r="BV58" i="10"/>
  <c r="BA68" i="10"/>
  <c r="BR68" i="10" s="1"/>
  <c r="BR56" i="10"/>
  <c r="BE66" i="10"/>
  <c r="BV54" i="10"/>
  <c r="R72" i="10"/>
  <c r="AC68" i="10"/>
  <c r="AM68" i="10" s="1"/>
  <c r="AM56" i="10"/>
  <c r="AA67" i="10"/>
  <c r="AK67" i="10" s="1"/>
  <c r="AK55" i="10"/>
  <c r="BV53" i="10"/>
  <c r="BE65" i="10"/>
  <c r="AD60" i="10"/>
  <c r="AD64" i="10"/>
  <c r="AN52" i="10"/>
  <c r="BB103" i="10"/>
  <c r="BS103" i="10" s="1"/>
  <c r="BI103" i="10"/>
  <c r="AN69" i="10"/>
  <c r="BB67" i="10"/>
  <c r="BS67" i="10" s="1"/>
  <c r="BS55" i="10"/>
  <c r="AD67" i="10"/>
  <c r="AN67" i="10" s="1"/>
  <c r="AI40" i="10"/>
  <c r="AN40" i="10" s="1"/>
  <c r="AP48" i="10"/>
  <c r="BG36" i="10"/>
  <c r="J49" i="10"/>
  <c r="J48" i="10"/>
  <c r="BB45" i="10"/>
  <c r="BS45" i="10" s="1"/>
  <c r="BS33" i="10"/>
  <c r="BH68" i="10"/>
  <c r="BB41" i="10"/>
  <c r="BS41" i="10" s="1"/>
  <c r="BS29" i="10"/>
  <c r="BA40" i="10"/>
  <c r="BR40" i="10" s="1"/>
  <c r="BR28" i="10"/>
  <c r="AK28" i="10"/>
  <c r="AA36" i="10"/>
  <c r="AD70" i="10"/>
  <c r="AN58" i="10"/>
  <c r="AJ54" i="10"/>
  <c r="Z66" i="10"/>
  <c r="BG40" i="10"/>
  <c r="AO48" i="10"/>
  <c r="BF36" i="10"/>
  <c r="BE36" i="10"/>
  <c r="BA36" i="10"/>
  <c r="M49" i="10"/>
  <c r="M48" i="10"/>
  <c r="BB46" i="10"/>
  <c r="BS46" i="10" s="1"/>
  <c r="BS34" i="10"/>
  <c r="BH45" i="10"/>
  <c r="AA44" i="10"/>
  <c r="BS30" i="10"/>
  <c r="BB42" i="10"/>
  <c r="BS42" i="10" s="1"/>
  <c r="AK29" i="10"/>
  <c r="BI66" i="10"/>
  <c r="AG66" i="10"/>
  <c r="BK64" i="10"/>
  <c r="AI46" i="10"/>
  <c r="AP144" i="10"/>
  <c r="AP143" i="10"/>
  <c r="BG24" i="10"/>
  <c r="BD68" i="10"/>
  <c r="BU56" i="10"/>
  <c r="AB60" i="10"/>
  <c r="AQ48" i="10"/>
  <c r="BH36" i="10"/>
  <c r="AK34" i="10"/>
  <c r="Y144" i="10"/>
  <c r="Y143" i="10"/>
  <c r="BE48" i="10"/>
  <c r="BE49" i="10"/>
  <c r="AR135" i="10"/>
  <c r="AR84" i="10"/>
  <c r="BB12" i="10"/>
  <c r="BI12" i="10"/>
  <c r="L135" i="10"/>
  <c r="L84" i="10"/>
  <c r="L14" i="10"/>
  <c r="BE133" i="10"/>
  <c r="BE82" i="10"/>
  <c r="BV10" i="10"/>
  <c r="AI82" i="10"/>
  <c r="AH81" i="10"/>
  <c r="BB79" i="10"/>
  <c r="BS79" i="10" s="1"/>
  <c r="BS7" i="10"/>
  <c r="AB79" i="10"/>
  <c r="AL79" i="10" s="1"/>
  <c r="AL7" i="10"/>
  <c r="BD77" i="10"/>
  <c r="AC76" i="10"/>
  <c r="BT4" i="10"/>
  <c r="AM4" i="10"/>
  <c r="AC12" i="10"/>
  <c r="BU52" i="10"/>
  <c r="AS146" i="10"/>
  <c r="AF82" i="10"/>
  <c r="BD80" i="10"/>
  <c r="AQ139" i="10"/>
  <c r="AQ72" i="10"/>
  <c r="BH72" i="10" s="1"/>
  <c r="BI40" i="10"/>
  <c r="G48" i="10"/>
  <c r="G49" i="10"/>
  <c r="T144" i="10"/>
  <c r="T143" i="10"/>
  <c r="L144" i="10"/>
  <c r="L143" i="10"/>
  <c r="L115" i="10"/>
  <c r="D144" i="10"/>
  <c r="D143" i="10"/>
  <c r="D115" i="10"/>
  <c r="AG49" i="10"/>
  <c r="AF24" i="10"/>
  <c r="S135" i="10"/>
  <c r="S84" i="10"/>
  <c r="BK84" i="10" s="1"/>
  <c r="D9" i="11" s="1"/>
  <c r="S14" i="10"/>
  <c r="C135" i="10"/>
  <c r="C84" i="10"/>
  <c r="C14" i="10"/>
  <c r="AD82" i="10"/>
  <c r="AN82" i="10" s="1"/>
  <c r="AN10" i="10"/>
  <c r="AC81" i="10"/>
  <c r="AM9" i="10"/>
  <c r="BI80" i="10"/>
  <c r="BE130" i="10"/>
  <c r="BE79" i="10"/>
  <c r="BV7" i="10"/>
  <c r="AI79" i="10"/>
  <c r="AA49" i="10"/>
  <c r="M146" i="10"/>
  <c r="BV18" i="10"/>
  <c r="B115" i="10"/>
  <c r="B144" i="10"/>
  <c r="B143" i="10"/>
  <c r="AF49" i="10"/>
  <c r="AE49" i="10"/>
  <c r="M135" i="10"/>
  <c r="M84" i="10"/>
  <c r="M14" i="10"/>
  <c r="AB82" i="10"/>
  <c r="AJ56" i="10"/>
  <c r="Z68" i="10"/>
  <c r="AB68" i="10"/>
  <c r="AL56" i="10"/>
  <c r="AA68" i="10"/>
  <c r="AK56" i="10"/>
  <c r="AG68" i="10"/>
  <c r="BH41" i="10"/>
  <c r="S48" i="10"/>
  <c r="S49" i="10"/>
  <c r="AH36" i="10"/>
  <c r="AQ145" i="10"/>
  <c r="S144" i="10"/>
  <c r="S143" i="10"/>
  <c r="S115" i="10"/>
  <c r="AC49" i="10"/>
  <c r="AB24" i="10"/>
  <c r="AL24" i="10" s="1"/>
  <c r="Z24" i="10"/>
  <c r="K143" i="10"/>
  <c r="K115" i="10"/>
  <c r="K144" i="10"/>
  <c r="C144" i="10"/>
  <c r="C143" i="10"/>
  <c r="C115" i="10"/>
  <c r="AD12" i="10"/>
  <c r="B135" i="10"/>
  <c r="B84" i="10"/>
  <c r="B14" i="10"/>
  <c r="BA80" i="10"/>
  <c r="BR80" i="10" s="1"/>
  <c r="BR8" i="10"/>
  <c r="BI77" i="10"/>
  <c r="BH76" i="10"/>
  <c r="AI76" i="10"/>
  <c r="AI12" i="10"/>
  <c r="BV29" i="10"/>
  <c r="J144" i="10"/>
  <c r="J143" i="10"/>
  <c r="J115" i="10"/>
  <c r="AI49" i="10"/>
  <c r="AH24" i="10"/>
  <c r="U135" i="10"/>
  <c r="U84" i="10"/>
  <c r="BM84" i="10" s="1"/>
  <c r="U14" i="10"/>
  <c r="BM14" i="10" s="1"/>
  <c r="BM12" i="10"/>
  <c r="E146" i="10"/>
  <c r="AA77" i="10"/>
  <c r="AK77" i="10" s="1"/>
  <c r="AL5" i="10"/>
  <c r="BE77" i="10"/>
  <c r="AM118" i="10"/>
  <c r="AC124" i="10"/>
  <c r="AM124" i="10" s="1"/>
  <c r="Z103" i="10"/>
  <c r="AJ95" i="10"/>
  <c r="BV119" i="10"/>
  <c r="E125" i="10"/>
  <c r="AG90" i="10"/>
  <c r="AL90" i="10" s="1"/>
  <c r="AC90" i="10"/>
  <c r="AM88" i="10"/>
  <c r="BT88" i="10"/>
  <c r="Z65" i="10"/>
  <c r="AJ53" i="10"/>
  <c r="AB69" i="10"/>
  <c r="AL69" i="10" s="1"/>
  <c r="AL57" i="10"/>
  <c r="BV56" i="10"/>
  <c r="BE68" i="10"/>
  <c r="R49" i="10"/>
  <c r="R48" i="10"/>
  <c r="U49" i="10"/>
  <c r="U48" i="10"/>
  <c r="BM36" i="10"/>
  <c r="E49" i="10"/>
  <c r="E48" i="10"/>
  <c r="G37" i="10"/>
  <c r="AF44" i="10"/>
  <c r="AE44" i="10"/>
  <c r="AJ44" i="10" s="1"/>
  <c r="AF42" i="10"/>
  <c r="AE42" i="10"/>
  <c r="AJ42" i="10" s="1"/>
  <c r="D135" i="10"/>
  <c r="D84" i="10"/>
  <c r="D14" i="10"/>
  <c r="Z81" i="10"/>
  <c r="AJ9" i="10"/>
  <c r="BA78" i="10"/>
  <c r="BR78" i="10" s="1"/>
  <c r="BR6" i="10"/>
  <c r="AC79" i="10"/>
  <c r="AM79" i="10" s="1"/>
  <c r="AM7" i="10"/>
  <c r="AA42" i="10"/>
  <c r="AN29" i="10"/>
  <c r="BU29" i="10"/>
  <c r="X144" i="10"/>
  <c r="X143" i="10"/>
  <c r="AD24" i="10"/>
  <c r="AN24" i="10" s="1"/>
  <c r="H144" i="10"/>
  <c r="H143" i="10"/>
  <c r="H115" i="10"/>
  <c r="K135" i="10"/>
  <c r="K84" i="10"/>
  <c r="K14" i="10"/>
  <c r="AO131" i="10"/>
  <c r="AO132" i="10"/>
  <c r="AO128" i="10"/>
  <c r="AO133" i="10"/>
  <c r="AO129" i="10"/>
  <c r="AO130" i="10"/>
  <c r="AO134" i="10"/>
  <c r="AO140" i="10" s="1"/>
  <c r="BE140" i="10" s="1"/>
  <c r="AO135" i="10"/>
  <c r="AO84" i="10"/>
  <c r="BF12" i="10"/>
  <c r="AO14" i="10"/>
  <c r="BE12" i="10"/>
  <c r="BA12" i="10"/>
  <c r="Z76" i="10"/>
  <c r="BV76" i="10" s="1"/>
  <c r="AJ4" i="10"/>
  <c r="Z12" i="10"/>
  <c r="X49" i="10"/>
  <c r="X48" i="10"/>
  <c r="BP36" i="10"/>
  <c r="O144" i="10"/>
  <c r="O143" i="10"/>
  <c r="O115" i="10"/>
  <c r="R135" i="10"/>
  <c r="R84" i="10"/>
  <c r="R14" i="10"/>
  <c r="BJ14" i="10" s="1"/>
  <c r="AA80" i="10"/>
  <c r="AK80" i="10" s="1"/>
  <c r="AK8" i="10"/>
  <c r="BE80" i="10"/>
  <c r="BR118" i="10"/>
  <c r="BA124" i="10"/>
  <c r="BR124" i="10" s="1"/>
  <c r="BV121" i="10"/>
  <c r="AL122" i="10"/>
  <c r="BS124" i="10"/>
  <c r="BJ124" i="10"/>
  <c r="BL103" i="10"/>
  <c r="BC103" i="10"/>
  <c r="AA103" i="10"/>
  <c r="AK95" i="10"/>
  <c r="BV123" i="10"/>
  <c r="BU101" i="10"/>
  <c r="BK114" i="10"/>
  <c r="AM95" i="10"/>
  <c r="AC103" i="10"/>
  <c r="AM103" i="10" s="1"/>
  <c r="BU98" i="10"/>
  <c r="I125" i="10"/>
  <c r="AH90" i="10"/>
  <c r="AI68" i="10"/>
  <c r="BV99" i="10"/>
  <c r="BV89" i="10"/>
  <c r="AD90" i="10"/>
  <c r="AN88" i="10"/>
  <c r="N125" i="10"/>
  <c r="Z90" i="10"/>
  <c r="BI68" i="10"/>
  <c r="BR57" i="10"/>
  <c r="BA69" i="10"/>
  <c r="BR69" i="10" s="1"/>
  <c r="AN56" i="10"/>
  <c r="AD68" i="10"/>
  <c r="BA66" i="10"/>
  <c r="BR66" i="10" s="1"/>
  <c r="BR54" i="10"/>
  <c r="AI60" i="10"/>
  <c r="AI72" i="10" s="1"/>
  <c r="AI64" i="10"/>
  <c r="BV57" i="10"/>
  <c r="BE69" i="10"/>
  <c r="BV69" i="10" s="1"/>
  <c r="AM57" i="10"/>
  <c r="AC69" i="10"/>
  <c r="BA65" i="10"/>
  <c r="BR65" i="10" s="1"/>
  <c r="BR53" i="10"/>
  <c r="AC65" i="10"/>
  <c r="AM53" i="10"/>
  <c r="Z64" i="10"/>
  <c r="AJ52" i="10"/>
  <c r="BU95" i="10"/>
  <c r="BT89" i="10"/>
  <c r="BH70" i="10"/>
  <c r="BU57" i="10"/>
  <c r="BD69" i="10"/>
  <c r="BV52" i="10"/>
  <c r="BE64" i="10"/>
  <c r="AC70" i="10"/>
  <c r="AM70" i="10" s="1"/>
  <c r="BU54" i="10"/>
  <c r="BD66" i="10"/>
  <c r="AN66" i="10"/>
  <c r="BH44" i="10"/>
  <c r="AM43" i="10"/>
  <c r="BT43" i="10"/>
  <c r="BU40" i="10"/>
  <c r="V49" i="10"/>
  <c r="V48" i="10"/>
  <c r="BN36" i="10"/>
  <c r="F49" i="10"/>
  <c r="F48" i="10"/>
  <c r="AR144" i="10"/>
  <c r="AR143" i="10"/>
  <c r="BI24" i="10"/>
  <c r="AE90" i="10"/>
  <c r="BH69" i="10"/>
  <c r="AD65" i="10"/>
  <c r="AN65" i="10" s="1"/>
  <c r="AN53" i="10"/>
  <c r="BH60" i="10"/>
  <c r="AC64" i="10"/>
  <c r="AM64" i="10" s="1"/>
  <c r="AM52" i="10"/>
  <c r="AC60" i="10"/>
  <c r="BT52" i="10"/>
  <c r="AC42" i="10"/>
  <c r="Y49" i="10"/>
  <c r="Y48" i="10"/>
  <c r="BQ36" i="10"/>
  <c r="I49" i="10"/>
  <c r="I48" i="10"/>
  <c r="BI46" i="10"/>
  <c r="BG44" i="10"/>
  <c r="AJ28" i="10"/>
  <c r="BG70" i="10"/>
  <c r="BT55" i="10"/>
  <c r="BC67" i="10"/>
  <c r="BT53" i="10"/>
  <c r="BC65" i="10"/>
  <c r="AF45" i="10"/>
  <c r="AE45" i="10"/>
  <c r="AJ45" i="10" s="1"/>
  <c r="AD42" i="10"/>
  <c r="AG40" i="10"/>
  <c r="BV34" i="10"/>
  <c r="AD46" i="10"/>
  <c r="AJ33" i="10"/>
  <c r="BF44" i="10"/>
  <c r="BS31" i="10"/>
  <c r="BB43" i="10"/>
  <c r="BS43" i="10" s="1"/>
  <c r="BB66" i="10"/>
  <c r="BS66" i="10" s="1"/>
  <c r="BG68" i="10"/>
  <c r="AM67" i="10"/>
  <c r="V72" i="10"/>
  <c r="BN72" i="10" s="1"/>
  <c r="K48" i="10"/>
  <c r="K49" i="10"/>
  <c r="M37" i="10"/>
  <c r="AL34" i="10"/>
  <c r="BJ45" i="10"/>
  <c r="BF45" i="10"/>
  <c r="AD44" i="10"/>
  <c r="BI43" i="10"/>
  <c r="AB36" i="10"/>
  <c r="AL36" i="10" s="1"/>
  <c r="I144" i="10"/>
  <c r="I143" i="10"/>
  <c r="I115" i="10"/>
  <c r="AM16" i="10"/>
  <c r="AC24" i="10"/>
  <c r="X132" i="10"/>
  <c r="X128" i="10"/>
  <c r="X133" i="10"/>
  <c r="X129" i="10"/>
  <c r="X135" i="10"/>
  <c r="X134" i="10"/>
  <c r="X140" i="10" s="1"/>
  <c r="X130" i="10"/>
  <c r="X131" i="10"/>
  <c r="X84" i="10"/>
  <c r="BP84" i="10" s="1"/>
  <c r="X14" i="10"/>
  <c r="BP14" i="10" s="1"/>
  <c r="BP12" i="10"/>
  <c r="H135" i="10"/>
  <c r="H84" i="10"/>
  <c r="H14" i="10"/>
  <c r="BA82" i="10"/>
  <c r="BR82" i="10" s="1"/>
  <c r="BR10" i="10"/>
  <c r="AE82" i="10"/>
  <c r="AD81" i="10"/>
  <c r="AN9" i="10"/>
  <c r="BU9" i="10"/>
  <c r="BE129" i="10"/>
  <c r="BE78" i="10"/>
  <c r="BV6" i="10"/>
  <c r="AI78" i="10"/>
  <c r="AH77" i="10"/>
  <c r="AP145" i="10"/>
  <c r="F115" i="10"/>
  <c r="F144" i="10"/>
  <c r="F143" i="10"/>
  <c r="BE81" i="10"/>
  <c r="AB48" i="10"/>
  <c r="AL40" i="10"/>
  <c r="BR31" i="10"/>
  <c r="BA43" i="10"/>
  <c r="BR43" i="10" s="1"/>
  <c r="BH42" i="10"/>
  <c r="BV43" i="10"/>
  <c r="T145" i="10"/>
  <c r="L145" i="10"/>
  <c r="D145" i="10"/>
  <c r="O135" i="10"/>
  <c r="O84" i="10"/>
  <c r="O14" i="10"/>
  <c r="P25" i="10" s="1"/>
  <c r="BD82" i="10"/>
  <c r="Z82" i="10"/>
  <c r="AJ10" i="10"/>
  <c r="BA79" i="10"/>
  <c r="BR79" i="10" s="1"/>
  <c r="BR7" i="10"/>
  <c r="AE79" i="10"/>
  <c r="AD78" i="10"/>
  <c r="AN6" i="10"/>
  <c r="AS139" i="10"/>
  <c r="BI76" i="10"/>
  <c r="AK58" i="10"/>
  <c r="AM32" i="10"/>
  <c r="BT32" i="10"/>
  <c r="AG41" i="10"/>
  <c r="AL41" i="10" s="1"/>
  <c r="Z48" i="10"/>
  <c r="AT146" i="10"/>
  <c r="B145" i="10"/>
  <c r="E135" i="10"/>
  <c r="E84" i="10"/>
  <c r="E14" i="10"/>
  <c r="AH80" i="10"/>
  <c r="BK76" i="10"/>
  <c r="AH76" i="10"/>
  <c r="AH12" i="10"/>
  <c r="AL45" i="10"/>
  <c r="AE68" i="10"/>
  <c r="AF60" i="10"/>
  <c r="AF72" i="10" s="1"/>
  <c r="BG42" i="10"/>
  <c r="C48" i="10"/>
  <c r="C49" i="10"/>
  <c r="AN33" i="10"/>
  <c r="BU33" i="10"/>
  <c r="AD43" i="10"/>
  <c r="L49" i="10"/>
  <c r="L48" i="10"/>
  <c r="BV22" i="10"/>
  <c r="BV20" i="10"/>
  <c r="S145" i="10"/>
  <c r="K145" i="10"/>
  <c r="C145" i="10"/>
  <c r="V135" i="10"/>
  <c r="V84" i="10"/>
  <c r="BN84" i="10" s="1"/>
  <c r="V14" i="10"/>
  <c r="BN14" i="10" s="1"/>
  <c r="BN12" i="10"/>
  <c r="BH80" i="10"/>
  <c r="AI80" i="10"/>
  <c r="BT7" i="10"/>
  <c r="AD79" i="10"/>
  <c r="AN7" i="10"/>
  <c r="BU7" i="10"/>
  <c r="BC78" i="10"/>
  <c r="AG78" i="10"/>
  <c r="AR139" i="10"/>
  <c r="AE76" i="10"/>
  <c r="AE12" i="10"/>
  <c r="AL30" i="10"/>
  <c r="BF41" i="10"/>
  <c r="J145" i="10"/>
  <c r="Q135" i="10"/>
  <c r="Q84" i="10"/>
  <c r="Q14" i="10"/>
  <c r="BK80" i="10"/>
  <c r="AD80" i="10"/>
  <c r="BG76" i="10"/>
  <c r="AD76" i="10"/>
  <c r="AN76" i="10" s="1"/>
  <c r="BS40" i="10"/>
  <c r="Q146" i="10"/>
  <c r="BV4" i="10"/>
  <c r="BK12" i="10"/>
  <c r="BV8" i="10"/>
  <c r="AS84" i="10"/>
  <c r="N84" i="10"/>
  <c r="AB77" i="10"/>
  <c r="AL77" i="10" s="1"/>
  <c r="BE128" i="10"/>
  <c r="AJ81" i="10" l="1"/>
  <c r="BV64" i="10"/>
  <c r="AR141" i="10"/>
  <c r="AN78" i="10"/>
  <c r="F146" i="10"/>
  <c r="I146" i="10"/>
  <c r="AJ67" i="10"/>
  <c r="AM49" i="10"/>
  <c r="AJ49" i="10"/>
  <c r="Y50" i="10"/>
  <c r="AM69" i="10"/>
  <c r="AN70" i="10"/>
  <c r="AL80" i="10"/>
  <c r="AK103" i="10"/>
  <c r="BV36" i="10"/>
  <c r="AJ66" i="10"/>
  <c r="AK36" i="10"/>
  <c r="BG48" i="10"/>
  <c r="AL76" i="10"/>
  <c r="AM40" i="10"/>
  <c r="AM46" i="10"/>
  <c r="AN79" i="10"/>
  <c r="BV81" i="10"/>
  <c r="AN81" i="10"/>
  <c r="AK68" i="10"/>
  <c r="BV114" i="10"/>
  <c r="AM44" i="10"/>
  <c r="BT40" i="10"/>
  <c r="BV78" i="10"/>
  <c r="BV124" i="10"/>
  <c r="BT103" i="10"/>
  <c r="AK46" i="10"/>
  <c r="AK49" i="10"/>
  <c r="AK76" i="10"/>
  <c r="BJ48" i="10"/>
  <c r="BI72" i="10"/>
  <c r="AG72" i="10"/>
  <c r="BH84" i="10"/>
  <c r="E10" i="11"/>
  <c r="D10" i="11"/>
  <c r="E6" i="11"/>
  <c r="D6" i="11"/>
  <c r="BK14" i="10"/>
  <c r="D4" i="11"/>
  <c r="AK79" i="10"/>
  <c r="AK124" i="10"/>
  <c r="E7" i="11"/>
  <c r="D7" i="11"/>
  <c r="R146" i="10"/>
  <c r="W146" i="10"/>
  <c r="BK72" i="10"/>
  <c r="C8" i="11"/>
  <c r="BV70" i="10"/>
  <c r="AT141" i="10"/>
  <c r="F7" i="11"/>
  <c r="H7" i="11" s="1"/>
  <c r="AK9" i="19"/>
  <c r="AP141" i="10"/>
  <c r="BV80" i="10"/>
  <c r="AJ64" i="10"/>
  <c r="BV79" i="10"/>
  <c r="BV68" i="10"/>
  <c r="AJ77" i="10"/>
  <c r="AM65" i="10"/>
  <c r="AG48" i="10"/>
  <c r="AJ65" i="10"/>
  <c r="AJ103" i="10"/>
  <c r="AL82" i="10"/>
  <c r="AL78" i="10"/>
  <c r="AM80" i="10"/>
  <c r="W138" i="10"/>
  <c r="BJ84" i="10"/>
  <c r="H146" i="10"/>
  <c r="BV66" i="10"/>
  <c r="BF72" i="10"/>
  <c r="AK78" i="10"/>
  <c r="AS141" i="10"/>
  <c r="BE135" i="10"/>
  <c r="AR146" i="10"/>
  <c r="O146" i="10"/>
  <c r="AO139" i="10"/>
  <c r="BE139" i="10" s="1"/>
  <c r="AM81" i="10"/>
  <c r="D146" i="10"/>
  <c r="BV82" i="10"/>
  <c r="AP146" i="10"/>
  <c r="AJ70" i="10"/>
  <c r="AC72" i="10"/>
  <c r="AM60" i="10"/>
  <c r="AC84" i="10"/>
  <c r="AC14" i="10"/>
  <c r="AM12" i="10"/>
  <c r="BT12" i="10"/>
  <c r="AB72" i="10"/>
  <c r="AL60" i="10"/>
  <c r="BV65" i="10"/>
  <c r="AA48" i="10"/>
  <c r="BC72" i="10"/>
  <c r="BT60" i="10"/>
  <c r="BC84" i="10"/>
  <c r="BI14" i="10"/>
  <c r="BS14" i="10"/>
  <c r="AN43" i="10"/>
  <c r="BU43" i="10"/>
  <c r="AJ82" i="10"/>
  <c r="X138" i="10"/>
  <c r="AM24" i="10"/>
  <c r="AJ76" i="10"/>
  <c r="BA14" i="10"/>
  <c r="BR14" i="10" s="1"/>
  <c r="BF14" i="10"/>
  <c r="BE14" i="10"/>
  <c r="F4" i="11" s="1"/>
  <c r="H4" i="11" s="1"/>
  <c r="C146" i="10"/>
  <c r="K146" i="10"/>
  <c r="BV67" i="10"/>
  <c r="T146" i="10"/>
  <c r="BA72" i="10"/>
  <c r="BR72" i="10" s="1"/>
  <c r="BR60" i="10"/>
  <c r="AQ146" i="10"/>
  <c r="Z145" i="10"/>
  <c r="AM77" i="10"/>
  <c r="BB48" i="10"/>
  <c r="BS48" i="10" s="1"/>
  <c r="BS36" i="10"/>
  <c r="AN49" i="10"/>
  <c r="AG84" i="10"/>
  <c r="AG14" i="10"/>
  <c r="AK40" i="10"/>
  <c r="AK66" i="10"/>
  <c r="AA72" i="10"/>
  <c r="AK72" i="10" s="1"/>
  <c r="AK60" i="10"/>
  <c r="AJ114" i="10"/>
  <c r="G146" i="10"/>
  <c r="P146" i="10"/>
  <c r="AE72" i="10"/>
  <c r="BU44" i="10"/>
  <c r="AN44" i="10"/>
  <c r="BE145" i="10"/>
  <c r="BV103" i="10"/>
  <c r="AH84" i="10"/>
  <c r="AH14" i="10"/>
  <c r="AL48" i="10"/>
  <c r="AI48" i="10"/>
  <c r="BU42" i="10"/>
  <c r="AN42" i="10"/>
  <c r="BT42" i="10"/>
  <c r="AM42" i="10"/>
  <c r="AN68" i="10"/>
  <c r="AN90" i="10"/>
  <c r="BU90" i="10"/>
  <c r="AI84" i="10"/>
  <c r="AI14" i="10"/>
  <c r="AJ24" i="10"/>
  <c r="BV24" i="10"/>
  <c r="G5" i="11" s="1"/>
  <c r="S146" i="10"/>
  <c r="AL68" i="10"/>
  <c r="BB84" i="10"/>
  <c r="BS84" i="10" s="1"/>
  <c r="BS12" i="10"/>
  <c r="BV48" i="10"/>
  <c r="G7" i="11" s="1"/>
  <c r="AK44" i="10"/>
  <c r="AN64" i="10"/>
  <c r="AJ78" i="10"/>
  <c r="AK82" i="10"/>
  <c r="AC48" i="10"/>
  <c r="AN36" i="10"/>
  <c r="BU36" i="10"/>
  <c r="Y139" i="10"/>
  <c r="AB84" i="10"/>
  <c r="AB14" i="10"/>
  <c r="AL12" i="10"/>
  <c r="Z140" i="10"/>
  <c r="W139" i="10"/>
  <c r="V146" i="10"/>
  <c r="BE143" i="10"/>
  <c r="AO146" i="10"/>
  <c r="BU60" i="10"/>
  <c r="BD72" i="10"/>
  <c r="BD84" i="10"/>
  <c r="AH72" i="10"/>
  <c r="BT45" i="10"/>
  <c r="AM45" i="10"/>
  <c r="AK45" i="10"/>
  <c r="AL114" i="10"/>
  <c r="Z143" i="10"/>
  <c r="N146" i="10"/>
  <c r="AF84" i="10"/>
  <c r="AF14" i="10"/>
  <c r="AK24" i="10"/>
  <c r="AN77" i="10"/>
  <c r="AE48" i="10"/>
  <c r="AJ48" i="10" s="1"/>
  <c r="AF48" i="10"/>
  <c r="AL66" i="10"/>
  <c r="BE84" i="10"/>
  <c r="BV12" i="10"/>
  <c r="BA48" i="10"/>
  <c r="BR48" i="10" s="1"/>
  <c r="BR36" i="10"/>
  <c r="AA84" i="10"/>
  <c r="AA14" i="10"/>
  <c r="AK12" i="10"/>
  <c r="BG84" i="10"/>
  <c r="BT41" i="10"/>
  <c r="AM41" i="10"/>
  <c r="AN80" i="10"/>
  <c r="AE84" i="10"/>
  <c r="AE14" i="10"/>
  <c r="X139" i="10"/>
  <c r="AN46" i="10"/>
  <c r="BU46" i="10"/>
  <c r="AJ90" i="10"/>
  <c r="Z135" i="10"/>
  <c r="Z134" i="10"/>
  <c r="Z130" i="10"/>
  <c r="Z131" i="10"/>
  <c r="Z132" i="10"/>
  <c r="Z128" i="10"/>
  <c r="Z129" i="10"/>
  <c r="Z133" i="10"/>
  <c r="Z84" i="10"/>
  <c r="Z14" i="10"/>
  <c r="AJ12" i="10"/>
  <c r="BA84" i="10"/>
  <c r="BR84" i="10" s="1"/>
  <c r="BR12" i="10"/>
  <c r="BF84" i="10"/>
  <c r="AO138" i="10"/>
  <c r="X146" i="10"/>
  <c r="AK42" i="10"/>
  <c r="AM90" i="10"/>
  <c r="BT90" i="10"/>
  <c r="BV77" i="10"/>
  <c r="J146" i="10"/>
  <c r="AD84" i="10"/>
  <c r="AN84" i="10" s="1"/>
  <c r="AD14" i="10"/>
  <c r="AN12" i="10"/>
  <c r="BU12" i="10"/>
  <c r="AJ68" i="10"/>
  <c r="B146" i="10"/>
  <c r="L146" i="10"/>
  <c r="AM76" i="10"/>
  <c r="BI84" i="10"/>
  <c r="Y146" i="10"/>
  <c r="BH48" i="10"/>
  <c r="BF48" i="10"/>
  <c r="AN60" i="10"/>
  <c r="AD72" i="10"/>
  <c r="AN72" i="10" s="1"/>
  <c r="BE72" i="10"/>
  <c r="BV60" i="10"/>
  <c r="BV90" i="10"/>
  <c r="G6" i="11" s="1"/>
  <c r="AJ79" i="10"/>
  <c r="AM36" i="10"/>
  <c r="BT36" i="10"/>
  <c r="AQ141" i="10"/>
  <c r="BG14" i="10"/>
  <c r="AH48" i="10"/>
  <c r="Y138" i="10"/>
  <c r="Y141" i="10" s="1"/>
  <c r="AD48" i="10"/>
  <c r="BE144" i="10"/>
  <c r="AK65" i="10"/>
  <c r="AJ36" i="10"/>
  <c r="BK48" i="10"/>
  <c r="BS60" i="10"/>
  <c r="BB72" i="10"/>
  <c r="BS72" i="10" s="1"/>
  <c r="BJ72" i="10"/>
  <c r="AJ60" i="10"/>
  <c r="Z72" i="10"/>
  <c r="AJ72" i="10" s="1"/>
  <c r="BU103" i="10"/>
  <c r="AJ124" i="10"/>
  <c r="Z144" i="10"/>
  <c r="BH14" i="10"/>
  <c r="AL49" i="10"/>
  <c r="BU45" i="10"/>
  <c r="AN45" i="10"/>
  <c r="AL72" i="10" l="1"/>
  <c r="E8" i="11"/>
  <c r="D8" i="11"/>
  <c r="F9" i="11"/>
  <c r="H9" i="11" s="1"/>
  <c r="AK10" i="19"/>
  <c r="F8" i="11"/>
  <c r="H8" i="11" s="1"/>
  <c r="AK11" i="19"/>
  <c r="F10" i="11"/>
  <c r="H10" i="11" s="1"/>
  <c r="AJ84" i="10"/>
  <c r="BV72" i="10"/>
  <c r="G8" i="11" s="1"/>
  <c r="AJ14" i="10"/>
  <c r="BE146" i="10"/>
  <c r="Z138" i="10"/>
  <c r="AK48" i="10"/>
  <c r="BE138" i="10"/>
  <c r="AO141" i="10"/>
  <c r="BE141" i="10" s="1"/>
  <c r="AK84" i="10"/>
  <c r="BV84" i="10"/>
  <c r="G9" i="11" s="1"/>
  <c r="Z146" i="10"/>
  <c r="AM84" i="10"/>
  <c r="BU48" i="10"/>
  <c r="AN48" i="10"/>
  <c r="Z139" i="10"/>
  <c r="AL84" i="10"/>
  <c r="AM48" i="10"/>
  <c r="BT48" i="10"/>
  <c r="BV14" i="10"/>
  <c r="W141" i="10"/>
  <c r="X141" i="10"/>
  <c r="AM72" i="10"/>
  <c r="G4" i="11" l="1"/>
  <c r="AK5" i="19"/>
  <c r="G10" i="11"/>
  <c r="Z141" i="10"/>
  <c r="BS38" i="1" l="1"/>
  <c r="BS37" i="1"/>
  <c r="BS36" i="1"/>
  <c r="BS35" i="1"/>
  <c r="BS34" i="1"/>
  <c r="BS33" i="1"/>
  <c r="BS32" i="1"/>
  <c r="BT32" i="1"/>
  <c r="BT38" i="1"/>
  <c r="BT37" i="1"/>
  <c r="BT36" i="1"/>
  <c r="BT35" i="1"/>
  <c r="BT34" i="1"/>
  <c r="BT33" i="1"/>
  <c r="BU32" i="1"/>
  <c r="BU38" i="1"/>
  <c r="BU37" i="1"/>
  <c r="BU36" i="1"/>
  <c r="BU35" i="1"/>
  <c r="BU34" i="1"/>
  <c r="BU33" i="1"/>
  <c r="BV32" i="1"/>
  <c r="BV38" i="1"/>
  <c r="BV37" i="1"/>
  <c r="BV36" i="1"/>
  <c r="BV35" i="1"/>
  <c r="BV34" i="1"/>
  <c r="BV33" i="1"/>
  <c r="BX57" i="1" l="1"/>
  <c r="BW57" i="1"/>
  <c r="BV57" i="1"/>
  <c r="BU57" i="1"/>
  <c r="BT57" i="1"/>
  <c r="BS57" i="1"/>
  <c r="BS80" i="1" l="1"/>
  <c r="BT80" i="1"/>
  <c r="BU80" i="1"/>
  <c r="BV80" i="1"/>
  <c r="BW80" i="1"/>
  <c r="BX80" i="1"/>
  <c r="BS74" i="1"/>
  <c r="BS75" i="1"/>
  <c r="BS76" i="1"/>
  <c r="BS77" i="1"/>
  <c r="BS78" i="1"/>
  <c r="BS79" i="1"/>
  <c r="BS73" i="1"/>
  <c r="BT74" i="1"/>
  <c r="BT75" i="1"/>
  <c r="BT76" i="1"/>
  <c r="BT77" i="1"/>
  <c r="BT78" i="1"/>
  <c r="BT79" i="1"/>
  <c r="BT73" i="1"/>
  <c r="BU74" i="1"/>
  <c r="BU75" i="1"/>
  <c r="BU76" i="1"/>
  <c r="BU77" i="1"/>
  <c r="BU78" i="1"/>
  <c r="BU79" i="1"/>
  <c r="BU73" i="1"/>
  <c r="BX73" i="1"/>
  <c r="BX74" i="1"/>
  <c r="BX75" i="1"/>
  <c r="BX76" i="1"/>
  <c r="BX77" i="1"/>
  <c r="BX78" i="1"/>
  <c r="BX79" i="1"/>
  <c r="BW73" i="1"/>
  <c r="BW74" i="1"/>
  <c r="BW75" i="1"/>
  <c r="BW76" i="1"/>
  <c r="BW77" i="1"/>
  <c r="BW78" i="1"/>
  <c r="BW79" i="1"/>
  <c r="BV73" i="1"/>
  <c r="BV74" i="1"/>
  <c r="BV75" i="1"/>
  <c r="BV76" i="1"/>
  <c r="BV77" i="1"/>
  <c r="BV78" i="1"/>
  <c r="BV79" i="1"/>
  <c r="BV72" i="1"/>
  <c r="BW72" i="1"/>
  <c r="BX72" i="1"/>
  <c r="BV20" i="1" l="1"/>
  <c r="BV84" i="1" l="1"/>
  <c r="BV85" i="1"/>
  <c r="BV86" i="1"/>
  <c r="BV87" i="1"/>
  <c r="BV88" i="1"/>
  <c r="BV89" i="1"/>
  <c r="BV90" i="1"/>
  <c r="BW84" i="1"/>
  <c r="BW85" i="1"/>
  <c r="BW86" i="1"/>
  <c r="BW87" i="1"/>
  <c r="BW88" i="1"/>
  <c r="BW89" i="1"/>
  <c r="BW90" i="1"/>
  <c r="BX84" i="1"/>
  <c r="BX85" i="1"/>
  <c r="BX86" i="1"/>
  <c r="BX87" i="1"/>
  <c r="BX88" i="1"/>
  <c r="BX89" i="1"/>
  <c r="BX90" i="1"/>
  <c r="BX83" i="1"/>
  <c r="BS49" i="1" l="1"/>
  <c r="BS50" i="1"/>
  <c r="BS51" i="1"/>
  <c r="BS52" i="1"/>
  <c r="BS53" i="1"/>
  <c r="BS54" i="1"/>
  <c r="BS55" i="1"/>
  <c r="BT49" i="1"/>
  <c r="BT50" i="1"/>
  <c r="BT51" i="1"/>
  <c r="BT52" i="1"/>
  <c r="BT53" i="1"/>
  <c r="BT54" i="1"/>
  <c r="BT55" i="1"/>
  <c r="BU49" i="1"/>
  <c r="BU50" i="1"/>
  <c r="BU51" i="1"/>
  <c r="BU52" i="1"/>
  <c r="BU53" i="1"/>
  <c r="BU54" i="1"/>
  <c r="BU55" i="1"/>
  <c r="BV49" i="1"/>
  <c r="BV50" i="1"/>
  <c r="BV51" i="1"/>
  <c r="BV52" i="1"/>
  <c r="BV53" i="1"/>
  <c r="BV54" i="1"/>
  <c r="BV55" i="1"/>
  <c r="BW49" i="1"/>
  <c r="BW50" i="1"/>
  <c r="BW51" i="1"/>
  <c r="BW52" i="1"/>
  <c r="BW53" i="1"/>
  <c r="BW54" i="1"/>
  <c r="BW55" i="1"/>
  <c r="BX49" i="1"/>
  <c r="BX50" i="1"/>
  <c r="BX51" i="1"/>
  <c r="BX52" i="1"/>
  <c r="BX53" i="1"/>
  <c r="BX54" i="1"/>
  <c r="BX55" i="1"/>
  <c r="BS56" i="1" l="1"/>
  <c r="BT56" i="1"/>
  <c r="BU56" i="1"/>
  <c r="BV56" i="1"/>
  <c r="BW56" i="1"/>
  <c r="BX56" i="1"/>
  <c r="BW83" i="1" l="1"/>
  <c r="BV83" i="1"/>
  <c r="BS20" i="1" l="1"/>
  <c r="BT20" i="1"/>
  <c r="BU20" i="1"/>
  <c r="BW20" i="1"/>
  <c r="BX20" i="1"/>
  <c r="BS90" i="1" l="1"/>
  <c r="BS89" i="1"/>
  <c r="BS88" i="1"/>
  <c r="BS87" i="1"/>
  <c r="BS86" i="1"/>
  <c r="BS85" i="1"/>
  <c r="BS84" i="1"/>
  <c r="BT90" i="1"/>
  <c r="BT89" i="1"/>
  <c r="BT88" i="1"/>
  <c r="BT87" i="1"/>
  <c r="BT86" i="1"/>
  <c r="BT85" i="1"/>
  <c r="BT84" i="1"/>
  <c r="BU90" i="1"/>
  <c r="BU89" i="1"/>
  <c r="BU88" i="1"/>
  <c r="BU87" i="1"/>
  <c r="BU86" i="1"/>
  <c r="BU85" i="1"/>
  <c r="BU84" i="1"/>
  <c r="BW38" i="1" l="1"/>
  <c r="BW37" i="1"/>
  <c r="BW36" i="1"/>
  <c r="BW35" i="1"/>
  <c r="BW34" i="1"/>
  <c r="BW33" i="1"/>
  <c r="BW32" i="1"/>
  <c r="BX38" i="1"/>
  <c r="BX37" i="1"/>
  <c r="BX36" i="1"/>
  <c r="BX35" i="1"/>
  <c r="BX34" i="1"/>
  <c r="BX33" i="1"/>
  <c r="BX32" i="1"/>
  <c r="BW15" i="1"/>
  <c r="BW14" i="1"/>
  <c r="BW10" i="1"/>
  <c r="BW7" i="1"/>
  <c r="BW6" i="1"/>
  <c r="BW5" i="1"/>
  <c r="BW4" i="1"/>
  <c r="BX15" i="1"/>
  <c r="BX14" i="1"/>
  <c r="BX10" i="1"/>
  <c r="BX9" i="1"/>
  <c r="AQ37" i="4"/>
  <c r="AR37" i="4"/>
  <c r="AS37" i="4"/>
  <c r="AT37" i="4"/>
  <c r="BW8" i="2" s="1"/>
  <c r="BW3" i="2" s="1"/>
  <c r="AU37" i="4"/>
  <c r="BX8" i="2" s="1"/>
  <c r="BX3" i="2" s="1"/>
  <c r="BX8" i="1" l="1"/>
  <c r="BW8" i="1"/>
  <c r="BX7" i="1"/>
  <c r="BX5" i="1"/>
  <c r="BS28" i="1" l="1"/>
  <c r="BS27" i="1"/>
  <c r="BS26" i="1"/>
  <c r="BS25" i="1"/>
  <c r="BS24" i="1"/>
  <c r="BS23" i="1"/>
  <c r="BS22" i="1"/>
  <c r="BS21" i="1"/>
  <c r="BS3" i="1" s="1"/>
  <c r="BT28" i="1" l="1"/>
  <c r="BT27" i="1"/>
  <c r="BT26" i="1"/>
  <c r="BT25" i="1"/>
  <c r="BT24" i="1"/>
  <c r="BT23" i="1"/>
  <c r="BT22" i="1"/>
  <c r="BT21" i="1"/>
  <c r="BT3" i="1" l="1"/>
  <c r="BU28" i="1"/>
  <c r="BU27" i="1"/>
  <c r="BU26" i="1"/>
  <c r="BU25" i="1"/>
  <c r="BU24" i="1"/>
  <c r="BU23" i="1"/>
  <c r="BU22" i="1"/>
  <c r="BU21" i="1"/>
  <c r="BV21" i="1"/>
  <c r="BV28" i="1"/>
  <c r="BV27" i="1"/>
  <c r="BV26" i="1"/>
  <c r="BV25" i="1"/>
  <c r="BV24" i="1"/>
  <c r="BV23" i="1"/>
  <c r="BW27" i="1"/>
  <c r="BW25" i="1"/>
  <c r="BW26" i="1"/>
  <c r="BW28" i="1"/>
  <c r="BW24" i="1"/>
  <c r="BW23" i="1"/>
  <c r="BW21" i="1"/>
  <c r="BX24" i="1"/>
  <c r="BX25" i="1"/>
  <c r="BX26" i="1"/>
  <c r="BX27" i="1"/>
  <c r="BX28" i="1"/>
  <c r="BW3" i="1" l="1"/>
  <c r="BU3" i="1"/>
  <c r="BV3" i="1"/>
  <c r="BX21" i="1"/>
  <c r="BX23" i="1"/>
  <c r="BX3" i="1" l="1"/>
</calcChain>
</file>

<file path=xl/sharedStrings.xml><?xml version="1.0" encoding="utf-8"?>
<sst xmlns="http://schemas.openxmlformats.org/spreadsheetml/2006/main" count="6768" uniqueCount="414">
  <si>
    <t>YTD'15</t>
  </si>
  <si>
    <t>YTD'16</t>
  </si>
  <si>
    <t>YTD'17</t>
  </si>
  <si>
    <t>YoY</t>
  </si>
  <si>
    <t>Q1'15</t>
  </si>
  <si>
    <t>Q2'15</t>
  </si>
  <si>
    <t>Q3'15</t>
  </si>
  <si>
    <t>Q4'15</t>
  </si>
  <si>
    <t>Q1'16</t>
  </si>
  <si>
    <t>Q2'16</t>
  </si>
  <si>
    <t>Q3'16</t>
  </si>
  <si>
    <t>Q4'16</t>
  </si>
  <si>
    <t>Q1'17</t>
  </si>
  <si>
    <t>Q2'17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</si>
  <si>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</si>
  <si>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</si>
  <si>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</si>
  <si>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</si>
  <si>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</si>
  <si>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</si>
  <si>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</si>
  <si>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</si>
  <si>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</si>
  <si>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</si>
  <si>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</si>
  <si>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</si>
  <si>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</si>
  <si>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</si>
  <si>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</si>
  <si>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</si>
  <si>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</si>
  <si>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</si>
  <si>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</si>
  <si>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</si>
  <si>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</si>
  <si>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</si>
  <si>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</si>
  <si>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</si>
  <si>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</si>
  <si>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</si>
  <si>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</si>
  <si>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</si>
  <si>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</si>
  <si>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</si>
  <si>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MoM-Jan-17</t>
  </si>
  <si>
    <t>MoM-Feb-17</t>
  </si>
  <si>
    <t>MoM-Mar-17</t>
  </si>
  <si>
    <t>MoM-Apr-17</t>
  </si>
  <si>
    <t>MoM-May-17</t>
  </si>
  <si>
    <t>MoM-Jun-17</t>
  </si>
  <si>
    <t>Activity Ratio</t>
  </si>
  <si>
    <t># Active</t>
  </si>
  <si>
    <t>APE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</si>
  <si>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</si>
  <si>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</si>
  <si>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</si>
  <si>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</si>
  <si>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</si>
  <si>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</si>
  <si>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</si>
  <si>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</si>
  <si>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</si>
  <si>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</si>
  <si>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</si>
  <si>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</si>
  <si>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</si>
  <si>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</si>
  <si>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</si>
  <si>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</si>
  <si>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</si>
  <si>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</si>
  <si>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</si>
  <si>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</si>
  <si>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Growth 2016 vs 2015</t>
  </si>
  <si>
    <t>2017 Monthly</t>
  </si>
  <si>
    <t>2017 (QTD, YTD)</t>
  </si>
  <si>
    <t>MoM vs 2016</t>
  </si>
  <si>
    <t>QoQ vs 2016</t>
  </si>
  <si>
    <t>Q1 '16</t>
  </si>
  <si>
    <t>Q2 '16</t>
  </si>
  <si>
    <t>Q3 '16</t>
  </si>
  <si>
    <t>Q4 '16</t>
  </si>
  <si>
    <t>Q1 '15</t>
  </si>
  <si>
    <t>Q2 '15</t>
  </si>
  <si>
    <t>Q3 '15</t>
  </si>
  <si>
    <t>Q4 '15</t>
  </si>
  <si>
    <t>% YoY</t>
  </si>
  <si>
    <t>% Q1</t>
  </si>
  <si>
    <t>% Q2</t>
  </si>
  <si>
    <t>% Q3</t>
  </si>
  <si>
    <t>% Q4</t>
  </si>
  <si>
    <t>Q1 '17</t>
  </si>
  <si>
    <t>Q2 '17</t>
  </si>
  <si>
    <t>Q3 '17</t>
  </si>
  <si>
    <t>Q4 '17</t>
  </si>
  <si>
    <t>Q1</t>
  </si>
  <si>
    <t>Q2</t>
  </si>
  <si>
    <t>Q3</t>
  </si>
  <si>
    <t>Q4</t>
  </si>
  <si>
    <t>MDRT</t>
  </si>
  <si>
    <t xml:space="preserve">Total </t>
  </si>
  <si>
    <t>SP 100%</t>
  </si>
  <si>
    <t># Manpower</t>
  </si>
  <si>
    <t>Total (excl. SA)</t>
  </si>
  <si>
    <t># Case</t>
  </si>
  <si>
    <t># Case/Active</t>
  </si>
  <si>
    <t>CaseSize</t>
  </si>
  <si>
    <t>Recruit</t>
  </si>
  <si>
    <t>AL</t>
  </si>
  <si>
    <t>FYP</t>
  </si>
  <si>
    <t>YTD /16</t>
  </si>
  <si>
    <t>RYP</t>
  </si>
  <si>
    <t>YTD 6/16</t>
  </si>
  <si>
    <t>YTD 6/15</t>
  </si>
  <si>
    <t>YTD 6/17</t>
  </si>
  <si>
    <t>YTD /15</t>
  </si>
  <si>
    <t>Growth</t>
  </si>
  <si>
    <t>YTD 0/15</t>
  </si>
  <si>
    <t>Dummy</t>
  </si>
  <si>
    <t>Total (incl Dummy)</t>
  </si>
  <si>
    <t>Overall KPI performance:Ending Manpower_ExSA</t>
  </si>
  <si>
    <t>Overall KPI performance:# SA</t>
  </si>
  <si>
    <t>Overall KPI performance:Activity Ratio</t>
  </si>
  <si>
    <t>Overall KPI performance:# Active_ExSA</t>
  </si>
  <si>
    <t>Overall KPI performance:# Active</t>
  </si>
  <si>
    <t>Overall KPI performance:#cases</t>
  </si>
  <si>
    <t>Overall KPI performance:APE</t>
  </si>
  <si>
    <t>Overall KPI performance:% case with 4 riders</t>
  </si>
  <si>
    <t>Overall KPI performance:Persistency K1</t>
  </si>
  <si>
    <t>Overall KPI performance:Persistency K2</t>
  </si>
  <si>
    <t>Overall KPI performance:# Case/active</t>
  </si>
  <si>
    <t>Overall KPI performance:Casesize</t>
  </si>
  <si>
    <t>Ending MP:Ending Manpower_Total</t>
  </si>
  <si>
    <t>Ending MP:Ending Manpower_ExSA</t>
  </si>
  <si>
    <t>Ending MP:# SA</t>
  </si>
  <si>
    <t>Ending MP:# AG</t>
  </si>
  <si>
    <t>Ending MP:# US</t>
  </si>
  <si>
    <t>Ending MP:# UM</t>
  </si>
  <si>
    <t>Ending MP:# SUM</t>
  </si>
  <si>
    <t>Ending MP:# BM</t>
  </si>
  <si>
    <t>Ending MP:# SBM</t>
  </si>
  <si>
    <t>Recruitment:Total # New recruits</t>
  </si>
  <si>
    <t>Recruitment:AG</t>
  </si>
  <si>
    <t>Recruitment:Total recruited AL</t>
  </si>
  <si>
    <t>Recruitment:US</t>
  </si>
  <si>
    <t>Recruitment:UM</t>
  </si>
  <si>
    <t>Recruitment:SUM</t>
  </si>
  <si>
    <t>Recruitment:BM</t>
  </si>
  <si>
    <t>Recruitment:SBM</t>
  </si>
  <si>
    <t>AL recruitment KPIs:# leader</t>
  </si>
  <si>
    <t>AL recruitment KPIs:# active leader</t>
  </si>
  <si>
    <t>AL recruitment KPIs:# recruit</t>
  </si>
  <si>
    <t>AL recruitment KPIs:%active leader</t>
  </si>
  <si>
    <t>AL recruitment KPIs:avg recruit/ a. leader</t>
  </si>
  <si>
    <t>APE:GenLion</t>
  </si>
  <si>
    <t>APE:Rookie in month</t>
  </si>
  <si>
    <t>APE:Rookie last month</t>
  </si>
  <si>
    <t>APE:2-3 months</t>
  </si>
  <si>
    <t>APE:4 - 6 mths</t>
  </si>
  <si>
    <t>APE:7-12mth</t>
  </si>
  <si>
    <t>APE:13+mth</t>
  </si>
  <si>
    <t>APE:SA</t>
  </si>
  <si>
    <t>APE:Total</t>
  </si>
  <si>
    <t># Active:GenLion</t>
  </si>
  <si>
    <t># Active:Rookie in month</t>
  </si>
  <si>
    <t># Active:Rookie last month</t>
  </si>
  <si>
    <t># Active:2-3 months</t>
  </si>
  <si>
    <t># Active:4 - 6 mths</t>
  </si>
  <si>
    <t># Active:7-12mth</t>
  </si>
  <si>
    <t># Active:13+mth</t>
  </si>
  <si>
    <t># Active:SA</t>
  </si>
  <si>
    <t># Active:Total</t>
  </si>
  <si>
    <t>MDRT/ GEN Lion (from Apr '17)</t>
  </si>
  <si>
    <t xml:space="preserve"># Manpower </t>
  </si>
  <si>
    <t>Manpower_Genlion_Rookie:GenLion</t>
  </si>
  <si>
    <t>Manpower_Genlion_Rookie:Rookie in month</t>
  </si>
  <si>
    <t>Manpower_Genlion_Rookie:Rookie last month</t>
  </si>
  <si>
    <t>Manpower_Genlion_Rookie:2-3 months</t>
  </si>
  <si>
    <t>Manpower_Genlion_Rookie:4 - 6 mths</t>
  </si>
  <si>
    <t>Manpower_Genlion_Rookie:7-12mth</t>
  </si>
  <si>
    <t>Manpower_Genlion_Rookie:13+mth</t>
  </si>
  <si>
    <t>Manpower_Genlion_Rookie:SA</t>
  </si>
  <si>
    <t>Manpower_Genlion_Rookie:Total</t>
  </si>
  <si>
    <t>APE contribution</t>
  </si>
  <si>
    <t>GenLion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</si>
  <si>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</si>
  <si>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</si>
  <si>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</si>
  <si>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</si>
  <si>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</si>
  <si>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</si>
  <si>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</si>
  <si>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</si>
  <si>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</si>
  <si>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</si>
  <si>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</si>
  <si>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</si>
  <si>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</si>
  <si>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</si>
  <si>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</si>
  <si>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</si>
  <si>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</si>
  <si>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</si>
  <si>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</si>
  <si>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</si>
  <si>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</si>
  <si>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</si>
  <si>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Q3'17</t>
  </si>
  <si>
    <t>Q4'17</t>
  </si>
  <si>
    <t>sep</t>
  </si>
  <si>
    <t>QTD</t>
  </si>
  <si>
    <t>On AVG</t>
  </si>
  <si>
    <t>YTD</t>
  </si>
  <si>
    <t>APE Contribution</t>
  </si>
  <si>
    <t>FY</t>
  </si>
  <si>
    <t>APE Mix</t>
  </si>
  <si>
    <t>Mass Agent</t>
  </si>
  <si>
    <t>3 month Rookie</t>
  </si>
  <si>
    <t>MP Mix</t>
  </si>
  <si>
    <t>% Active</t>
  </si>
  <si>
    <t>Case size</t>
  </si>
  <si>
    <t>Case/ Active</t>
  </si>
  <si>
    <t>APE/ MP</t>
  </si>
  <si>
    <t>Jun '17</t>
  </si>
  <si>
    <t xml:space="preserve"> YTD </t>
  </si>
  <si>
    <t>KPIs</t>
  </si>
  <si>
    <t xml:space="preserve"> Actual </t>
  </si>
  <si>
    <t xml:space="preserve"> % Last year </t>
  </si>
  <si>
    <t xml:space="preserve"> % Plan </t>
  </si>
  <si>
    <t>Ending Manpower (*)</t>
  </si>
  <si>
    <t># New recruit</t>
  </si>
  <si>
    <t>APE/ Manpower</t>
  </si>
  <si>
    <t>(*) Excl. Servicing agent</t>
  </si>
  <si>
    <t>N:Y</t>
  </si>
  <si>
    <t>Ending MP</t>
  </si>
  <si>
    <t># New GA</t>
  </si>
  <si>
    <t># Total GA</t>
  </si>
  <si>
    <t>Recruitment</t>
  </si>
  <si>
    <t># Beginning AL</t>
  </si>
  <si>
    <t># New recruited AL</t>
  </si>
  <si>
    <t># Promoted AL</t>
  </si>
  <si>
    <t># Demoted AL</t>
  </si>
  <si>
    <t># Ending AL</t>
  </si>
  <si>
    <t>% Active AL</t>
  </si>
  <si>
    <t># Active AL</t>
  </si>
  <si>
    <t># Recruit/Active Leader</t>
  </si>
  <si>
    <t># New Rookie</t>
  </si>
  <si>
    <t>Promotion Ratio</t>
  </si>
  <si>
    <t>Demotion Ratio</t>
  </si>
  <si>
    <t># Beginning MP</t>
  </si>
  <si>
    <t># Terminated Manpower</t>
  </si>
  <si>
    <t>Termination Ratio</t>
  </si>
  <si>
    <t>APE/Active</t>
  </si>
  <si>
    <t>APE/Manpower</t>
  </si>
  <si>
    <t># Demoted/Ter AL</t>
  </si>
  <si>
    <t># Recruit/Active AL</t>
  </si>
  <si>
    <t># New recruited AG</t>
  </si>
  <si>
    <t>Tight validation from 2017</t>
  </si>
  <si>
    <t>Year</t>
  </si>
  <si>
    <t xml:space="preserve"> Begining MP</t>
  </si>
  <si>
    <t>AL Recruited</t>
  </si>
  <si>
    <t>AG recruited</t>
  </si>
  <si>
    <t>#New recruit/
Active AL</t>
  </si>
  <si>
    <t>Total New Rookies</t>
  </si>
  <si>
    <t># Terminated 
Manpower</t>
  </si>
  <si>
    <t>% Termination Ratio</t>
  </si>
  <si>
    <t>Ending AL</t>
  </si>
  <si>
    <t>Active 
Agents</t>
  </si>
  <si>
    <t>Case/
active agent</t>
  </si>
  <si>
    <t>No. of
cases</t>
  </si>
  <si>
    <t>APE/
Manpower</t>
  </si>
  <si>
    <t>Total/Avg/
Ending</t>
  </si>
  <si>
    <t>Retention Assumption</t>
  </si>
  <si>
    <t>Mth 1</t>
  </si>
  <si>
    <t>Mth 2</t>
  </si>
  <si>
    <t>Mth 3</t>
  </si>
  <si>
    <t>Mth 4</t>
  </si>
  <si>
    <t>Mth 5</t>
  </si>
  <si>
    <t>Mth 6</t>
  </si>
  <si>
    <t>Mth 7</t>
  </si>
  <si>
    <t>Mth 8</t>
  </si>
  <si>
    <t>Mth 9</t>
  </si>
  <si>
    <t>Mth 10</t>
  </si>
  <si>
    <t>Mth 11</t>
  </si>
  <si>
    <t>Mth 12</t>
  </si>
  <si>
    <t>North</t>
  </si>
  <si>
    <t>South</t>
  </si>
  <si>
    <t>NORTH</t>
  </si>
  <si>
    <t>SOUTH</t>
  </si>
  <si>
    <t>GVL</t>
  </si>
  <si>
    <t>APE Growth</t>
  </si>
  <si>
    <t># Agent</t>
  </si>
  <si>
    <t># New recruits</t>
  </si>
  <si>
    <t>Case/Active</t>
  </si>
  <si>
    <t>APE/Agent</t>
  </si>
  <si>
    <t>% APE</t>
  </si>
  <si>
    <t>MP</t>
  </si>
  <si>
    <t>APE 2016</t>
  </si>
  <si>
    <t>APE 2017</t>
  </si>
  <si>
    <t>Growth vs 2016</t>
  </si>
  <si>
    <t>North growth vs '16</t>
  </si>
  <si>
    <t>South growth vs '16</t>
  </si>
  <si>
    <t>GVL growth vs '16</t>
  </si>
  <si>
    <t>Contribution</t>
  </si>
  <si>
    <t>Manpower</t>
  </si>
  <si>
    <t>2016 Actual</t>
  </si>
  <si>
    <t>2017 Plan</t>
  </si>
  <si>
    <t>2017 Actual</t>
  </si>
  <si>
    <t>API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</si>
  <si>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</si>
  <si>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</si>
  <si>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</si>
  <si>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</si>
  <si>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</si>
  <si>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</si>
  <si>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</si>
  <si>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</si>
  <si>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</si>
  <si>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</si>
  <si>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</si>
  <si>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</si>
  <si>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</si>
  <si>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</si>
  <si>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</si>
  <si>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</si>
  <si>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</si>
  <si>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</si>
  <si>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</si>
  <si>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APE contribution:GenLion</t>
  </si>
  <si>
    <t>APE contribution:Rookie in month</t>
  </si>
  <si>
    <t>APE contribution:Rookie last month</t>
  </si>
  <si>
    <t>APE contribution:2-3 months</t>
  </si>
  <si>
    <t>APE contribution:4 - 6 mths</t>
  </si>
  <si>
    <t>APE contribution:7-12mth</t>
  </si>
  <si>
    <t>APE contribution:13+mth</t>
  </si>
  <si>
    <t>APE contribution:SA</t>
  </si>
  <si>
    <t>APE contribution:Total</t>
  </si>
  <si>
    <t>Activity Ratio:GenLion</t>
  </si>
  <si>
    <t>Activity Ratio:Rookie in month</t>
  </si>
  <si>
    <t>Activity Ratio:Rookie last month</t>
  </si>
  <si>
    <t>Activity Ratio:2-3 months</t>
  </si>
  <si>
    <t>Activity Ratio:4 - 6 mths</t>
  </si>
  <si>
    <t>Activity Ratio:7-12mth</t>
  </si>
  <si>
    <t>Activity Ratio:13+mth</t>
  </si>
  <si>
    <t>Activity Ratio:SA</t>
  </si>
  <si>
    <t>Activity Ratio:Total</t>
  </si>
  <si>
    <t># Case:GenLion</t>
  </si>
  <si>
    <t># Case:Rookie in month</t>
  </si>
  <si>
    <t># Case:Rookie last month</t>
  </si>
  <si>
    <t># Case:2-3 months</t>
  </si>
  <si>
    <t># Case:4 - 6 mths</t>
  </si>
  <si>
    <t># Case:7-12mth</t>
  </si>
  <si>
    <t># Case:13+mth</t>
  </si>
  <si>
    <t># Case:SA</t>
  </si>
  <si>
    <t># Case:Total</t>
  </si>
  <si>
    <t>CaseSize:GenLion</t>
  </si>
  <si>
    <t>CaseSize:Rookie in month</t>
  </si>
  <si>
    <t>CaseSize:Rookie last month</t>
  </si>
  <si>
    <t>CaseSize:2-3 months</t>
  </si>
  <si>
    <t>CaseSize:4 - 6 mths</t>
  </si>
  <si>
    <t>CaseSize:7-12mth</t>
  </si>
  <si>
    <t>CaseSize:13+mth</t>
  </si>
  <si>
    <t>CaseSize:SA</t>
  </si>
  <si>
    <t>CaseSize:Total</t>
  </si>
  <si>
    <t>Case/Active:GenLion</t>
  </si>
  <si>
    <t>Case/Active:Rookie in month</t>
  </si>
  <si>
    <t>Case/Active:Rookie last month</t>
  </si>
  <si>
    <t>Case/Active:2-3 months</t>
  </si>
  <si>
    <t>Case/Active:4 - 6 mths</t>
  </si>
  <si>
    <t>Case/Active:7-12mth</t>
  </si>
  <si>
    <t>Case/Active:13+mth</t>
  </si>
  <si>
    <t>Case/Active:SA</t>
  </si>
  <si>
    <t>Case/Active:Total</t>
  </si>
  <si>
    <t>APE/Manpower:GenLion</t>
  </si>
  <si>
    <t>APE/Manpower:Rookie in month</t>
  </si>
  <si>
    <t>APE/Manpower:Rookie last month</t>
  </si>
  <si>
    <t>APE/Manpower:2-3 months</t>
  </si>
  <si>
    <t>APE/Manpower:4 - 6 mths</t>
  </si>
  <si>
    <t>APE/Manpower:7-12mth</t>
  </si>
  <si>
    <t>APE/Manpower:13+mth</t>
  </si>
  <si>
    <t>APE/Manpower:SA</t>
  </si>
  <si>
    <t>APE/Manpower:Total</t>
  </si>
  <si>
    <t>Rookie Performance:recruit</t>
  </si>
  <si>
    <t>Rookie Performance:1case/15d</t>
  </si>
  <si>
    <t>Rookie Performance:1case/30d</t>
  </si>
  <si>
    <t>Rookie Performance:3case/60d</t>
  </si>
  <si>
    <t>Rookie Performance:5case/90d</t>
  </si>
  <si>
    <t>Rookie Performance:%1case/15d</t>
  </si>
  <si>
    <t>Rookie Performance:%1case/30d</t>
  </si>
  <si>
    <t>Rookie Performance:%3case/60d</t>
  </si>
  <si>
    <t>Rookie Performance:%5case/90d</t>
  </si>
  <si>
    <t>rownames</t>
  </si>
  <si>
    <t>YoY16</t>
  </si>
  <si>
    <t>QoQ3-16</t>
  </si>
  <si>
    <t>QoQ2-16</t>
  </si>
  <si>
    <t>QoQ1-16</t>
  </si>
  <si>
    <t>QoQ4-16</t>
  </si>
  <si>
    <t>QoQ1-17</t>
  </si>
  <si>
    <t>QoQ2-17</t>
  </si>
  <si>
    <t>QoQ3-17</t>
  </si>
  <si>
    <t>QoQ4-17</t>
  </si>
  <si>
    <t>YoY17</t>
  </si>
  <si>
    <t>MoM-Jul-17</t>
  </si>
  <si>
    <t>MoM-Aug-17</t>
  </si>
  <si>
    <t>MoM-Sep-17</t>
  </si>
  <si>
    <t>MoM-Oct-17</t>
  </si>
  <si>
    <t>MoM-Nov-17</t>
  </si>
  <si>
    <t>MoM-Dec-17</t>
  </si>
  <si>
    <t># Manpower_by_designation:Total</t>
  </si>
  <si>
    <t>kpi</t>
  </si>
  <si>
    <t>YTD15</t>
  </si>
  <si>
    <t>YTD17</t>
  </si>
  <si>
    <t>YTD16</t>
  </si>
  <si>
    <t># Active_by_rookie_mdrt:Total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</si>
</sst>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(* #,##0.00_);_(* \(#,##0.00\);_(* &quot;-&quot;??_);_(@_)"/>
    <numFmt numFmtId="164" formatCode="#,##0.0"/>
    <numFmt numFmtId="165" formatCode="#,##0.0%"/>
    <numFmt numFmtId="166" formatCode="#,##0;\-#,##0;&quot;-&quot;"/>
    <numFmt numFmtId="167" formatCode="0%;\-0%;&quot;-&quot;"/>
    <numFmt numFmtId="168" formatCode="0.0"/>
    <numFmt numFmtId="169" formatCode="_(* #,##0_);_(* \(#,##0\);_(* &quot;-&quot;??_);_(@_)"/>
    <numFmt numFmtId="170" formatCode="_(* #,##0.0_);_(* \(#,##0.0\);_(* &quot;-&quot;??_);_(@_)"/>
    <numFmt numFmtId="171" formatCode="#,##0.0000000000"/>
    <numFmt numFmtId="172" formatCode="0.000000000000000%"/>
    <numFmt numFmtId="173" formatCode="#,##0.000"/>
    <numFmt numFmtId="174" formatCode="0.00000"/>
    <numFmt numFmtId="175" formatCode="0.0%"/>
    <numFmt numFmtId="176" formatCode="[$-409]mmm\-yy;@"/>
    <numFmt numFmtId="177" formatCode="_(* #,##0_);_(* \(#,##0\);_(* &quot;-&quot;?_);_(@_)"/>
    <numFmt numFmtId="178" formatCode="mmm"/>
  </numFmts>
  <fonts count="6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8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</font>
    <font>
      <sz val="10"/>
      <name val="Arial"/>
      <family val="2"/>
      <charset val="163"/>
    </font>
    <font>
      <u/>
      <sz val="11"/>
      <color theme="10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Calibri"/>
      <family val="2"/>
      <charset val="163"/>
      <scheme val="minor"/>
    </font>
    <font>
      <b/>
      <sz val="12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rgb="FF0000FF"/>
      <name val="Arial"/>
      <family val="2"/>
    </font>
    <font>
      <sz val="11"/>
      <color theme="1"/>
      <name val="Calibri"/>
      <family val="2"/>
      <charset val="163"/>
      <scheme val="minor"/>
    </font>
    <font>
      <sz val="11"/>
      <color rgb="FF3333FF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charset val="163"/>
      <scheme val="minor"/>
    </font>
    <font>
      <b/>
      <sz val="11"/>
      <color rgb="FF3333FF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  <charset val="163"/>
    </font>
    <font>
      <b/>
      <sz val="10"/>
      <name val="Arial"/>
      <family val="2"/>
      <charset val="163"/>
    </font>
    <font>
      <i/>
      <sz val="11"/>
      <color theme="1"/>
      <name val="Calibri"/>
      <family val="2"/>
      <charset val="163"/>
      <scheme val="minor"/>
    </font>
    <font>
      <b/>
      <u/>
      <sz val="11"/>
      <color theme="1"/>
      <name val="Calibri"/>
      <family val="2"/>
      <charset val="163"/>
      <scheme val="minor"/>
    </font>
    <font>
      <sz val="14"/>
      <name val="Arial"/>
      <family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theme="1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b/>
      <sz val="14"/>
      <color rgb="FF990000"/>
      <name val="Arial Unicode MS"/>
      <family val="2"/>
    </font>
    <font>
      <sz val="11"/>
      <name val="Calibri"/>
      <family val="2"/>
      <scheme val="minor"/>
    </font>
    <font>
      <b/>
      <sz val="10"/>
      <color rgb="FF4646FF"/>
      <name val="Arial"/>
      <family val="2"/>
      <charset val="163"/>
    </font>
    <font>
      <b/>
      <sz val="10"/>
      <color theme="1"/>
      <name val="Arial"/>
      <family val="2"/>
      <charset val="163"/>
    </font>
    <font>
      <sz val="8"/>
      <color indexed="8"/>
      <name val="Calibri"/>
      <family val="2"/>
      <scheme val="minor"/>
    </font>
    <font>
      <b/>
      <sz val="8"/>
      <color rgb="FF4646FF"/>
      <name val="Arial"/>
      <family val="2"/>
      <charset val="163"/>
    </font>
    <font>
      <sz val="8"/>
      <name val="Calibri"/>
      <family val="2"/>
    </font>
    <font>
      <b/>
      <sz val="8"/>
      <name val="Calibri"/>
      <family val="2"/>
    </font>
    <font>
      <b/>
      <sz val="8"/>
      <color theme="1"/>
      <name val="Arial"/>
      <family val="2"/>
      <charset val="163"/>
    </font>
    <font>
      <b/>
      <sz val="11"/>
      <color indexed="8"/>
      <name val="Calibri"/>
      <family val="2"/>
      <scheme val="minor"/>
    </font>
    <font>
      <b/>
      <sz val="11"/>
      <color rgb="FFFFCC99"/>
      <name val="Calibri"/>
      <family val="2"/>
    </font>
    <font>
      <sz val="11"/>
      <color rgb="FFFFF2CC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6" tint="0.79998168889431442"/>
        <bgColor indexed="65"/>
      </patternFill>
    </fill>
  </fills>
  <borders count="24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</borders>
  <cellStyleXfs count="24">
    <xf numFmtId="0" fontId="0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24" fillId="0" borderId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6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" fillId="18" borderId="0" applyNumberFormat="0" applyBorder="0" applyAlignment="0" applyProtection="0"/>
  </cellStyleXfs>
  <cellXfs count="56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7" fillId="0" borderId="0" xfId="0" applyFont="1" applyAlignment="1">
      <alignment horizontal="right" wrapText="1"/>
    </xf>
    <xf numFmtId="3" fontId="0" fillId="0" borderId="0" xfId="0" applyNumberFormat="1"/>
    <xf numFmtId="0" fontId="0" fillId="0" borderId="0" xfId="0" applyFill="1" applyBorder="1"/>
    <xf numFmtId="0" fontId="9" fillId="2" borderId="0" xfId="0" applyFont="1" applyFill="1"/>
    <xf numFmtId="0" fontId="10" fillId="4" borderId="0" xfId="0" applyFont="1" applyFill="1"/>
    <xf numFmtId="0" fontId="0" fillId="4" borderId="0" xfId="0" applyFill="1"/>
    <xf numFmtId="0" fontId="12" fillId="4" borderId="2" xfId="0" applyFont="1" applyFill="1" applyBorder="1" applyAlignment="1">
      <alignment horizontal="centerContinuous"/>
    </xf>
    <xf numFmtId="0" fontId="0" fillId="4" borderId="0" xfId="0" applyFill="1" applyBorder="1" applyAlignment="1">
      <alignment horizontal="centerContinuous"/>
    </xf>
    <xf numFmtId="0" fontId="0" fillId="4" borderId="0" xfId="0" applyFill="1" applyBorder="1"/>
    <xf numFmtId="17" fontId="12" fillId="5" borderId="0" xfId="0" applyNumberFormat="1" applyFont="1" applyFill="1" applyBorder="1" applyAlignment="1">
      <alignment horizontal="centerContinuous"/>
    </xf>
    <xf numFmtId="0" fontId="0" fillId="5" borderId="0" xfId="0" applyFill="1" applyBorder="1" applyAlignment="1">
      <alignment horizontal="centerContinuous"/>
    </xf>
    <xf numFmtId="0" fontId="10" fillId="6" borderId="0" xfId="0" applyFont="1" applyFill="1" applyBorder="1" applyAlignment="1">
      <alignment horizontal="center"/>
    </xf>
    <xf numFmtId="0" fontId="12" fillId="7" borderId="3" xfId="0" applyFont="1" applyFill="1" applyBorder="1"/>
    <xf numFmtId="17" fontId="12" fillId="7" borderId="3" xfId="0" applyNumberFormat="1" applyFont="1" applyFill="1" applyBorder="1"/>
    <xf numFmtId="17" fontId="12" fillId="5" borderId="3" xfId="0" applyNumberFormat="1" applyFont="1" applyFill="1" applyBorder="1" applyAlignment="1">
      <alignment horizontal="center"/>
    </xf>
    <xf numFmtId="17" fontId="12" fillId="4" borderId="3" xfId="0" applyNumberFormat="1" applyFont="1" applyFill="1" applyBorder="1" applyAlignment="1">
      <alignment horizontal="center"/>
    </xf>
    <xf numFmtId="17" fontId="12" fillId="3" borderId="3" xfId="0" applyNumberFormat="1" applyFont="1" applyFill="1" applyBorder="1" applyAlignment="1">
      <alignment horizontal="center"/>
    </xf>
    <xf numFmtId="17" fontId="12" fillId="4" borderId="3" xfId="0" applyNumberFormat="1" applyFont="1" applyFill="1" applyBorder="1"/>
    <xf numFmtId="17" fontId="12" fillId="4" borderId="4" xfId="0" applyNumberFormat="1" applyFont="1" applyFill="1" applyBorder="1"/>
    <xf numFmtId="0" fontId="12" fillId="6" borderId="0" xfId="0" applyFont="1" applyFill="1" applyBorder="1" applyAlignment="1">
      <alignment horizontal="center"/>
    </xf>
    <xf numFmtId="0" fontId="12" fillId="0" borderId="0" xfId="0" applyFont="1" applyFill="1" applyBorder="1"/>
    <xf numFmtId="3" fontId="0" fillId="0" borderId="0" xfId="0" applyNumberFormat="1" applyFill="1" applyBorder="1"/>
    <xf numFmtId="9" fontId="0" fillId="0" borderId="0" xfId="0" applyNumberFormat="1" applyFill="1" applyBorder="1"/>
    <xf numFmtId="166" fontId="0" fillId="0" borderId="0" xfId="0" applyNumberFormat="1" applyFill="1" applyBorder="1"/>
    <xf numFmtId="9" fontId="0" fillId="0" borderId="2" xfId="0" applyNumberFormat="1" applyFill="1" applyBorder="1"/>
    <xf numFmtId="167" fontId="0" fillId="0" borderId="0" xfId="0" applyNumberFormat="1" applyFill="1" applyBorder="1"/>
    <xf numFmtId="0" fontId="12" fillId="0" borderId="0" xfId="0" applyFont="1"/>
    <xf numFmtId="3" fontId="12" fillId="0" borderId="0" xfId="0" applyNumberFormat="1" applyFont="1"/>
    <xf numFmtId="166" fontId="10" fillId="0" borderId="0" xfId="0" applyNumberFormat="1" applyFont="1" applyFill="1" applyBorder="1"/>
    <xf numFmtId="9" fontId="12" fillId="0" borderId="2" xfId="0" applyNumberFormat="1" applyFont="1" applyFill="1" applyBorder="1"/>
    <xf numFmtId="0" fontId="0" fillId="5" borderId="0" xfId="0" applyFill="1"/>
    <xf numFmtId="3" fontId="0" fillId="5" borderId="0" xfId="0" applyNumberFormat="1" applyFill="1"/>
    <xf numFmtId="3" fontId="0" fillId="5" borderId="0" xfId="0" applyNumberFormat="1" applyFill="1" applyBorder="1"/>
    <xf numFmtId="166" fontId="10" fillId="0" borderId="0" xfId="0" applyNumberFormat="1" applyFont="1"/>
    <xf numFmtId="167" fontId="0" fillId="0" borderId="2" xfId="0" applyNumberFormat="1" applyFill="1" applyBorder="1"/>
    <xf numFmtId="0" fontId="0" fillId="0" borderId="0" xfId="0" applyAlignment="1">
      <alignment horizontal="left" indent="2"/>
    </xf>
    <xf numFmtId="3" fontId="12" fillId="0" borderId="0" xfId="0" applyNumberFormat="1" applyFont="1" applyFill="1" applyBorder="1"/>
    <xf numFmtId="9" fontId="10" fillId="0" borderId="0" xfId="0" applyNumberFormat="1" applyFont="1" applyFill="1" applyBorder="1"/>
    <xf numFmtId="3" fontId="10" fillId="0" borderId="0" xfId="0" applyNumberFormat="1" applyFont="1" applyFill="1" applyBorder="1"/>
    <xf numFmtId="0" fontId="10" fillId="0" borderId="0" xfId="0" applyFont="1" applyFill="1" applyBorder="1"/>
    <xf numFmtId="167" fontId="10" fillId="0" borderId="2" xfId="0" applyNumberFormat="1" applyFont="1" applyFill="1" applyBorder="1"/>
    <xf numFmtId="167" fontId="10" fillId="0" borderId="0" xfId="0" applyNumberFormat="1" applyFont="1" applyFill="1" applyBorder="1"/>
    <xf numFmtId="0" fontId="0" fillId="0" borderId="2" xfId="0" applyFill="1" applyBorder="1"/>
    <xf numFmtId="9" fontId="0" fillId="0" borderId="0" xfId="0" applyNumberFormat="1"/>
    <xf numFmtId="9" fontId="13" fillId="0" borderId="0" xfId="0" applyNumberFormat="1" applyFont="1"/>
    <xf numFmtId="9" fontId="12" fillId="0" borderId="0" xfId="0" applyNumberFormat="1" applyFont="1"/>
    <xf numFmtId="9" fontId="10" fillId="0" borderId="0" xfId="0" applyNumberFormat="1" applyFont="1"/>
    <xf numFmtId="166" fontId="0" fillId="0" borderId="0" xfId="0" applyNumberFormat="1"/>
    <xf numFmtId="166" fontId="12" fillId="0" borderId="0" xfId="0" applyNumberFormat="1" applyFont="1"/>
    <xf numFmtId="168" fontId="0" fillId="0" borderId="0" xfId="0" applyNumberFormat="1"/>
    <xf numFmtId="164" fontId="0" fillId="0" borderId="0" xfId="0" applyNumberFormat="1" applyFill="1" applyBorder="1"/>
    <xf numFmtId="168" fontId="12" fillId="0" borderId="0" xfId="0" applyNumberFormat="1" applyFont="1"/>
    <xf numFmtId="164" fontId="12" fillId="0" borderId="0" xfId="1" applyNumberFormat="1" applyFont="1"/>
    <xf numFmtId="164" fontId="12" fillId="0" borderId="0" xfId="0" applyNumberFormat="1" applyFont="1"/>
    <xf numFmtId="4" fontId="0" fillId="0" borderId="0" xfId="0" applyNumberFormat="1"/>
    <xf numFmtId="169" fontId="12" fillId="0" borderId="0" xfId="1" applyNumberFormat="1" applyFont="1"/>
    <xf numFmtId="4" fontId="12" fillId="0" borderId="0" xfId="0" applyNumberFormat="1" applyFont="1" applyFill="1" applyBorder="1"/>
    <xf numFmtId="4" fontId="0" fillId="0" borderId="0" xfId="0" applyNumberFormat="1" applyFill="1" applyBorder="1"/>
    <xf numFmtId="0" fontId="11" fillId="0" borderId="0" xfId="0" applyFont="1" applyProtection="1">
      <protection hidden="1"/>
    </xf>
    <xf numFmtId="0" fontId="9" fillId="0" borderId="0" xfId="0" applyFont="1" applyProtection="1">
      <protection hidden="1"/>
    </xf>
    <xf numFmtId="169" fontId="0" fillId="0" borderId="0" xfId="1" applyNumberFormat="1" applyFont="1"/>
    <xf numFmtId="3" fontId="12" fillId="0" borderId="0" xfId="1" applyNumberFormat="1" applyFont="1"/>
    <xf numFmtId="3" fontId="14" fillId="0" borderId="0" xfId="0" applyNumberFormat="1" applyFont="1" applyFill="1" applyBorder="1"/>
    <xf numFmtId="0" fontId="12" fillId="8" borderId="0" xfId="0" applyFont="1" applyFill="1"/>
    <xf numFmtId="3" fontId="12" fillId="8" borderId="0" xfId="0" applyNumberFormat="1" applyFont="1" applyFill="1"/>
    <xf numFmtId="0" fontId="12" fillId="8" borderId="0" xfId="0" applyFont="1" applyFill="1" applyBorder="1"/>
    <xf numFmtId="3" fontId="0" fillId="8" borderId="0" xfId="0" applyNumberFormat="1" applyFill="1" applyBorder="1"/>
    <xf numFmtId="3" fontId="12" fillId="8" borderId="0" xfId="0" applyNumberFormat="1" applyFont="1" applyFill="1" applyBorder="1"/>
    <xf numFmtId="9" fontId="10" fillId="8" borderId="0" xfId="0" applyNumberFormat="1" applyFont="1" applyFill="1" applyBorder="1"/>
    <xf numFmtId="9" fontId="0" fillId="8" borderId="0" xfId="0" applyNumberFormat="1" applyFill="1" applyBorder="1"/>
    <xf numFmtId="3" fontId="10" fillId="8" borderId="0" xfId="0" applyNumberFormat="1" applyFont="1" applyFill="1" applyBorder="1"/>
    <xf numFmtId="0" fontId="10" fillId="8" borderId="0" xfId="0" applyFont="1" applyFill="1" applyBorder="1"/>
    <xf numFmtId="167" fontId="10" fillId="8" borderId="2" xfId="0" applyNumberFormat="1" applyFont="1" applyFill="1" applyBorder="1"/>
    <xf numFmtId="167" fontId="10" fillId="8" borderId="0" xfId="0" applyNumberFormat="1" applyFont="1" applyFill="1" applyBorder="1"/>
    <xf numFmtId="167" fontId="0" fillId="8" borderId="0" xfId="0" applyNumberFormat="1" applyFill="1" applyBorder="1"/>
    <xf numFmtId="4" fontId="12" fillId="8" borderId="0" xfId="0" applyNumberFormat="1" applyFont="1" applyFill="1" applyBorder="1"/>
    <xf numFmtId="170" fontId="0" fillId="0" borderId="0" xfId="1" applyNumberFormat="1" applyFont="1"/>
    <xf numFmtId="170" fontId="12" fillId="0" borderId="0" xfId="1" applyNumberFormat="1" applyFont="1"/>
    <xf numFmtId="9" fontId="10" fillId="0" borderId="2" xfId="0" applyNumberFormat="1" applyFont="1" applyFill="1" applyBorder="1"/>
    <xf numFmtId="0" fontId="0" fillId="8" borderId="0" xfId="0" applyFill="1"/>
    <xf numFmtId="17" fontId="0" fillId="0" borderId="0" xfId="0" applyNumberFormat="1"/>
    <xf numFmtId="169" fontId="0" fillId="0" borderId="0" xfId="0" applyNumberFormat="1"/>
    <xf numFmtId="167" fontId="0" fillId="0" borderId="0" xfId="0" applyNumberFormat="1"/>
    <xf numFmtId="170" fontId="0" fillId="0" borderId="0" xfId="0" applyNumberFormat="1"/>
    <xf numFmtId="0" fontId="7" fillId="0" borderId="0" xfId="0" applyFont="1" applyBorder="1" applyAlignment="1">
      <alignment horizontal="right" wrapText="1"/>
    </xf>
    <xf numFmtId="0" fontId="15" fillId="0" borderId="0" xfId="0" applyFont="1" applyBorder="1" applyAlignment="1">
      <alignment horizontal="right" wrapText="1"/>
    </xf>
    <xf numFmtId="164" fontId="0" fillId="0" borderId="0" xfId="0" applyNumberFormat="1" applyFont="1"/>
    <xf numFmtId="0" fontId="15" fillId="0" borderId="0" xfId="0" applyFont="1" applyAlignment="1">
      <alignment horizontal="right" wrapText="1"/>
    </xf>
    <xf numFmtId="0" fontId="7" fillId="0" borderId="5" xfId="0" applyFont="1" applyBorder="1" applyAlignment="1">
      <alignment horizontal="right" wrapText="1"/>
    </xf>
    <xf numFmtId="0" fontId="0" fillId="0" borderId="0" xfId="0" applyBorder="1"/>
    <xf numFmtId="172" fontId="0" fillId="0" borderId="0" xfId="0" applyNumberFormat="1"/>
    <xf numFmtId="3" fontId="12" fillId="2" borderId="0" xfId="0" applyNumberFormat="1" applyFont="1" applyFill="1"/>
    <xf numFmtId="3" fontId="10" fillId="0" borderId="0" xfId="0" applyNumberFormat="1" applyFont="1"/>
    <xf numFmtId="171" fontId="0" fillId="0" borderId="0" xfId="0" applyNumberFormat="1" applyFill="1" applyBorder="1"/>
    <xf numFmtId="0" fontId="0" fillId="0" borderId="0" xfId="0" applyFill="1" applyBorder="1" applyAlignment="1">
      <alignment horizontal="center"/>
    </xf>
    <xf numFmtId="0" fontId="0" fillId="8" borderId="0" xfId="0" applyFont="1" applyFill="1"/>
    <xf numFmtId="3" fontId="14" fillId="0" borderId="0" xfId="0" applyNumberFormat="1" applyFont="1"/>
    <xf numFmtId="3" fontId="0" fillId="0" borderId="0" xfId="1" applyNumberFormat="1" applyFont="1"/>
    <xf numFmtId="0" fontId="10" fillId="9" borderId="0" xfId="0" applyFont="1" applyFill="1" applyBorder="1"/>
    <xf numFmtId="0" fontId="10" fillId="0" borderId="0" xfId="0" applyFont="1"/>
    <xf numFmtId="172" fontId="0" fillId="0" borderId="0" xfId="0" applyNumberFormat="1" applyFill="1" applyBorder="1"/>
    <xf numFmtId="9" fontId="16" fillId="0" borderId="6" xfId="2" applyNumberFormat="1" applyFont="1" applyFill="1" applyBorder="1"/>
    <xf numFmtId="173" fontId="0" fillId="0" borderId="0" xfId="0" applyNumberFormat="1" applyFill="1" applyBorder="1"/>
    <xf numFmtId="0" fontId="17" fillId="0" borderId="0" xfId="3"/>
    <xf numFmtId="0" fontId="18" fillId="0" borderId="7" xfId="0" applyFont="1" applyBorder="1" applyAlignment="1">
      <alignment vertical="center" wrapText="1"/>
    </xf>
    <xf numFmtId="0" fontId="19" fillId="10" borderId="10" xfId="0" applyFont="1" applyFill="1" applyBorder="1" applyAlignment="1">
      <alignment horizontal="center" vertical="center" wrapText="1" readingOrder="1"/>
    </xf>
    <xf numFmtId="0" fontId="20" fillId="0" borderId="11" xfId="0" applyFont="1" applyBorder="1" applyAlignment="1">
      <alignment horizontal="left" vertical="center" wrapText="1" indent="1" readingOrder="1"/>
    </xf>
    <xf numFmtId="3" fontId="20" fillId="0" borderId="11" xfId="0" applyNumberFormat="1" applyFont="1" applyBorder="1" applyAlignment="1">
      <alignment horizontal="right" vertical="center" wrapText="1" indent="1" readingOrder="1"/>
    </xf>
    <xf numFmtId="9" fontId="20" fillId="2" borderId="11" xfId="0" applyNumberFormat="1" applyFont="1" applyFill="1" applyBorder="1" applyAlignment="1">
      <alignment horizontal="right" vertical="center" wrapText="1" indent="1" readingOrder="1"/>
    </xf>
    <xf numFmtId="9" fontId="21" fillId="2" borderId="11" xfId="0" applyNumberFormat="1" applyFont="1" applyFill="1" applyBorder="1" applyAlignment="1">
      <alignment horizontal="right" vertical="center" wrapText="1" indent="1" readingOrder="1"/>
    </xf>
    <xf numFmtId="3" fontId="20" fillId="2" borderId="11" xfId="0" applyNumberFormat="1" applyFont="1" applyFill="1" applyBorder="1" applyAlignment="1">
      <alignment horizontal="right" vertical="center" wrapText="1" indent="1" readingOrder="1"/>
    </xf>
    <xf numFmtId="0" fontId="20" fillId="0" borderId="12" xfId="0" applyFont="1" applyBorder="1" applyAlignment="1">
      <alignment horizontal="left" vertical="center" wrapText="1" indent="1" readingOrder="1"/>
    </xf>
    <xf numFmtId="3" fontId="20" fillId="0" borderId="12" xfId="0" applyNumberFormat="1" applyFont="1" applyBorder="1" applyAlignment="1">
      <alignment horizontal="right" vertical="center" wrapText="1" indent="1" readingOrder="1"/>
    </xf>
    <xf numFmtId="9" fontId="20" fillId="2" borderId="12" xfId="0" applyNumberFormat="1" applyFont="1" applyFill="1" applyBorder="1" applyAlignment="1">
      <alignment horizontal="right" vertical="center" wrapText="1" indent="1" readingOrder="1"/>
    </xf>
    <xf numFmtId="3" fontId="20" fillId="2" borderId="12" xfId="0" applyNumberFormat="1" applyFont="1" applyFill="1" applyBorder="1" applyAlignment="1">
      <alignment horizontal="right" vertical="center" wrapText="1" indent="1" readingOrder="1"/>
    </xf>
    <xf numFmtId="9" fontId="20" fillId="0" borderId="12" xfId="0" applyNumberFormat="1" applyFont="1" applyBorder="1" applyAlignment="1">
      <alignment horizontal="right" vertical="center" wrapText="1" indent="1" readingOrder="1"/>
    </xf>
    <xf numFmtId="9" fontId="21" fillId="2" borderId="12" xfId="0" applyNumberFormat="1" applyFont="1" applyFill="1" applyBorder="1" applyAlignment="1">
      <alignment horizontal="right" vertical="center" wrapText="1" indent="1" readingOrder="1"/>
    </xf>
    <xf numFmtId="168" fontId="20" fillId="0" borderId="12" xfId="0" applyNumberFormat="1" applyFont="1" applyBorder="1" applyAlignment="1">
      <alignment horizontal="right" vertical="center" wrapText="1" indent="1" readingOrder="1"/>
    </xf>
    <xf numFmtId="168" fontId="20" fillId="2" borderId="12" xfId="0" applyNumberFormat="1" applyFont="1" applyFill="1" applyBorder="1" applyAlignment="1">
      <alignment horizontal="right" vertical="center" wrapText="1" indent="1" readingOrder="1"/>
    </xf>
    <xf numFmtId="0" fontId="20" fillId="0" borderId="13" xfId="0" applyFont="1" applyBorder="1" applyAlignment="1">
      <alignment horizontal="left" vertical="center" wrapText="1" indent="1" readingOrder="1"/>
    </xf>
    <xf numFmtId="168" fontId="20" fillId="0" borderId="13" xfId="0" applyNumberFormat="1" applyFont="1" applyBorder="1" applyAlignment="1">
      <alignment horizontal="right" vertical="center" wrapText="1" indent="1" readingOrder="1"/>
    </xf>
    <xf numFmtId="9" fontId="21" fillId="2" borderId="13" xfId="0" applyNumberFormat="1" applyFont="1" applyFill="1" applyBorder="1" applyAlignment="1">
      <alignment horizontal="right" vertical="center" wrapText="1" indent="1" readingOrder="1"/>
    </xf>
    <xf numFmtId="168" fontId="20" fillId="2" borderId="13" xfId="0" applyNumberFormat="1" applyFont="1" applyFill="1" applyBorder="1" applyAlignment="1">
      <alignment horizontal="right" vertical="center" wrapText="1" indent="1" readingOrder="1"/>
    </xf>
    <xf numFmtId="0" fontId="22" fillId="0" borderId="14" xfId="0" quotePrefix="1" applyFont="1" applyFill="1" applyBorder="1" applyAlignment="1">
      <alignment horizontal="left" vertical="center" wrapText="1" indent="1" readingOrder="1"/>
    </xf>
    <xf numFmtId="0" fontId="23" fillId="0" borderId="0" xfId="0" applyFont="1"/>
    <xf numFmtId="174" fontId="0" fillId="0" borderId="0" xfId="0" applyNumberFormat="1"/>
    <xf numFmtId="168" fontId="16" fillId="0" borderId="0" xfId="4" applyNumberFormat="1" applyFont="1"/>
    <xf numFmtId="0" fontId="0" fillId="0" borderId="0" xfId="0" quotePrefix="1"/>
    <xf numFmtId="169" fontId="25" fillId="10" borderId="0" xfId="5" applyNumberFormat="1" applyFont="1" applyFill="1"/>
    <xf numFmtId="169" fontId="25" fillId="10" borderId="15" xfId="5" applyNumberFormat="1" applyFont="1" applyFill="1" applyBorder="1"/>
    <xf numFmtId="169" fontId="26" fillId="10" borderId="0" xfId="5" applyNumberFormat="1" applyFont="1" applyFill="1"/>
    <xf numFmtId="0" fontId="6" fillId="0" borderId="0" xfId="6"/>
    <xf numFmtId="1" fontId="6" fillId="0" borderId="0" xfId="6" applyNumberFormat="1"/>
    <xf numFmtId="1" fontId="6" fillId="0" borderId="15" xfId="6" applyNumberFormat="1" applyBorder="1"/>
    <xf numFmtId="0" fontId="27" fillId="0" borderId="0" xfId="6" applyFont="1"/>
    <xf numFmtId="1" fontId="27" fillId="0" borderId="0" xfId="6" applyNumberFormat="1" applyFont="1"/>
    <xf numFmtId="4" fontId="6" fillId="0" borderId="0" xfId="6" applyNumberFormat="1"/>
    <xf numFmtId="176" fontId="12" fillId="7" borderId="3" xfId="6" applyNumberFormat="1" applyFont="1" applyFill="1" applyBorder="1"/>
    <xf numFmtId="176" fontId="12" fillId="7" borderId="16" xfId="6" applyNumberFormat="1" applyFont="1" applyFill="1" applyBorder="1"/>
    <xf numFmtId="176" fontId="28" fillId="7" borderId="3" xfId="6" applyNumberFormat="1" applyFont="1" applyFill="1" applyBorder="1"/>
    <xf numFmtId="169" fontId="6" fillId="0" borderId="0" xfId="6" applyNumberFormat="1" applyFont="1"/>
    <xf numFmtId="169" fontId="6" fillId="0" borderId="15" xfId="6" applyNumberFormat="1" applyFont="1" applyBorder="1"/>
    <xf numFmtId="169" fontId="27" fillId="0" borderId="0" xfId="6" applyNumberFormat="1" applyFont="1"/>
    <xf numFmtId="169" fontId="6" fillId="0" borderId="0" xfId="6" applyNumberFormat="1"/>
    <xf numFmtId="169" fontId="6" fillId="0" borderId="15" xfId="6" applyNumberFormat="1" applyBorder="1"/>
    <xf numFmtId="169" fontId="6" fillId="0" borderId="0" xfId="5" applyNumberFormat="1" applyFont="1"/>
    <xf numFmtId="169" fontId="6" fillId="0" borderId="15" xfId="5" applyNumberFormat="1" applyFont="1" applyBorder="1"/>
    <xf numFmtId="169" fontId="27" fillId="0" borderId="0" xfId="5" applyNumberFormat="1" applyFont="1"/>
    <xf numFmtId="9" fontId="0" fillId="0" borderId="0" xfId="7" applyFont="1"/>
    <xf numFmtId="9" fontId="0" fillId="0" borderId="15" xfId="7" applyFont="1" applyBorder="1"/>
    <xf numFmtId="9" fontId="27" fillId="0" borderId="0" xfId="7" applyFont="1"/>
    <xf numFmtId="169" fontId="0" fillId="0" borderId="0" xfId="5" applyNumberFormat="1" applyFont="1"/>
    <xf numFmtId="169" fontId="0" fillId="0" borderId="15" xfId="5" applyNumberFormat="1" applyFont="1" applyBorder="1"/>
    <xf numFmtId="170" fontId="0" fillId="0" borderId="0" xfId="5" applyNumberFormat="1" applyFont="1"/>
    <xf numFmtId="170" fontId="0" fillId="0" borderId="15" xfId="5" applyNumberFormat="1" applyFont="1" applyBorder="1"/>
    <xf numFmtId="170" fontId="27" fillId="0" borderId="0" xfId="5" applyNumberFormat="1" applyFont="1"/>
    <xf numFmtId="0" fontId="6" fillId="0" borderId="15" xfId="6" applyBorder="1"/>
    <xf numFmtId="4" fontId="6" fillId="0" borderId="15" xfId="6" applyNumberFormat="1" applyBorder="1"/>
    <xf numFmtId="176" fontId="12" fillId="7" borderId="3" xfId="5" applyNumberFormat="1" applyFont="1" applyFill="1" applyBorder="1"/>
    <xf numFmtId="176" fontId="12" fillId="7" borderId="16" xfId="5" applyNumberFormat="1" applyFont="1" applyFill="1" applyBorder="1"/>
    <xf numFmtId="176" fontId="28" fillId="7" borderId="3" xfId="5" applyNumberFormat="1" applyFont="1" applyFill="1" applyBorder="1"/>
    <xf numFmtId="169" fontId="12" fillId="0" borderId="0" xfId="5" applyNumberFormat="1" applyFont="1"/>
    <xf numFmtId="169" fontId="12" fillId="0" borderId="15" xfId="5" applyNumberFormat="1" applyFont="1" applyBorder="1"/>
    <xf numFmtId="169" fontId="28" fillId="0" borderId="0" xfId="5" applyNumberFormat="1" applyFont="1"/>
    <xf numFmtId="0" fontId="6" fillId="0" borderId="0" xfId="6" applyBorder="1"/>
    <xf numFmtId="169" fontId="16" fillId="0" borderId="0" xfId="5" applyNumberFormat="1" applyFont="1" applyFill="1" applyBorder="1"/>
    <xf numFmtId="169" fontId="16" fillId="0" borderId="15" xfId="5" applyNumberFormat="1" applyFont="1" applyFill="1" applyBorder="1"/>
    <xf numFmtId="169" fontId="29" fillId="0" borderId="0" xfId="5" applyNumberFormat="1" applyFont="1" applyFill="1" applyBorder="1"/>
    <xf numFmtId="0" fontId="27" fillId="0" borderId="0" xfId="6" applyFont="1" applyBorder="1"/>
    <xf numFmtId="0" fontId="12" fillId="7" borderId="3" xfId="6" applyFont="1" applyFill="1" applyBorder="1"/>
    <xf numFmtId="17" fontId="12" fillId="7" borderId="3" xfId="6" applyNumberFormat="1" applyFont="1" applyFill="1" applyBorder="1"/>
    <xf numFmtId="17" fontId="12" fillId="7" borderId="16" xfId="6" applyNumberFormat="1" applyFont="1" applyFill="1" applyBorder="1"/>
    <xf numFmtId="17" fontId="28" fillId="7" borderId="3" xfId="6" applyNumberFormat="1" applyFont="1" applyFill="1" applyBorder="1"/>
    <xf numFmtId="0" fontId="12" fillId="0" borderId="0" xfId="6" applyFont="1"/>
    <xf numFmtId="3" fontId="30" fillId="0" borderId="0" xfId="6" applyNumberFormat="1" applyFont="1"/>
    <xf numFmtId="3" fontId="30" fillId="0" borderId="15" xfId="6" applyNumberFormat="1" applyFont="1" applyBorder="1"/>
    <xf numFmtId="3" fontId="27" fillId="0" borderId="0" xfId="6" applyNumberFormat="1" applyFont="1"/>
    <xf numFmtId="169" fontId="27" fillId="0" borderId="0" xfId="5" applyNumberFormat="1" applyFont="1" applyFill="1"/>
    <xf numFmtId="169" fontId="30" fillId="0" borderId="0" xfId="5" applyNumberFormat="1" applyFont="1" applyFill="1"/>
    <xf numFmtId="169" fontId="30" fillId="0" borderId="15" xfId="5" applyNumberFormat="1" applyFont="1" applyFill="1" applyBorder="1"/>
    <xf numFmtId="169" fontId="30" fillId="0" borderId="0" xfId="5" applyNumberFormat="1" applyFont="1"/>
    <xf numFmtId="169" fontId="30" fillId="0" borderId="15" xfId="5" applyNumberFormat="1" applyFont="1" applyBorder="1"/>
    <xf numFmtId="4" fontId="30" fillId="0" borderId="0" xfId="6" applyNumberFormat="1" applyFont="1"/>
    <xf numFmtId="9" fontId="12" fillId="0" borderId="0" xfId="7" applyFont="1"/>
    <xf numFmtId="9" fontId="30" fillId="0" borderId="0" xfId="7" applyFont="1"/>
    <xf numFmtId="9" fontId="30" fillId="0" borderId="15" xfId="7" applyFont="1" applyBorder="1"/>
    <xf numFmtId="9" fontId="27" fillId="0" borderId="0" xfId="7" applyFont="1" applyFill="1"/>
    <xf numFmtId="9" fontId="30" fillId="0" borderId="0" xfId="7" applyFont="1" applyFill="1"/>
    <xf numFmtId="9" fontId="30" fillId="0" borderId="15" xfId="7" applyFont="1" applyFill="1" applyBorder="1"/>
    <xf numFmtId="169" fontId="12" fillId="0" borderId="0" xfId="6" applyNumberFormat="1" applyFont="1"/>
    <xf numFmtId="169" fontId="12" fillId="0" borderId="15" xfId="6" applyNumberFormat="1" applyFont="1" applyBorder="1"/>
    <xf numFmtId="169" fontId="28" fillId="0" borderId="0" xfId="6" applyNumberFormat="1" applyFont="1"/>
    <xf numFmtId="9" fontId="12" fillId="0" borderId="15" xfId="7" applyFont="1" applyBorder="1"/>
    <xf numFmtId="9" fontId="28" fillId="0" borderId="0" xfId="7" applyFont="1"/>
    <xf numFmtId="43" fontId="0" fillId="0" borderId="0" xfId="5" applyFont="1"/>
    <xf numFmtId="43" fontId="0" fillId="0" borderId="15" xfId="5" applyFont="1" applyBorder="1"/>
    <xf numFmtId="43" fontId="27" fillId="0" borderId="0" xfId="5" applyFont="1"/>
    <xf numFmtId="43" fontId="12" fillId="0" borderId="0" xfId="5" applyFont="1"/>
    <xf numFmtId="43" fontId="12" fillId="0" borderId="15" xfId="5" applyFont="1" applyBorder="1"/>
    <xf numFmtId="43" fontId="28" fillId="0" borderId="0" xfId="5" applyFont="1"/>
    <xf numFmtId="170" fontId="12" fillId="0" borderId="0" xfId="5" applyNumberFormat="1" applyFont="1"/>
    <xf numFmtId="170" fontId="12" fillId="0" borderId="15" xfId="5" applyNumberFormat="1" applyFont="1" applyBorder="1"/>
    <xf numFmtId="170" fontId="28" fillId="0" borderId="0" xfId="5" applyNumberFormat="1" applyFont="1"/>
    <xf numFmtId="4" fontId="12" fillId="7" borderId="3" xfId="6" applyNumberFormat="1" applyFont="1" applyFill="1" applyBorder="1"/>
    <xf numFmtId="164" fontId="6" fillId="0" borderId="0" xfId="6" applyNumberFormat="1"/>
    <xf numFmtId="164" fontId="0" fillId="0" borderId="0" xfId="5" applyNumberFormat="1" applyFont="1"/>
    <xf numFmtId="164" fontId="12" fillId="0" borderId="0" xfId="5" applyNumberFormat="1" applyFont="1"/>
    <xf numFmtId="0" fontId="25" fillId="10" borderId="0" xfId="6" applyFont="1" applyFill="1"/>
    <xf numFmtId="0" fontId="25" fillId="10" borderId="15" xfId="6" applyFont="1" applyFill="1" applyBorder="1"/>
    <xf numFmtId="176" fontId="12" fillId="5" borderId="3" xfId="6" applyNumberFormat="1" applyFont="1" applyFill="1" applyBorder="1"/>
    <xf numFmtId="169" fontId="31" fillId="0" borderId="0" xfId="5" applyNumberFormat="1" applyFont="1"/>
    <xf numFmtId="169" fontId="31" fillId="0" borderId="15" xfId="5" applyNumberFormat="1" applyFont="1" applyBorder="1"/>
    <xf numFmtId="169" fontId="31" fillId="11" borderId="0" xfId="5" applyNumberFormat="1" applyFont="1" applyFill="1"/>
    <xf numFmtId="169" fontId="31" fillId="11" borderId="15" xfId="5" applyNumberFormat="1" applyFont="1" applyFill="1" applyBorder="1"/>
    <xf numFmtId="169" fontId="31" fillId="11" borderId="0" xfId="5" applyNumberFormat="1" applyFont="1" applyFill="1" applyBorder="1"/>
    <xf numFmtId="169" fontId="0" fillId="0" borderId="0" xfId="5" applyNumberFormat="1" applyFont="1" applyBorder="1"/>
    <xf numFmtId="9" fontId="31" fillId="0" borderId="0" xfId="7" applyFont="1"/>
    <xf numFmtId="9" fontId="31" fillId="0" borderId="15" xfId="7" applyFont="1" applyBorder="1"/>
    <xf numFmtId="9" fontId="31" fillId="11" borderId="0" xfId="7" applyFont="1" applyFill="1"/>
    <xf numFmtId="9" fontId="31" fillId="11" borderId="15" xfId="7" applyFont="1" applyFill="1" applyBorder="1"/>
    <xf numFmtId="9" fontId="31" fillId="11" borderId="0" xfId="7" applyFont="1" applyFill="1" applyBorder="1"/>
    <xf numFmtId="170" fontId="31" fillId="0" borderId="0" xfId="5" applyNumberFormat="1" applyFont="1"/>
    <xf numFmtId="170" fontId="31" fillId="0" borderId="15" xfId="5" applyNumberFormat="1" applyFont="1" applyBorder="1"/>
    <xf numFmtId="170" fontId="31" fillId="11" borderId="0" xfId="5" applyNumberFormat="1" applyFont="1" applyFill="1"/>
    <xf numFmtId="170" fontId="31" fillId="11" borderId="15" xfId="5" applyNumberFormat="1" applyFont="1" applyFill="1" applyBorder="1"/>
    <xf numFmtId="170" fontId="31" fillId="11" borderId="0" xfId="5" applyNumberFormat="1" applyFont="1" applyFill="1" applyBorder="1"/>
    <xf numFmtId="175" fontId="31" fillId="0" borderId="0" xfId="7" applyNumberFormat="1" applyFont="1"/>
    <xf numFmtId="175" fontId="31" fillId="0" borderId="15" xfId="7" applyNumberFormat="1" applyFont="1" applyBorder="1"/>
    <xf numFmtId="175" fontId="31" fillId="11" borderId="0" xfId="7" applyNumberFormat="1" applyFont="1" applyFill="1"/>
    <xf numFmtId="175" fontId="31" fillId="11" borderId="15" xfId="7" applyNumberFormat="1" applyFont="1" applyFill="1" applyBorder="1"/>
    <xf numFmtId="0" fontId="9" fillId="0" borderId="0" xfId="6" applyFont="1"/>
    <xf numFmtId="1" fontId="9" fillId="0" borderId="0" xfId="6" applyNumberFormat="1" applyFont="1"/>
    <xf numFmtId="1" fontId="9" fillId="0" borderId="15" xfId="6" applyNumberFormat="1" applyFont="1" applyBorder="1"/>
    <xf numFmtId="4" fontId="9" fillId="0" borderId="0" xfId="6" applyNumberFormat="1" applyFont="1"/>
    <xf numFmtId="169" fontId="0" fillId="0" borderId="0" xfId="5" applyNumberFormat="1" applyFont="1" applyFill="1"/>
    <xf numFmtId="169" fontId="0" fillId="0" borderId="15" xfId="5" applyNumberFormat="1" applyFont="1" applyFill="1" applyBorder="1"/>
    <xf numFmtId="169" fontId="12" fillId="0" borderId="0" xfId="5" applyNumberFormat="1" applyFont="1" applyFill="1"/>
    <xf numFmtId="169" fontId="12" fillId="0" borderId="15" xfId="5" applyNumberFormat="1" applyFont="1" applyFill="1" applyBorder="1"/>
    <xf numFmtId="4" fontId="12" fillId="0" borderId="0" xfId="6" applyNumberFormat="1" applyFont="1"/>
    <xf numFmtId="176" fontId="12" fillId="7" borderId="3" xfId="6" applyNumberFormat="1" applyFont="1" applyFill="1" applyBorder="1" applyAlignment="1">
      <alignment horizontal="right"/>
    </xf>
    <xf numFmtId="3" fontId="6" fillId="0" borderId="0" xfId="6" applyNumberFormat="1"/>
    <xf numFmtId="169" fontId="6" fillId="0" borderId="0" xfId="6" applyNumberFormat="1" applyFill="1"/>
    <xf numFmtId="169" fontId="6" fillId="0" borderId="15" xfId="6" applyNumberFormat="1" applyFill="1" applyBorder="1"/>
    <xf numFmtId="3" fontId="32" fillId="0" borderId="0" xfId="6" applyNumberFormat="1" applyFont="1"/>
    <xf numFmtId="0" fontId="32" fillId="0" borderId="0" xfId="6" applyFont="1"/>
    <xf numFmtId="169" fontId="33" fillId="0" borderId="0" xfId="6" applyNumberFormat="1" applyFont="1" applyFill="1"/>
    <xf numFmtId="169" fontId="33" fillId="0" borderId="0" xfId="5" applyNumberFormat="1" applyFont="1" applyFill="1"/>
    <xf numFmtId="169" fontId="33" fillId="0" borderId="15" xfId="5" applyNumberFormat="1" applyFont="1" applyFill="1" applyBorder="1"/>
    <xf numFmtId="169" fontId="0" fillId="0" borderId="17" xfId="5" applyNumberFormat="1" applyFont="1" applyBorder="1"/>
    <xf numFmtId="3" fontId="12" fillId="0" borderId="0" xfId="6" applyNumberFormat="1" applyFont="1"/>
    <xf numFmtId="3" fontId="12" fillId="0" borderId="15" xfId="6" applyNumberFormat="1" applyFont="1" applyBorder="1"/>
    <xf numFmtId="169" fontId="12" fillId="0" borderId="0" xfId="6" applyNumberFormat="1" applyFont="1" applyFill="1"/>
    <xf numFmtId="169" fontId="12" fillId="0" borderId="15" xfId="6" applyNumberFormat="1" applyFont="1" applyFill="1" applyBorder="1"/>
    <xf numFmtId="4" fontId="12" fillId="0" borderId="15" xfId="6" applyNumberFormat="1" applyFont="1" applyBorder="1"/>
    <xf numFmtId="43" fontId="6" fillId="0" borderId="0" xfId="6" applyNumberFormat="1"/>
    <xf numFmtId="43" fontId="6" fillId="0" borderId="15" xfId="6" applyNumberFormat="1" applyBorder="1"/>
    <xf numFmtId="9" fontId="32" fillId="0" borderId="0" xfId="7" applyFont="1" applyFill="1"/>
    <xf numFmtId="9" fontId="32" fillId="11" borderId="0" xfId="7" applyFont="1" applyFill="1"/>
    <xf numFmtId="9" fontId="32" fillId="11" borderId="15" xfId="7" applyFont="1" applyFill="1" applyBorder="1"/>
    <xf numFmtId="9" fontId="31" fillId="11" borderId="18" xfId="7" applyFont="1" applyFill="1" applyBorder="1"/>
    <xf numFmtId="9" fontId="31" fillId="11" borderId="19" xfId="7" applyFont="1" applyFill="1" applyBorder="1"/>
    <xf numFmtId="9" fontId="31" fillId="11" borderId="20" xfId="7" applyFont="1" applyFill="1" applyBorder="1"/>
    <xf numFmtId="9" fontId="31" fillId="11" borderId="17" xfId="7" applyFont="1" applyFill="1" applyBorder="1"/>
    <xf numFmtId="9" fontId="12" fillId="0" borderId="0" xfId="6" applyNumberFormat="1" applyFont="1"/>
    <xf numFmtId="9" fontId="12" fillId="0" borderId="15" xfId="6" applyNumberFormat="1" applyFont="1" applyBorder="1"/>
    <xf numFmtId="9" fontId="12" fillId="0" borderId="0" xfId="6" applyNumberFormat="1" applyFont="1" applyFill="1"/>
    <xf numFmtId="9" fontId="12" fillId="0" borderId="15" xfId="6" applyNumberFormat="1" applyFont="1" applyFill="1" applyBorder="1"/>
    <xf numFmtId="9" fontId="34" fillId="0" borderId="0" xfId="7" applyFont="1"/>
    <xf numFmtId="9" fontId="34" fillId="0" borderId="15" xfId="7" applyFont="1" applyBorder="1"/>
    <xf numFmtId="177" fontId="6" fillId="0" borderId="0" xfId="6" applyNumberFormat="1" applyFill="1"/>
    <xf numFmtId="177" fontId="6" fillId="0" borderId="15" xfId="6" applyNumberFormat="1" applyFill="1" applyBorder="1"/>
    <xf numFmtId="177" fontId="12" fillId="0" borderId="0" xfId="6" applyNumberFormat="1" applyFont="1" applyFill="1"/>
    <xf numFmtId="177" fontId="12" fillId="0" borderId="15" xfId="6" applyNumberFormat="1" applyFont="1" applyFill="1" applyBorder="1"/>
    <xf numFmtId="43" fontId="0" fillId="0" borderId="0" xfId="5" applyNumberFormat="1" applyFont="1"/>
    <xf numFmtId="43" fontId="32" fillId="11" borderId="0" xfId="5" applyNumberFormat="1" applyFont="1" applyFill="1"/>
    <xf numFmtId="43" fontId="32" fillId="11" borderId="15" xfId="5" applyNumberFormat="1" applyFont="1" applyFill="1" applyBorder="1"/>
    <xf numFmtId="4" fontId="6" fillId="11" borderId="0" xfId="6" applyNumberFormat="1" applyFill="1"/>
    <xf numFmtId="4" fontId="6" fillId="11" borderId="15" xfId="6" applyNumberFormat="1" applyFill="1" applyBorder="1"/>
    <xf numFmtId="4" fontId="6" fillId="11" borderId="20" xfId="6" applyNumberFormat="1" applyFill="1" applyBorder="1"/>
    <xf numFmtId="4" fontId="6" fillId="11" borderId="18" xfId="6" applyNumberFormat="1" applyFill="1" applyBorder="1"/>
    <xf numFmtId="4" fontId="6" fillId="11" borderId="19" xfId="6" applyNumberFormat="1" applyFill="1" applyBorder="1"/>
    <xf numFmtId="4" fontId="6" fillId="11" borderId="0" xfId="6" applyNumberFormat="1" applyFill="1" applyBorder="1"/>
    <xf numFmtId="4" fontId="6" fillId="11" borderId="17" xfId="6" applyNumberFormat="1" applyFill="1" applyBorder="1"/>
    <xf numFmtId="43" fontId="12" fillId="0" borderId="0" xfId="5" applyNumberFormat="1" applyFont="1"/>
    <xf numFmtId="43" fontId="35" fillId="0" borderId="0" xfId="5" applyNumberFormat="1" applyFont="1" applyFill="1"/>
    <xf numFmtId="43" fontId="35" fillId="0" borderId="15" xfId="5" applyNumberFormat="1" applyFont="1" applyFill="1" applyBorder="1"/>
    <xf numFmtId="170" fontId="32" fillId="11" borderId="0" xfId="5" applyNumberFormat="1" applyFont="1" applyFill="1"/>
    <xf numFmtId="170" fontId="32" fillId="11" borderId="15" xfId="5" applyNumberFormat="1" applyFont="1" applyFill="1" applyBorder="1"/>
    <xf numFmtId="170" fontId="0" fillId="11" borderId="20" xfId="5" applyNumberFormat="1" applyFont="1" applyFill="1" applyBorder="1"/>
    <xf numFmtId="170" fontId="0" fillId="11" borderId="18" xfId="5" applyNumberFormat="1" applyFont="1" applyFill="1" applyBorder="1"/>
    <xf numFmtId="170" fontId="0" fillId="11" borderId="19" xfId="5" applyNumberFormat="1" applyFont="1" applyFill="1" applyBorder="1"/>
    <xf numFmtId="170" fontId="0" fillId="11" borderId="0" xfId="5" applyNumberFormat="1" applyFont="1" applyFill="1"/>
    <xf numFmtId="170" fontId="0" fillId="11" borderId="0" xfId="5" applyNumberFormat="1" applyFont="1" applyFill="1" applyBorder="1"/>
    <xf numFmtId="170" fontId="0" fillId="11" borderId="15" xfId="5" applyNumberFormat="1" applyFont="1" applyFill="1" applyBorder="1"/>
    <xf numFmtId="170" fontId="32" fillId="11" borderId="0" xfId="5" applyNumberFormat="1" applyFont="1" applyFill="1" applyBorder="1"/>
    <xf numFmtId="170" fontId="0" fillId="11" borderId="17" xfId="5" applyNumberFormat="1" applyFont="1" applyFill="1" applyBorder="1"/>
    <xf numFmtId="170" fontId="35" fillId="0" borderId="0" xfId="5" applyNumberFormat="1" applyFont="1" applyFill="1"/>
    <xf numFmtId="170" fontId="35" fillId="0" borderId="15" xfId="5" applyNumberFormat="1" applyFont="1" applyFill="1" applyBorder="1"/>
    <xf numFmtId="164" fontId="6" fillId="0" borderId="15" xfId="6" applyNumberFormat="1" applyBorder="1"/>
    <xf numFmtId="164" fontId="12" fillId="0" borderId="0" xfId="6" applyNumberFormat="1" applyFont="1"/>
    <xf numFmtId="164" fontId="12" fillId="0" borderId="15" xfId="6" applyNumberFormat="1" applyFont="1" applyBorder="1"/>
    <xf numFmtId="17" fontId="12" fillId="5" borderId="3" xfId="6" applyNumberFormat="1" applyFont="1" applyFill="1" applyBorder="1"/>
    <xf numFmtId="4" fontId="12" fillId="7" borderId="16" xfId="6" applyNumberFormat="1" applyFont="1" applyFill="1" applyBorder="1"/>
    <xf numFmtId="170" fontId="31" fillId="0" borderId="0" xfId="5" applyNumberFormat="1" applyFont="1" applyFill="1"/>
    <xf numFmtId="176" fontId="12" fillId="12" borderId="3" xfId="6" applyNumberFormat="1" applyFont="1" applyFill="1" applyBorder="1"/>
    <xf numFmtId="176" fontId="12" fillId="12" borderId="16" xfId="6" applyNumberFormat="1" applyFont="1" applyFill="1" applyBorder="1"/>
    <xf numFmtId="3" fontId="6" fillId="0" borderId="15" xfId="6" applyNumberFormat="1" applyBorder="1"/>
    <xf numFmtId="0" fontId="6" fillId="0" borderId="0" xfId="6" applyFill="1"/>
    <xf numFmtId="0" fontId="6" fillId="0" borderId="15" xfId="6" applyFill="1" applyBorder="1"/>
    <xf numFmtId="176" fontId="12" fillId="12" borderId="3" xfId="5" applyNumberFormat="1" applyFont="1" applyFill="1" applyBorder="1"/>
    <xf numFmtId="176" fontId="12" fillId="12" borderId="16" xfId="5" applyNumberFormat="1" applyFont="1" applyFill="1" applyBorder="1"/>
    <xf numFmtId="0" fontId="31" fillId="0" borderId="0" xfId="6" applyFont="1"/>
    <xf numFmtId="9" fontId="31" fillId="0" borderId="0" xfId="6" applyNumberFormat="1" applyFont="1"/>
    <xf numFmtId="9" fontId="31" fillId="0" borderId="15" xfId="6" applyNumberFormat="1" applyFont="1" applyBorder="1"/>
    <xf numFmtId="9" fontId="31" fillId="0" borderId="0" xfId="6" applyNumberFormat="1" applyFont="1" applyFill="1"/>
    <xf numFmtId="9" fontId="31" fillId="11" borderId="0" xfId="6" applyNumberFormat="1" applyFont="1" applyFill="1"/>
    <xf numFmtId="9" fontId="31" fillId="11" borderId="15" xfId="6" applyNumberFormat="1" applyFont="1" applyFill="1" applyBorder="1"/>
    <xf numFmtId="9" fontId="31" fillId="11" borderId="18" xfId="7" applyNumberFormat="1" applyFont="1" applyFill="1" applyBorder="1"/>
    <xf numFmtId="9" fontId="31" fillId="11" borderId="0" xfId="7" applyNumberFormat="1" applyFont="1" applyFill="1" applyBorder="1"/>
    <xf numFmtId="168" fontId="31" fillId="0" borderId="0" xfId="6" applyNumberFormat="1" applyFont="1"/>
    <xf numFmtId="168" fontId="31" fillId="0" borderId="15" xfId="6" applyNumberFormat="1" applyFont="1" applyBorder="1"/>
    <xf numFmtId="168" fontId="31" fillId="11" borderId="0" xfId="6" applyNumberFormat="1" applyFont="1" applyFill="1"/>
    <xf numFmtId="168" fontId="31" fillId="11" borderId="15" xfId="6" applyNumberFormat="1" applyFont="1" applyFill="1" applyBorder="1"/>
    <xf numFmtId="43" fontId="31" fillId="11" borderId="0" xfId="5" applyFont="1" applyFill="1"/>
    <xf numFmtId="43" fontId="31" fillId="11" borderId="15" xfId="5" applyFont="1" applyFill="1" applyBorder="1"/>
    <xf numFmtId="43" fontId="31" fillId="11" borderId="20" xfId="5" applyFont="1" applyFill="1" applyBorder="1"/>
    <xf numFmtId="43" fontId="31" fillId="11" borderId="18" xfId="5" applyFont="1" applyFill="1" applyBorder="1"/>
    <xf numFmtId="43" fontId="31" fillId="11" borderId="19" xfId="5" applyFont="1" applyFill="1" applyBorder="1"/>
    <xf numFmtId="43" fontId="31" fillId="11" borderId="17" xfId="5" applyFont="1" applyFill="1" applyBorder="1"/>
    <xf numFmtId="43" fontId="31" fillId="11" borderId="0" xfId="5" applyFont="1" applyFill="1" applyBorder="1"/>
    <xf numFmtId="0" fontId="34" fillId="0" borderId="0" xfId="6" applyFont="1"/>
    <xf numFmtId="168" fontId="34" fillId="0" borderId="0" xfId="6" applyNumberFormat="1" applyFont="1"/>
    <xf numFmtId="168" fontId="34" fillId="0" borderId="15" xfId="6" applyNumberFormat="1" applyFont="1" applyBorder="1"/>
    <xf numFmtId="168" fontId="34" fillId="0" borderId="0" xfId="6" applyNumberFormat="1" applyFont="1" applyFill="1"/>
    <xf numFmtId="168" fontId="34" fillId="0" borderId="15" xfId="6" applyNumberFormat="1" applyFont="1" applyFill="1" applyBorder="1"/>
    <xf numFmtId="43" fontId="34" fillId="0" borderId="0" xfId="5" applyFont="1"/>
    <xf numFmtId="43" fontId="34" fillId="0" borderId="15" xfId="5" applyFont="1" applyBorder="1"/>
    <xf numFmtId="170" fontId="31" fillId="11" borderId="18" xfId="5" applyNumberFormat="1" applyFont="1" applyFill="1" applyBorder="1"/>
    <xf numFmtId="170" fontId="31" fillId="11" borderId="19" xfId="5" applyNumberFormat="1" applyFont="1" applyFill="1" applyBorder="1"/>
    <xf numFmtId="170" fontId="31" fillId="11" borderId="17" xfId="5" applyNumberFormat="1" applyFont="1" applyFill="1" applyBorder="1"/>
    <xf numFmtId="170" fontId="34" fillId="0" borderId="0" xfId="5" applyNumberFormat="1" applyFont="1"/>
    <xf numFmtId="170" fontId="34" fillId="0" borderId="15" xfId="5" applyNumberFormat="1" applyFont="1" applyBorder="1"/>
    <xf numFmtId="170" fontId="34" fillId="0" borderId="0" xfId="5" applyNumberFormat="1" applyFont="1" applyFill="1"/>
    <xf numFmtId="170" fontId="34" fillId="0" borderId="15" xfId="5" applyNumberFormat="1" applyFont="1" applyFill="1" applyBorder="1"/>
    <xf numFmtId="164" fontId="6" fillId="0" borderId="0" xfId="6" applyNumberFormat="1" applyFill="1"/>
    <xf numFmtId="164" fontId="6" fillId="0" borderId="15" xfId="6" applyNumberFormat="1" applyFill="1" applyBorder="1"/>
    <xf numFmtId="164" fontId="12" fillId="0" borderId="0" xfId="6" applyNumberFormat="1" applyFont="1" applyFill="1"/>
    <xf numFmtId="164" fontId="12" fillId="0" borderId="15" xfId="6" applyNumberFormat="1" applyFont="1" applyFill="1" applyBorder="1"/>
    <xf numFmtId="43" fontId="20" fillId="2" borderId="12" xfId="0" applyNumberFormat="1" applyFont="1" applyFill="1" applyBorder="1" applyAlignment="1">
      <alignment horizontal="right" vertical="center" wrapText="1" indent="1" readingOrder="1"/>
    </xf>
    <xf numFmtId="0" fontId="37" fillId="7" borderId="21" xfId="11" applyFont="1" applyFill="1" applyBorder="1" applyAlignment="1">
      <alignment horizontal="center" vertical="center" wrapText="1"/>
    </xf>
    <xf numFmtId="0" fontId="4" fillId="0" borderId="0" xfId="12"/>
    <xf numFmtId="0" fontId="4" fillId="0" borderId="0" xfId="12" applyAlignment="1">
      <alignment horizontal="center"/>
    </xf>
    <xf numFmtId="169" fontId="0" fillId="0" borderId="0" xfId="13" applyNumberFormat="1" applyFont="1" applyAlignment="1">
      <alignment horizontal="center"/>
    </xf>
    <xf numFmtId="9" fontId="0" fillId="0" borderId="0" xfId="14" applyFont="1" applyAlignment="1">
      <alignment horizontal="center"/>
    </xf>
    <xf numFmtId="170" fontId="0" fillId="0" borderId="0" xfId="13" applyNumberFormat="1" applyFont="1" applyAlignment="1">
      <alignment horizontal="center"/>
    </xf>
    <xf numFmtId="43" fontId="0" fillId="0" borderId="0" xfId="13" applyNumberFormat="1" applyFont="1" applyAlignment="1">
      <alignment horizontal="center"/>
    </xf>
    <xf numFmtId="169" fontId="0" fillId="0" borderId="0" xfId="13" applyNumberFormat="1" applyFont="1" applyFill="1" applyAlignment="1">
      <alignment horizontal="center"/>
    </xf>
    <xf numFmtId="170" fontId="0" fillId="0" borderId="0" xfId="13" applyNumberFormat="1" applyFont="1" applyFill="1" applyBorder="1" applyAlignment="1">
      <alignment horizontal="center"/>
    </xf>
    <xf numFmtId="169" fontId="0" fillId="0" borderId="0" xfId="13" applyNumberFormat="1" applyFont="1" applyFill="1" applyBorder="1" applyAlignment="1">
      <alignment horizontal="center"/>
    </xf>
    <xf numFmtId="169" fontId="4" fillId="0" borderId="0" xfId="12" applyNumberFormat="1"/>
    <xf numFmtId="169" fontId="38" fillId="7" borderId="21" xfId="13" applyNumberFormat="1" applyFont="1" applyFill="1" applyBorder="1" applyAlignment="1">
      <alignment horizontal="center" vertical="center" wrapText="1"/>
    </xf>
    <xf numFmtId="9" fontId="38" fillId="7" borderId="21" xfId="14" applyFont="1" applyFill="1" applyBorder="1" applyAlignment="1">
      <alignment horizontal="center" vertical="center" wrapText="1"/>
    </xf>
    <xf numFmtId="170" fontId="38" fillId="7" borderId="21" xfId="13" applyNumberFormat="1" applyFont="1" applyFill="1" applyBorder="1" applyAlignment="1">
      <alignment horizontal="center" vertical="center" wrapText="1"/>
    </xf>
    <xf numFmtId="43" fontId="38" fillId="7" borderId="21" xfId="13" applyNumberFormat="1" applyFont="1" applyFill="1" applyBorder="1" applyAlignment="1">
      <alignment horizontal="center" vertical="center" wrapText="1"/>
    </xf>
    <xf numFmtId="169" fontId="38" fillId="0" borderId="0" xfId="13" applyNumberFormat="1" applyFont="1" applyFill="1" applyBorder="1" applyAlignment="1">
      <alignment horizontal="center" vertical="center" wrapText="1"/>
    </xf>
    <xf numFmtId="170" fontId="38" fillId="0" borderId="0" xfId="13" applyNumberFormat="1" applyFont="1" applyFill="1" applyBorder="1" applyAlignment="1">
      <alignment horizontal="center" vertical="center" wrapText="1"/>
    </xf>
    <xf numFmtId="169" fontId="0" fillId="0" borderId="0" xfId="13" applyNumberFormat="1" applyFont="1"/>
    <xf numFmtId="0" fontId="4" fillId="0" borderId="21" xfId="12" applyBorder="1" applyAlignment="1">
      <alignment horizontal="center"/>
    </xf>
    <xf numFmtId="169" fontId="0" fillId="0" borderId="21" xfId="13" applyNumberFormat="1" applyFont="1" applyBorder="1" applyAlignment="1">
      <alignment horizontal="center"/>
    </xf>
    <xf numFmtId="9" fontId="0" fillId="0" borderId="21" xfId="14" applyFont="1" applyBorder="1" applyAlignment="1">
      <alignment horizontal="center"/>
    </xf>
    <xf numFmtId="170" fontId="0" fillId="0" borderId="21" xfId="13" applyNumberFormat="1" applyFont="1" applyBorder="1" applyAlignment="1">
      <alignment horizontal="center"/>
    </xf>
    <xf numFmtId="43" fontId="0" fillId="0" borderId="21" xfId="13" applyNumberFormat="1" applyFont="1" applyBorder="1" applyAlignment="1">
      <alignment horizontal="center"/>
    </xf>
    <xf numFmtId="170" fontId="0" fillId="0" borderId="17" xfId="13" applyNumberFormat="1" applyFont="1" applyFill="1" applyBorder="1" applyAlignment="1">
      <alignment horizontal="center"/>
    </xf>
    <xf numFmtId="9" fontId="0" fillId="0" borderId="0" xfId="14" applyFont="1" applyFill="1" applyBorder="1" applyAlignment="1">
      <alignment horizontal="right"/>
    </xf>
    <xf numFmtId="169" fontId="0" fillId="0" borderId="0" xfId="13" applyNumberFormat="1" applyFont="1" applyBorder="1"/>
    <xf numFmtId="9" fontId="0" fillId="0" borderId="0" xfId="14" applyFont="1"/>
    <xf numFmtId="169" fontId="0" fillId="0" borderId="17" xfId="13" applyNumberFormat="1" applyFont="1" applyFill="1" applyBorder="1" applyAlignment="1">
      <alignment horizontal="center"/>
    </xf>
    <xf numFmtId="43" fontId="0" fillId="0" borderId="17" xfId="13" applyFont="1" applyFill="1" applyBorder="1" applyAlignment="1">
      <alignment horizontal="center"/>
    </xf>
    <xf numFmtId="0" fontId="39" fillId="0" borderId="0" xfId="12" applyFont="1" applyAlignment="1">
      <alignment horizontal="center"/>
    </xf>
    <xf numFmtId="0" fontId="12" fillId="0" borderId="0" xfId="12" applyFont="1"/>
    <xf numFmtId="0" fontId="12" fillId="0" borderId="21" xfId="12" applyFont="1" applyBorder="1" applyAlignment="1">
      <alignment horizontal="center" wrapText="1"/>
    </xf>
    <xf numFmtId="169" fontId="12" fillId="0" borderId="21" xfId="13" applyNumberFormat="1" applyFont="1" applyBorder="1" applyAlignment="1">
      <alignment horizontal="center"/>
    </xf>
    <xf numFmtId="9" fontId="12" fillId="0" borderId="21" xfId="14" applyFont="1" applyBorder="1" applyAlignment="1">
      <alignment horizontal="center"/>
    </xf>
    <xf numFmtId="170" fontId="12" fillId="0" borderId="21" xfId="13" applyNumberFormat="1" applyFont="1" applyBorder="1" applyAlignment="1">
      <alignment horizontal="center"/>
    </xf>
    <xf numFmtId="43" fontId="12" fillId="0" borderId="21" xfId="13" applyNumberFormat="1" applyFont="1" applyBorder="1" applyAlignment="1">
      <alignment horizontal="center"/>
    </xf>
    <xf numFmtId="169" fontId="12" fillId="0" borderId="0" xfId="13" applyNumberFormat="1" applyFont="1" applyFill="1" applyBorder="1" applyAlignment="1">
      <alignment horizontal="center"/>
    </xf>
    <xf numFmtId="170" fontId="12" fillId="0" borderId="0" xfId="13" applyNumberFormat="1" applyFont="1" applyFill="1" applyBorder="1" applyAlignment="1">
      <alignment horizontal="center"/>
    </xf>
    <xf numFmtId="0" fontId="40" fillId="0" borderId="0" xfId="15" applyFont="1"/>
    <xf numFmtId="0" fontId="3" fillId="0" borderId="0" xfId="15"/>
    <xf numFmtId="0" fontId="3" fillId="0" borderId="0" xfId="15" applyAlignment="1">
      <alignment horizontal="right"/>
    </xf>
    <xf numFmtId="9" fontId="0" fillId="0" borderId="0" xfId="16" applyFont="1" applyAlignment="1">
      <alignment horizontal="right"/>
    </xf>
    <xf numFmtId="9" fontId="0" fillId="0" borderId="0" xfId="16" applyFont="1"/>
    <xf numFmtId="3" fontId="3" fillId="0" borderId="0" xfId="15" applyNumberFormat="1"/>
    <xf numFmtId="0" fontId="3" fillId="0" borderId="0" xfId="15" applyFill="1" applyBorder="1"/>
    <xf numFmtId="171" fontId="3" fillId="0" borderId="0" xfId="15" applyNumberFormat="1" applyFill="1" applyBorder="1"/>
    <xf numFmtId="0" fontId="3" fillId="0" borderId="0" xfId="15" applyFill="1" applyBorder="1" applyAlignment="1">
      <alignment horizontal="center"/>
    </xf>
    <xf numFmtId="0" fontId="3" fillId="8" borderId="0" xfId="15" applyFont="1" applyFill="1"/>
    <xf numFmtId="0" fontId="10" fillId="4" borderId="0" xfId="15" applyFont="1" applyFill="1"/>
    <xf numFmtId="0" fontId="3" fillId="4" borderId="0" xfId="15" applyFill="1"/>
    <xf numFmtId="0" fontId="12" fillId="4" borderId="2" xfId="15" applyFont="1" applyFill="1" applyBorder="1" applyAlignment="1">
      <alignment horizontal="centerContinuous"/>
    </xf>
    <xf numFmtId="0" fontId="3" fillId="4" borderId="0" xfId="15" applyFill="1" applyBorder="1" applyAlignment="1">
      <alignment horizontal="centerContinuous"/>
    </xf>
    <xf numFmtId="0" fontId="3" fillId="4" borderId="0" xfId="15" applyFill="1" applyBorder="1"/>
    <xf numFmtId="17" fontId="12" fillId="5" borderId="0" xfId="15" applyNumberFormat="1" applyFont="1" applyFill="1" applyBorder="1" applyAlignment="1">
      <alignment horizontal="centerContinuous"/>
    </xf>
    <xf numFmtId="0" fontId="3" fillId="5" borderId="0" xfId="15" applyFill="1" applyBorder="1" applyAlignment="1">
      <alignment horizontal="centerContinuous"/>
    </xf>
    <xf numFmtId="0" fontId="10" fillId="6" borderId="0" xfId="15" applyFont="1" applyFill="1" applyBorder="1" applyAlignment="1">
      <alignment horizontal="center"/>
    </xf>
    <xf numFmtId="0" fontId="12" fillId="7" borderId="3" xfId="15" applyFont="1" applyFill="1" applyBorder="1"/>
    <xf numFmtId="17" fontId="12" fillId="7" borderId="3" xfId="15" applyNumberFormat="1" applyFont="1" applyFill="1" applyBorder="1"/>
    <xf numFmtId="17" fontId="12" fillId="5" borderId="3" xfId="15" applyNumberFormat="1" applyFont="1" applyFill="1" applyBorder="1" applyAlignment="1">
      <alignment horizontal="center"/>
    </xf>
    <xf numFmtId="17" fontId="12" fillId="4" borderId="3" xfId="15" applyNumberFormat="1" applyFont="1" applyFill="1" applyBorder="1" applyAlignment="1">
      <alignment horizontal="center"/>
    </xf>
    <xf numFmtId="17" fontId="12" fillId="3" borderId="3" xfId="15" applyNumberFormat="1" applyFont="1" applyFill="1" applyBorder="1" applyAlignment="1">
      <alignment horizontal="center"/>
    </xf>
    <xf numFmtId="17" fontId="12" fillId="4" borderId="3" xfId="15" applyNumberFormat="1" applyFont="1" applyFill="1" applyBorder="1"/>
    <xf numFmtId="17" fontId="12" fillId="4" borderId="4" xfId="15" applyNumberFormat="1" applyFont="1" applyFill="1" applyBorder="1"/>
    <xf numFmtId="0" fontId="12" fillId="6" borderId="0" xfId="15" applyFont="1" applyFill="1" applyBorder="1" applyAlignment="1">
      <alignment horizontal="center"/>
    </xf>
    <xf numFmtId="0" fontId="12" fillId="0" borderId="0" xfId="15" applyFont="1" applyFill="1" applyBorder="1"/>
    <xf numFmtId="3" fontId="3" fillId="0" borderId="0" xfId="15" applyNumberFormat="1" applyFill="1" applyBorder="1"/>
    <xf numFmtId="9" fontId="3" fillId="0" borderId="0" xfId="15" applyNumberFormat="1" applyFill="1" applyBorder="1"/>
    <xf numFmtId="3" fontId="3" fillId="9" borderId="0" xfId="15" applyNumberFormat="1" applyFill="1" applyBorder="1"/>
    <xf numFmtId="3" fontId="3" fillId="7" borderId="0" xfId="15" applyNumberFormat="1" applyFill="1" applyBorder="1"/>
    <xf numFmtId="166" fontId="3" fillId="0" borderId="0" xfId="15" applyNumberFormat="1" applyFill="1" applyBorder="1"/>
    <xf numFmtId="167" fontId="3" fillId="0" borderId="2" xfId="15" applyNumberFormat="1" applyFill="1" applyBorder="1"/>
    <xf numFmtId="167" fontId="3" fillId="0" borderId="0" xfId="15" applyNumberFormat="1" applyFill="1" applyBorder="1"/>
    <xf numFmtId="0" fontId="3" fillId="0" borderId="0" xfId="15" applyAlignment="1">
      <alignment horizontal="left" indent="2"/>
    </xf>
    <xf numFmtId="0" fontId="12" fillId="0" borderId="0" xfId="15" applyFont="1"/>
    <xf numFmtId="3" fontId="12" fillId="0" borderId="0" xfId="15" applyNumberFormat="1" applyFont="1"/>
    <xf numFmtId="3" fontId="12" fillId="2" borderId="0" xfId="15" applyNumberFormat="1" applyFont="1" applyFill="1"/>
    <xf numFmtId="9" fontId="10" fillId="0" borderId="0" xfId="15" applyNumberFormat="1" applyFont="1" applyFill="1" applyBorder="1"/>
    <xf numFmtId="3" fontId="10" fillId="0" borderId="0" xfId="15" applyNumberFormat="1" applyFont="1"/>
    <xf numFmtId="0" fontId="10" fillId="0" borderId="0" xfId="15" applyFont="1" applyFill="1" applyBorder="1"/>
    <xf numFmtId="166" fontId="10" fillId="0" borderId="0" xfId="15" applyNumberFormat="1" applyFont="1" applyFill="1" applyBorder="1"/>
    <xf numFmtId="167" fontId="10" fillId="0" borderId="2" xfId="15" applyNumberFormat="1" applyFont="1" applyFill="1" applyBorder="1"/>
    <xf numFmtId="167" fontId="10" fillId="0" borderId="0" xfId="15" applyNumberFormat="1" applyFont="1" applyFill="1" applyBorder="1"/>
    <xf numFmtId="0" fontId="3" fillId="5" borderId="0" xfId="15" applyFill="1"/>
    <xf numFmtId="3" fontId="3" fillId="5" borderId="0" xfId="15" applyNumberFormat="1" applyFill="1"/>
    <xf numFmtId="3" fontId="12" fillId="0" borderId="0" xfId="15" applyNumberFormat="1" applyFont="1" applyFill="1" applyBorder="1"/>
    <xf numFmtId="3" fontId="10" fillId="0" borderId="0" xfId="15" applyNumberFormat="1" applyFont="1" applyFill="1" applyBorder="1"/>
    <xf numFmtId="3" fontId="0" fillId="0" borderId="0" xfId="17" applyNumberFormat="1" applyFont="1"/>
    <xf numFmtId="9" fontId="3" fillId="0" borderId="0" xfId="15" applyNumberFormat="1"/>
    <xf numFmtId="164" fontId="3" fillId="0" borderId="0" xfId="15" applyNumberFormat="1" applyFill="1" applyBorder="1"/>
    <xf numFmtId="0" fontId="3" fillId="0" borderId="2" xfId="15" applyFill="1" applyBorder="1"/>
    <xf numFmtId="0" fontId="10" fillId="9" borderId="0" xfId="15" applyFont="1" applyFill="1" applyBorder="1"/>
    <xf numFmtId="9" fontId="13" fillId="0" borderId="0" xfId="15" applyNumberFormat="1" applyFont="1"/>
    <xf numFmtId="9" fontId="3" fillId="9" borderId="0" xfId="15" applyNumberFormat="1" applyFill="1"/>
    <xf numFmtId="9" fontId="3" fillId="7" borderId="0" xfId="15" applyNumberFormat="1" applyFill="1"/>
    <xf numFmtId="9" fontId="12" fillId="0" borderId="0" xfId="15" applyNumberFormat="1" applyFont="1"/>
    <xf numFmtId="9" fontId="10" fillId="0" borderId="0" xfId="15" applyNumberFormat="1" applyFont="1"/>
    <xf numFmtId="0" fontId="10" fillId="0" borderId="0" xfId="15" applyFont="1"/>
    <xf numFmtId="172" fontId="3" fillId="0" borderId="0" xfId="15" applyNumberFormat="1" applyFill="1" applyBorder="1"/>
    <xf numFmtId="172" fontId="3" fillId="0" borderId="0" xfId="15" applyNumberFormat="1"/>
    <xf numFmtId="166" fontId="3" fillId="0" borderId="0" xfId="15" applyNumberFormat="1"/>
    <xf numFmtId="166" fontId="12" fillId="0" borderId="0" xfId="15" applyNumberFormat="1" applyFont="1"/>
    <xf numFmtId="170" fontId="0" fillId="0" borderId="0" xfId="17" applyNumberFormat="1" applyFont="1"/>
    <xf numFmtId="168" fontId="3" fillId="9" borderId="0" xfId="15" applyNumberFormat="1" applyFill="1"/>
    <xf numFmtId="168" fontId="3" fillId="7" borderId="0" xfId="15" applyNumberFormat="1" applyFill="1"/>
    <xf numFmtId="168" fontId="3" fillId="0" borderId="0" xfId="15" applyNumberFormat="1"/>
    <xf numFmtId="170" fontId="12" fillId="0" borderId="0" xfId="17" applyNumberFormat="1" applyFont="1"/>
    <xf numFmtId="164" fontId="12" fillId="0" borderId="0" xfId="15" applyNumberFormat="1" applyFont="1"/>
    <xf numFmtId="164" fontId="12" fillId="0" borderId="0" xfId="17" applyNumberFormat="1" applyFont="1"/>
    <xf numFmtId="168" fontId="12" fillId="0" borderId="0" xfId="15" applyNumberFormat="1" applyFont="1"/>
    <xf numFmtId="164" fontId="3" fillId="0" borderId="0" xfId="15" applyNumberFormat="1"/>
    <xf numFmtId="164" fontId="3" fillId="9" borderId="0" xfId="15" applyNumberFormat="1" applyFill="1"/>
    <xf numFmtId="164" fontId="3" fillId="7" borderId="0" xfId="15" applyNumberFormat="1" applyFill="1"/>
    <xf numFmtId="4" fontId="3" fillId="0" borderId="0" xfId="15" applyNumberFormat="1"/>
    <xf numFmtId="9" fontId="16" fillId="0" borderId="6" xfId="16" applyNumberFormat="1" applyFont="1" applyFill="1" applyBorder="1"/>
    <xf numFmtId="173" fontId="3" fillId="0" borderId="0" xfId="15" applyNumberFormat="1" applyFill="1" applyBorder="1"/>
    <xf numFmtId="9" fontId="3" fillId="0" borderId="2" xfId="15" applyNumberFormat="1" applyFill="1" applyBorder="1"/>
    <xf numFmtId="9" fontId="12" fillId="0" borderId="2" xfId="15" applyNumberFormat="1" applyFont="1" applyFill="1" applyBorder="1"/>
    <xf numFmtId="9" fontId="10" fillId="0" borderId="2" xfId="15" applyNumberFormat="1" applyFont="1" applyFill="1" applyBorder="1"/>
    <xf numFmtId="4" fontId="3" fillId="0" borderId="0" xfId="15" applyNumberFormat="1" applyFill="1" applyBorder="1"/>
    <xf numFmtId="166" fontId="10" fillId="0" borderId="0" xfId="15" applyNumberFormat="1" applyFont="1"/>
    <xf numFmtId="0" fontId="3" fillId="8" borderId="0" xfId="15" applyFill="1"/>
    <xf numFmtId="0" fontId="41" fillId="0" borderId="22" xfId="15" applyFont="1" applyBorder="1" applyAlignment="1">
      <alignment vertical="top" wrapText="1"/>
    </xf>
    <xf numFmtId="0" fontId="42" fillId="0" borderId="22" xfId="15" applyFont="1" applyBorder="1" applyAlignment="1">
      <alignment horizontal="center" vertical="center" wrapText="1" readingOrder="1"/>
    </xf>
    <xf numFmtId="169" fontId="3" fillId="0" borderId="0" xfId="15" applyNumberFormat="1"/>
    <xf numFmtId="0" fontId="43" fillId="0" borderId="23" xfId="15" applyFont="1" applyBorder="1" applyAlignment="1">
      <alignment horizontal="left" vertical="center" wrapText="1" indent="1" readingOrder="1"/>
    </xf>
    <xf numFmtId="3" fontId="44" fillId="0" borderId="23" xfId="15" applyNumberFormat="1" applyFont="1" applyBorder="1" applyAlignment="1">
      <alignment horizontal="center" vertical="center" wrapText="1" readingOrder="1"/>
    </xf>
    <xf numFmtId="3" fontId="42" fillId="0" borderId="23" xfId="15" applyNumberFormat="1" applyFont="1" applyBorder="1" applyAlignment="1">
      <alignment horizontal="center" vertical="center" wrapText="1" readingOrder="1"/>
    </xf>
    <xf numFmtId="3" fontId="45" fillId="0" borderId="23" xfId="15" applyNumberFormat="1" applyFont="1" applyBorder="1" applyAlignment="1">
      <alignment horizontal="center" vertical="center" wrapText="1" readingOrder="1"/>
    </xf>
    <xf numFmtId="0" fontId="43" fillId="0" borderId="1" xfId="15" applyFont="1" applyBorder="1" applyAlignment="1">
      <alignment horizontal="left" vertical="center" wrapText="1" indent="1" readingOrder="1"/>
    </xf>
    <xf numFmtId="9" fontId="44" fillId="0" borderId="1" xfId="15" applyNumberFormat="1" applyFont="1" applyBorder="1" applyAlignment="1">
      <alignment horizontal="center" vertical="center" wrapText="1" readingOrder="1"/>
    </xf>
    <xf numFmtId="9" fontId="42" fillId="0" borderId="1" xfId="15" applyNumberFormat="1" applyFont="1" applyBorder="1" applyAlignment="1">
      <alignment horizontal="center" vertical="center" wrapText="1" readingOrder="1"/>
    </xf>
    <xf numFmtId="9" fontId="45" fillId="0" borderId="1" xfId="15" applyNumberFormat="1" applyFont="1" applyBorder="1" applyAlignment="1">
      <alignment horizontal="center" vertical="center" wrapText="1" readingOrder="1"/>
    </xf>
    <xf numFmtId="9" fontId="46" fillId="0" borderId="1" xfId="15" applyNumberFormat="1" applyFont="1" applyBorder="1" applyAlignment="1">
      <alignment horizontal="center" vertical="center" wrapText="1" readingOrder="1"/>
    </xf>
    <xf numFmtId="0" fontId="41" fillId="0" borderId="1" xfId="15" applyFont="1" applyBorder="1" applyAlignment="1">
      <alignment horizontal="center" vertical="top" wrapText="1"/>
    </xf>
    <xf numFmtId="3" fontId="42" fillId="0" borderId="1" xfId="15" applyNumberFormat="1" applyFont="1" applyBorder="1" applyAlignment="1">
      <alignment horizontal="center" vertical="center" wrapText="1" readingOrder="1"/>
    </xf>
    <xf numFmtId="3" fontId="45" fillId="0" borderId="1" xfId="15" applyNumberFormat="1" applyFont="1" applyBorder="1" applyAlignment="1">
      <alignment horizontal="center" vertical="center" wrapText="1" readingOrder="1"/>
    </xf>
    <xf numFmtId="9" fontId="47" fillId="0" borderId="1" xfId="15" applyNumberFormat="1" applyFont="1" applyBorder="1" applyAlignment="1">
      <alignment horizontal="center" vertical="center" wrapText="1" readingOrder="1"/>
    </xf>
    <xf numFmtId="164" fontId="45" fillId="0" borderId="1" xfId="15" applyNumberFormat="1" applyFont="1" applyBorder="1" applyAlignment="1">
      <alignment horizontal="center" vertical="center" wrapText="1" readingOrder="1"/>
    </xf>
    <xf numFmtId="164" fontId="42" fillId="0" borderId="1" xfId="15" applyNumberFormat="1" applyFont="1" applyBorder="1" applyAlignment="1">
      <alignment horizontal="center" vertical="center" wrapText="1" readingOrder="1"/>
    </xf>
    <xf numFmtId="178" fontId="12" fillId="7" borderId="3" xfId="15" applyNumberFormat="1" applyFont="1" applyFill="1" applyBorder="1"/>
    <xf numFmtId="169" fontId="12" fillId="0" borderId="0" xfId="17" applyNumberFormat="1" applyFont="1"/>
    <xf numFmtId="3" fontId="12" fillId="0" borderId="0" xfId="17" applyNumberFormat="1" applyFont="1"/>
    <xf numFmtId="178" fontId="12" fillId="7" borderId="0" xfId="15" applyNumberFormat="1" applyFont="1" applyFill="1" applyBorder="1"/>
    <xf numFmtId="3" fontId="48" fillId="0" borderId="0" xfId="15" applyNumberFormat="1" applyFont="1" applyFill="1" applyBorder="1"/>
    <xf numFmtId="3" fontId="16" fillId="0" borderId="0" xfId="11" applyNumberFormat="1" applyFont="1" applyFill="1" applyBorder="1"/>
    <xf numFmtId="0" fontId="2" fillId="14" borderId="0" xfId="19" applyBorder="1" applyAlignment="1">
      <alignment horizontal="right" wrapText="1"/>
    </xf>
    <xf numFmtId="0" fontId="2" fillId="14" borderId="5" xfId="19" applyBorder="1" applyAlignment="1">
      <alignment horizontal="right" wrapText="1"/>
    </xf>
    <xf numFmtId="0" fontId="0" fillId="0" borderId="0" xfId="0" applyAlignment="1">
      <alignment horizontal="right"/>
    </xf>
    <xf numFmtId="0" fontId="49" fillId="0" borderId="3" xfId="0" applyFont="1" applyBorder="1" applyAlignment="1">
      <alignment horizontal="right"/>
    </xf>
    <xf numFmtId="0" fontId="50" fillId="0" borderId="0" xfId="0" applyFont="1" applyAlignment="1">
      <alignment horizontal="right"/>
    </xf>
    <xf numFmtId="0" fontId="2" fillId="13" borderId="0" xfId="18" applyBorder="1" applyAlignment="1">
      <alignment horizontal="right" wrapText="1"/>
    </xf>
    <xf numFmtId="0" fontId="2" fillId="13" borderId="5" xfId="18" applyBorder="1" applyAlignment="1">
      <alignment horizontal="right" wrapText="1"/>
    </xf>
    <xf numFmtId="0" fontId="2" fillId="16" borderId="0" xfId="21" applyBorder="1" applyAlignment="1">
      <alignment horizontal="right" wrapText="1"/>
    </xf>
    <xf numFmtId="0" fontId="2" fillId="16" borderId="5" xfId="21" applyBorder="1" applyAlignment="1">
      <alignment horizontal="right" wrapText="1"/>
    </xf>
    <xf numFmtId="0" fontId="2" fillId="15" borderId="0" xfId="20" applyBorder="1" applyAlignment="1">
      <alignment horizontal="right" wrapText="1"/>
    </xf>
    <xf numFmtId="0" fontId="2" fillId="15" borderId="5" xfId="20" applyBorder="1" applyAlignment="1">
      <alignment horizontal="right" wrapText="1"/>
    </xf>
    <xf numFmtId="0" fontId="2" fillId="17" borderId="0" xfId="22" applyBorder="1" applyAlignment="1">
      <alignment horizontal="right" wrapText="1"/>
    </xf>
    <xf numFmtId="0" fontId="2" fillId="17" borderId="5" xfId="22" applyBorder="1" applyAlignment="1">
      <alignment horizontal="right" wrapText="1"/>
    </xf>
    <xf numFmtId="49" fontId="2" fillId="13" borderId="5" xfId="18" applyNumberFormat="1" applyBorder="1" applyAlignment="1">
      <alignment horizontal="right" wrapText="1"/>
    </xf>
    <xf numFmtId="0" fontId="51" fillId="0" borderId="0" xfId="0" applyFont="1"/>
    <xf numFmtId="0" fontId="52" fillId="0" borderId="3" xfId="0" applyFont="1" applyBorder="1" applyAlignment="1">
      <alignment horizontal="right"/>
    </xf>
    <xf numFmtId="0" fontId="53" fillId="0" borderId="0" xfId="0" applyFont="1" applyAlignment="1">
      <alignment horizontal="right" wrapText="1"/>
    </xf>
    <xf numFmtId="0" fontId="54" fillId="0" borderId="0" xfId="0" applyFont="1" applyAlignment="1">
      <alignment horizontal="right" wrapText="1"/>
    </xf>
    <xf numFmtId="0" fontId="51" fillId="0" borderId="0" xfId="0" applyFont="1" applyAlignment="1">
      <alignment horizontal="right"/>
    </xf>
    <xf numFmtId="0" fontId="55" fillId="0" borderId="0" xfId="0" applyFont="1" applyAlignment="1">
      <alignment horizontal="right"/>
    </xf>
    <xf numFmtId="0" fontId="2" fillId="15" borderId="0" xfId="20" applyBorder="1" applyAlignment="1">
      <alignment horizontal="left" wrapText="1"/>
    </xf>
    <xf numFmtId="17" fontId="2" fillId="15" borderId="3" xfId="20" applyNumberFormat="1" applyBorder="1"/>
    <xf numFmtId="9" fontId="56" fillId="0" borderId="0" xfId="0" applyNumberFormat="1" applyFont="1"/>
    <xf numFmtId="165" fontId="56" fillId="0" borderId="0" xfId="0" applyNumberFormat="1" applyFont="1"/>
    <xf numFmtId="164" fontId="56" fillId="0" borderId="0" xfId="0" applyNumberFormat="1" applyFont="1"/>
    <xf numFmtId="9" fontId="56" fillId="0" borderId="0" xfId="0" applyNumberFormat="1" applyFont="1" applyFill="1" applyBorder="1"/>
    <xf numFmtId="0" fontId="56" fillId="0" borderId="0" xfId="0" applyFont="1"/>
    <xf numFmtId="3" fontId="10" fillId="0" borderId="0" xfId="0" applyNumberFormat="1" applyFont="1" applyFill="1"/>
    <xf numFmtId="9" fontId="1" fillId="18" borderId="0" xfId="23" applyNumberFormat="1" applyBorder="1"/>
    <xf numFmtId="3" fontId="1" fillId="18" borderId="0" xfId="23" applyNumberFormat="1" applyBorder="1"/>
    <xf numFmtId="3" fontId="1" fillId="0" borderId="0" xfId="0" applyNumberFormat="1" applyFont="1"/>
    <xf numFmtId="0" fontId="57" fillId="0" borderId="0" xfId="0" applyFont="1" applyBorder="1" applyAlignment="1">
      <alignment horizontal="right" wrapText="1"/>
    </xf>
    <xf numFmtId="0" fontId="58" fillId="14" borderId="0" xfId="19" applyFont="1" applyBorder="1" applyAlignment="1">
      <alignment horizontal="right" wrapText="1"/>
    </xf>
    <xf numFmtId="165" fontId="0" fillId="0" borderId="0" xfId="0" applyNumberFormat="1" applyFill="1"/>
    <xf numFmtId="165" fontId="56" fillId="0" borderId="0" xfId="0" applyNumberFormat="1" applyFont="1" applyFill="1"/>
    <xf numFmtId="169" fontId="56" fillId="0" borderId="0" xfId="1" applyNumberFormat="1" applyFont="1"/>
    <xf numFmtId="0" fontId="59" fillId="16" borderId="0" xfId="21" applyFont="1" applyBorder="1" applyAlignment="1">
      <alignment horizontal="right" wrapText="1"/>
    </xf>
    <xf numFmtId="0" fontId="60" fillId="17" borderId="0" xfId="22" applyFont="1" applyBorder="1" applyAlignment="1">
      <alignment horizontal="right" wrapText="1"/>
    </xf>
    <xf numFmtId="0" fontId="61" fillId="13" borderId="0" xfId="18" applyFont="1" applyBorder="1" applyAlignment="1">
      <alignment horizontal="right" wrapText="1"/>
    </xf>
    <xf numFmtId="0" fontId="0" fillId="0" borderId="0" xfId="0" applyFont="1"/>
    <xf numFmtId="0" fontId="62" fillId="0" borderId="3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63" fillId="0" borderId="0" xfId="0" applyFont="1" applyAlignment="1">
      <alignment horizontal="right"/>
    </xf>
    <xf numFmtId="49" fontId="12" fillId="0" borderId="0" xfId="0" applyNumberFormat="1" applyFont="1" applyFill="1" applyBorder="1"/>
    <xf numFmtId="49" fontId="12" fillId="7" borderId="3" xfId="0" applyNumberFormat="1" applyFont="1" applyFill="1" applyBorder="1"/>
    <xf numFmtId="49" fontId="12" fillId="5" borderId="3" xfId="0" applyNumberFormat="1" applyFont="1" applyFill="1" applyBorder="1" applyAlignment="1">
      <alignment horizontal="center"/>
    </xf>
    <xf numFmtId="49" fontId="12" fillId="4" borderId="3" xfId="0" applyNumberFormat="1" applyFont="1" applyFill="1" applyBorder="1" applyAlignment="1">
      <alignment horizontal="center"/>
    </xf>
    <xf numFmtId="49" fontId="12" fillId="3" borderId="3" xfId="0" applyNumberFormat="1" applyFont="1" applyFill="1" applyBorder="1" applyAlignment="1">
      <alignment horizontal="center"/>
    </xf>
    <xf numFmtId="49" fontId="12" fillId="4" borderId="3" xfId="0" applyNumberFormat="1" applyFont="1" applyFill="1" applyBorder="1"/>
    <xf numFmtId="49" fontId="12" fillId="4" borderId="4" xfId="0" applyNumberFormat="1" applyFont="1" applyFill="1" applyBorder="1"/>
    <xf numFmtId="49" fontId="12" fillId="6" borderId="0" xfId="0" applyNumberFormat="1" applyFont="1" applyFill="1" applyBorder="1" applyAlignment="1">
      <alignment horizontal="center"/>
    </xf>
    <xf numFmtId="17" fontId="12" fillId="4" borderId="0" xfId="0" applyNumberFormat="1" applyFont="1" applyFill="1" applyBorder="1"/>
    <xf numFmtId="167" fontId="0" fillId="0" borderId="18" xfId="0" applyNumberFormat="1" applyFill="1" applyBorder="1"/>
    <xf numFmtId="0" fontId="19" fillId="10" borderId="8" xfId="0" applyFont="1" applyFill="1" applyBorder="1" applyAlignment="1">
      <alignment horizontal="center" vertical="center" wrapText="1" readingOrder="1"/>
    </xf>
    <xf numFmtId="0" fontId="19" fillId="10" borderId="1" xfId="0" applyFont="1" applyFill="1" applyBorder="1" applyAlignment="1">
      <alignment horizontal="center" vertical="center" wrapText="1" readingOrder="1"/>
    </xf>
    <xf numFmtId="0" fontId="19" fillId="10" borderId="9" xfId="0" applyFont="1" applyFill="1" applyBorder="1" applyAlignment="1">
      <alignment horizontal="center" vertical="center" wrapText="1" readingOrder="1"/>
    </xf>
    <xf numFmtId="0" fontId="10" fillId="5" borderId="0" xfId="0" applyFont="1" applyFill="1" applyBorder="1" applyAlignment="1">
      <alignment horizontal="center"/>
    </xf>
    <xf numFmtId="0" fontId="10" fillId="4" borderId="0" xfId="0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0" fontId="0" fillId="0" borderId="0" xfId="0" applyAlignment="1"/>
    <xf numFmtId="0" fontId="10" fillId="5" borderId="0" xfId="15" applyFont="1" applyFill="1" applyBorder="1" applyAlignment="1">
      <alignment horizontal="center"/>
    </xf>
    <xf numFmtId="0" fontId="10" fillId="4" borderId="0" xfId="15" applyFont="1" applyFill="1" applyBorder="1" applyAlignment="1">
      <alignment horizontal="center"/>
    </xf>
    <xf numFmtId="0" fontId="10" fillId="3" borderId="0" xfId="15" applyFont="1" applyFill="1" applyBorder="1" applyAlignment="1">
      <alignment horizontal="center"/>
    </xf>
    <xf numFmtId="0" fontId="3" fillId="0" borderId="0" xfId="15" applyAlignment="1"/>
    <xf numFmtId="0" fontId="2" fillId="15" borderId="0" xfId="20" applyBorder="1" applyAlignment="1">
      <alignment horizontal="left" wrapText="1"/>
    </xf>
  </cellXfs>
  <cellStyles count="24">
    <cellStyle name="20% - Accent2" xfId="18" builtinId="34"/>
    <cellStyle name="20% - Accent3" xfId="23" builtinId="38"/>
    <cellStyle name="20% - Accent4" xfId="19" builtinId="42"/>
    <cellStyle name="20% - Accent5" xfId="21" builtinId="46"/>
    <cellStyle name="40% - Accent4" xfId="20" builtinId="43"/>
    <cellStyle name="40% - Accent6" xfId="22" builtinId="51"/>
    <cellStyle name="Comma" xfId="1" builtinId="3"/>
    <cellStyle name="Comma 2" xfId="5"/>
    <cellStyle name="Comma 3" xfId="9"/>
    <cellStyle name="Comma 4" xfId="13"/>
    <cellStyle name="Comma 5" xfId="17"/>
    <cellStyle name="Hyperlink" xfId="3" builtinId="8"/>
    <cellStyle name="Normal" xfId="0" builtinId="0"/>
    <cellStyle name="Normal 2" xfId="6"/>
    <cellStyle name="Normal 3" xfId="8"/>
    <cellStyle name="Normal 4" xfId="12"/>
    <cellStyle name="Normal 4 2" xfId="4"/>
    <cellStyle name="Normal 5" xfId="15"/>
    <cellStyle name="Normal 6" xfId="11"/>
    <cellStyle name="Percent" xfId="2" builtinId="5"/>
    <cellStyle name="Percent 2" xfId="7"/>
    <cellStyle name="Percent 3" xfId="10"/>
    <cellStyle name="Percent 4" xfId="14"/>
    <cellStyle name="Percent 5" xfId="16"/>
  </cellStyles>
  <dxfs count="43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CE4D6"/>
      <color rgb="FFC6E0B4"/>
      <color rgb="FFD9E1F2"/>
      <color rgb="FFFFF2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Agency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'Full Agency'!$A$143</c:f>
              <c:strCache>
                <c:ptCount val="1"/>
                <c:pt idx="0">
                  <c:v>Mass Agent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('Full Agency'!$A$142,'Full Agency'!$A$137)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('Full Agency'!$BE$143,'Full Agency'!$BE$138)</c:f>
              <c:numCache>
                <c:formatCode>0%</c:formatCode>
                <c:ptCount val="2"/>
                <c:pt idx="0">
                  <c:v>0.45465930920001335</c:v>
                </c:pt>
                <c:pt idx="1">
                  <c:v>0.32700057705848479</c:v>
                </c:pt>
              </c:numCache>
            </c:numRef>
          </c:val>
        </c:ser>
        <c:ser>
          <c:idx val="1"/>
          <c:order val="1"/>
          <c:tx>
            <c:strRef>
              <c:f>'Full Agency'!$A$144</c:f>
              <c:strCache>
                <c:ptCount val="1"/>
                <c:pt idx="0">
                  <c:v>3 month Rookie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('Full Agency'!$A$142,'Full Agency'!$A$137)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('Full Agency'!$BE$144,'Full Agency'!$BE$139)</c:f>
              <c:numCache>
                <c:formatCode>0%</c:formatCode>
                <c:ptCount val="2"/>
                <c:pt idx="0">
                  <c:v>0.52792968138238716</c:v>
                </c:pt>
                <c:pt idx="1">
                  <c:v>0.50047278021711372</c:v>
                </c:pt>
              </c:numCache>
            </c:numRef>
          </c:val>
        </c:ser>
        <c:ser>
          <c:idx val="2"/>
          <c:order val="2"/>
          <c:tx>
            <c:strRef>
              <c:f>'Full Agency'!$A$145</c:f>
              <c:strCache>
                <c:ptCount val="1"/>
                <c:pt idx="0">
                  <c:v>MDRT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('Full Agency'!$A$142,'Full Agency'!$A$137)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('Full Agency'!$BE$145,'Full Agency'!$BE$140)</c:f>
              <c:numCache>
                <c:formatCode>0%</c:formatCode>
                <c:ptCount val="2"/>
                <c:pt idx="0">
                  <c:v>1.7411009417599474E-2</c:v>
                </c:pt>
                <c:pt idx="1">
                  <c:v>0.19007234606997545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247685048"/>
        <c:axId val="247683872"/>
      </c:barChart>
      <c:catAx>
        <c:axId val="24768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83872"/>
        <c:crosses val="autoZero"/>
        <c:auto val="1"/>
        <c:lblAlgn val="ctr"/>
        <c:lblOffset val="100"/>
        <c:noMultiLvlLbl val="1"/>
      </c:catAx>
      <c:valAx>
        <c:axId val="24768387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8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'Full Agency'!$A$149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Agency'!$AO$149:$AZ$149</c15:sqref>
                  </c15:fullRef>
                </c:ext>
              </c:extLst>
              <c:f>'Full Agency'!$AO$149:$AY$149</c:f>
              <c:numCache>
                <c:formatCode>0%</c:formatCode>
                <c:ptCount val="6"/>
                <c:pt idx="0">
                  <c:v>5.8951965065502182E-2</c:v>
                </c:pt>
                <c:pt idx="1">
                  <c:v>0.14717679728478864</c:v>
                </c:pt>
                <c:pt idx="2">
                  <c:v>0.19161849710982659</c:v>
                </c:pt>
                <c:pt idx="3">
                  <c:v>0.18461998803111909</c:v>
                </c:pt>
                <c:pt idx="4">
                  <c:v>0.14705882352941177</c:v>
                </c:pt>
                <c:pt idx="5">
                  <c:v>0.1382063882063882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'Full Agency'!$A$150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Agency'!$AO$150:$AZ$150</c15:sqref>
                  </c15:fullRef>
                </c:ext>
              </c:extLst>
              <c:f>'Full Agency'!$AO$150:$AY$150</c:f>
              <c:numCache>
                <c:formatCode>0%</c:formatCode>
                <c:ptCount val="6"/>
                <c:pt idx="0">
                  <c:v>0.14035087719298245</c:v>
                </c:pt>
                <c:pt idx="1">
                  <c:v>0.20153774464119292</c:v>
                </c:pt>
                <c:pt idx="2">
                  <c:v>0.27455678006708195</c:v>
                </c:pt>
                <c:pt idx="3">
                  <c:v>0.269907795473596</c:v>
                </c:pt>
                <c:pt idx="4">
                  <c:v>0.22329138909449792</c:v>
                </c:pt>
                <c:pt idx="5">
                  <c:v>0.29000215936082918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'Full Agency'!$A$151</c:f>
              <c:strCache>
                <c:ptCount val="1"/>
                <c:pt idx="0">
                  <c:v>MDRT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Agency'!$AO$151:$AZ$151</c15:sqref>
                  </c15:fullRef>
                </c:ext>
              </c:extLst>
              <c:f>'Full Agency'!$AO$151:$AY$151</c:f>
              <c:numCache>
                <c:formatCode>0%</c:formatCode>
                <c:ptCount val="6"/>
                <c:pt idx="0">
                  <c:v>0.55862068965517242</c:v>
                </c:pt>
                <c:pt idx="1">
                  <c:v>0.69930069930069927</c:v>
                </c:pt>
                <c:pt idx="2">
                  <c:v>0.74125874125874125</c:v>
                </c:pt>
                <c:pt idx="3">
                  <c:v>0.73529411764705888</c:v>
                </c:pt>
                <c:pt idx="4">
                  <c:v>0.70229007633587781</c:v>
                </c:pt>
                <c:pt idx="5">
                  <c:v>0.7421875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477072"/>
        <c:axId val="207475504"/>
      </c:lineChart>
      <c:dateAx>
        <c:axId val="20747707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5504"/>
        <c:crosses val="autoZero"/>
        <c:auto val="1"/>
        <c:lblOffset val="100"/>
        <c:baseTimeUnit val="months"/>
      </c:dateAx>
      <c:valAx>
        <c:axId val="207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Case Size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'Full Agency'!$A$154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Agency'!$AO$154:$AZ$154</c15:sqref>
                  </c15:fullRef>
                </c:ext>
              </c:extLst>
              <c:f>'Full Agency'!$AO$154:$AY$154</c:f>
              <c:numCache>
                <c:formatCode>0.0</c:formatCode>
                <c:ptCount val="6"/>
                <c:pt idx="0">
                  <c:v>16.794154222766217</c:v>
                </c:pt>
                <c:pt idx="1">
                  <c:v>16.834050549450549</c:v>
                </c:pt>
                <c:pt idx="2">
                  <c:v>16.318494722349701</c:v>
                </c:pt>
                <c:pt idx="3">
                  <c:v>16.304917182294144</c:v>
                </c:pt>
                <c:pt idx="4">
                  <c:v>13.975892074198986</c:v>
                </c:pt>
                <c:pt idx="5">
                  <c:v>18.051092258748675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'Full Agency'!$A$155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Agency'!$AO$155:$AZ$155</c15:sqref>
                  </c15:fullRef>
                </c:ext>
              </c:extLst>
              <c:f>'Full Agency'!$AO$155:$AY$155</c:f>
              <c:numCache>
                <c:formatCode>0.0</c:formatCode>
                <c:ptCount val="6"/>
                <c:pt idx="0">
                  <c:v>14.170920061887571</c:v>
                </c:pt>
                <c:pt idx="1">
                  <c:v>14.942372168284805</c:v>
                </c:pt>
                <c:pt idx="2">
                  <c:v>14.446659804426144</c:v>
                </c:pt>
                <c:pt idx="3">
                  <c:v>14.625971840209573</c:v>
                </c:pt>
                <c:pt idx="4">
                  <c:v>15.283087790111001</c:v>
                </c:pt>
                <c:pt idx="5">
                  <c:v>14.422545198403382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'Full Agency'!$A$156</c:f>
              <c:strCache>
                <c:ptCount val="1"/>
                <c:pt idx="0">
                  <c:v>MDRT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Agency'!$AO$156:$AZ$156</c15:sqref>
                  </c15:fullRef>
                </c:ext>
              </c:extLst>
              <c:f>'Full Agency'!$AO$156:$AY$156</c:f>
              <c:numCache>
                <c:formatCode>0.0</c:formatCode>
                <c:ptCount val="6"/>
                <c:pt idx="0">
                  <c:v>22.4601875</c:v>
                </c:pt>
                <c:pt idx="1">
                  <c:v>32.71586585365857</c:v>
                </c:pt>
                <c:pt idx="2">
                  <c:v>26.061524547803621</c:v>
                </c:pt>
                <c:pt idx="3">
                  <c:v>25.610891495601233</c:v>
                </c:pt>
                <c:pt idx="4">
                  <c:v>23.589915014164305</c:v>
                </c:pt>
                <c:pt idx="5">
                  <c:v>24.274827144686299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355720"/>
        <c:axId val="248356112"/>
      </c:lineChart>
      <c:dateAx>
        <c:axId val="2483557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56112"/>
        <c:crosses val="autoZero"/>
        <c:auto val="1"/>
        <c:lblOffset val="100"/>
        <c:baseTimeUnit val="months"/>
      </c:dateAx>
      <c:valAx>
        <c:axId val="24835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35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Case per Active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'Full Agency'!$A$159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Agency'!$AO$3:$AZ$3</c15:sqref>
                  </c15:fullRef>
                </c:ext>
              </c:extLst>
              <c:f>'Full Agency'!$AO$3:$AY$3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Agency'!$AO$159:$AZ$159</c15:sqref>
                  </c15:fullRef>
                </c:ext>
              </c:extLst>
              <c:f>'Full Agency'!$AO$159:$AY$159</c:f>
              <c:numCache>
                <c:formatCode>0.0</c:formatCode>
                <c:ptCount val="6"/>
                <c:pt idx="0">
                  <c:v>1.2608024691358024</c:v>
                </c:pt>
                <c:pt idx="1">
                  <c:v>1.4308176100628931</c:v>
                </c:pt>
                <c:pt idx="2">
                  <c:v>1.643288084464555</c:v>
                </c:pt>
                <c:pt idx="3">
                  <c:v>1.7025931928687197</c:v>
                </c:pt>
                <c:pt idx="4">
                  <c:v>3.1542553191489362</c:v>
                </c:pt>
                <c:pt idx="5">
                  <c:v>2.0955555555555554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'Full Agency'!$A$160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Agency'!$AO$3:$AZ$3</c15:sqref>
                  </c15:fullRef>
                </c:ext>
              </c:extLst>
              <c:f>'Full Agency'!$AO$3:$AY$3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Agency'!$AO$160:$AZ$160</c15:sqref>
                  </c15:fullRef>
                </c:ext>
              </c:extLst>
              <c:f>'Full Agency'!$AO$160:$AY$160</c:f>
              <c:numCache>
                <c:formatCode>0.0</c:formatCode>
                <c:ptCount val="6"/>
                <c:pt idx="0">
                  <c:v>1.5738636363636365</c:v>
                </c:pt>
                <c:pt idx="1">
                  <c:v>1.4289017341040462</c:v>
                </c:pt>
                <c:pt idx="2">
                  <c:v>1.6954624781849912</c:v>
                </c:pt>
                <c:pt idx="3">
                  <c:v>1.5807453416149069</c:v>
                </c:pt>
                <c:pt idx="4">
                  <c:v>1.6425414364640885</c:v>
                </c:pt>
                <c:pt idx="5">
                  <c:v>1.5856291883842144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'Full Agency'!$A$161</c:f>
              <c:strCache>
                <c:ptCount val="1"/>
                <c:pt idx="0">
                  <c:v>MDRT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Agency'!$AO$3:$AZ$3</c15:sqref>
                  </c15:fullRef>
                </c:ext>
              </c:extLst>
              <c:f>'Full Agency'!$AO$3:$AY$3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Agency'!$AO$161:$AZ$161</c15:sqref>
                  </c15:fullRef>
                </c:ext>
              </c:extLst>
              <c:f>'Full Agency'!$AO$161:$AY$161</c:f>
              <c:numCache>
                <c:formatCode>0.0</c:formatCode>
                <c:ptCount val="6"/>
                <c:pt idx="0">
                  <c:v>2.7654320987654319</c:v>
                </c:pt>
                <c:pt idx="1">
                  <c:v>2.87</c:v>
                </c:pt>
                <c:pt idx="2">
                  <c:v>3.6509433962264151</c:v>
                </c:pt>
                <c:pt idx="3">
                  <c:v>3.41</c:v>
                </c:pt>
                <c:pt idx="4">
                  <c:v>3.8369565217391304</c:v>
                </c:pt>
                <c:pt idx="5">
                  <c:v>4.1105263157894738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91520"/>
        <c:axId val="322690736"/>
      </c:lineChart>
      <c:dateAx>
        <c:axId val="3226915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0736"/>
        <c:crosses val="autoZero"/>
        <c:auto val="1"/>
        <c:lblOffset val="100"/>
        <c:baseTimeUnit val="months"/>
      </c:dateAx>
      <c:valAx>
        <c:axId val="3226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APE/ Manpower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'Full Agency'!$A$164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Agency'!$AO$164:$AZ$164</c15:sqref>
                  </c15:fullRef>
                </c:ext>
              </c:extLst>
              <c:f>'Full Agency'!$AO$164:$AY$164</c:f>
              <c:numCache>
                <c:formatCode>0.0</c:formatCode>
                <c:ptCount val="6"/>
                <c:pt idx="0">
                  <c:v>1.2482554585152839</c:v>
                </c:pt>
                <c:pt idx="1">
                  <c:v>3.5449674483184199</c:v>
                </c:pt>
                <c:pt idx="2">
                  <c:v>5.1384393063583813</c:v>
                </c:pt>
                <c:pt idx="3">
                  <c:v>5.1251692100538593</c:v>
                </c:pt>
                <c:pt idx="4">
                  <c:v>6.4828723404255317</c:v>
                </c:pt>
                <c:pt idx="5">
                  <c:v>5.2279422604422603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'Full Agency'!$A$165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Agency'!$AO$165:$AZ$165</c15:sqref>
                  </c15:fullRef>
                </c:ext>
              </c:extLst>
              <c:f>'Full Agency'!$AO$165:$AY$165</c:f>
              <c:numCache>
                <c:formatCode>0.0</c:formatCode>
                <c:ptCount val="6"/>
                <c:pt idx="0">
                  <c:v>3.1302590567327409</c:v>
                </c:pt>
                <c:pt idx="1">
                  <c:v>4.3030689655172454</c:v>
                </c:pt>
                <c:pt idx="2">
                  <c:v>6.7249305222807854</c:v>
                </c:pt>
                <c:pt idx="3">
                  <c:v>6.2402511874825422</c:v>
                </c:pt>
                <c:pt idx="4">
                  <c:v>5.6053071798667657</c:v>
                </c:pt>
                <c:pt idx="5">
                  <c:v>6.6320038868494926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'Full Agency'!$A$166</c:f>
              <c:strCache>
                <c:ptCount val="1"/>
                <c:pt idx="0">
                  <c:v>MDRT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'Full Agency'!$AO$148:$AZ$148</c15:sqref>
                  </c15:fullRef>
                </c:ext>
              </c:extLst>
              <c:f>'Full Agency'!$AO$148:$AY$148</c:f>
              <c:numCache>
                <c:formatCode>mmm\-yy</c:formatCode>
                <c:ptCount val="6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'Full Agency'!$AO$166:$AZ$166</c15:sqref>
                  </c15:fullRef>
                </c:ext>
              </c:extLst>
              <c:f>'Full Agency'!$AO$166:$AY$166</c:f>
              <c:numCache>
                <c:formatCode>0.0</c:formatCode>
                <c:ptCount val="6"/>
                <c:pt idx="0">
                  <c:v>34.69711724137931</c:v>
                </c:pt>
                <c:pt idx="1">
                  <c:v>65.660513986014067</c:v>
                </c:pt>
                <c:pt idx="2">
                  <c:v>70.530139860139869</c:v>
                </c:pt>
                <c:pt idx="3">
                  <c:v>64.215544117647212</c:v>
                </c:pt>
                <c:pt idx="4">
                  <c:v>63.566717557251906</c:v>
                </c:pt>
                <c:pt idx="5">
                  <c:v>74.057187499999998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690344"/>
        <c:axId val="322694656"/>
      </c:lineChart>
      <c:dateAx>
        <c:axId val="32269034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4656"/>
        <c:crosses val="autoZero"/>
        <c:auto val="1"/>
        <c:lblOffset val="100"/>
        <c:baseTimeUnit val="months"/>
      </c:dateAx>
      <c:valAx>
        <c:axId val="3226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 by Segmentation - 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Chart!$A$20</c:f>
              <c:strCache>
                <c:ptCount val="1"/>
                <c:pt idx="0">
                  <c:v>Mass Agent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Chart!$B$3:$M$3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Chart!$B$20:$M$20</c:f>
              <c:numCache>
                <c:formatCode>0%</c:formatCode>
                <c:ptCount val="12"/>
                <c:pt idx="0">
                  <c:v>0.27737092188776435</c:v>
                </c:pt>
                <c:pt idx="1">
                  <c:v>0.30317266011096422</c:v>
                </c:pt>
                <c:pt idx="2">
                  <c:v>0.2942695060606732</c:v>
                </c:pt>
                <c:pt idx="3">
                  <c:v>0.3110309011275797</c:v>
                </c:pt>
                <c:pt idx="4">
                  <c:v>0.29276843646732209</c:v>
                </c:pt>
                <c:pt idx="5">
                  <c:v>0.21138096686100569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Chart!$A$21</c:f>
              <c:strCache>
                <c:ptCount val="1"/>
                <c:pt idx="0">
                  <c:v>3 month Rookie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Chart!$B$3:$M$3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Chart!$B$21:$M$21</c:f>
              <c:numCache>
                <c:formatCode>0%</c:formatCode>
                <c:ptCount val="12"/>
                <c:pt idx="0">
                  <c:v>0.63728379028386528</c:v>
                </c:pt>
                <c:pt idx="1">
                  <c:v>0.53722225751095753</c:v>
                </c:pt>
                <c:pt idx="2">
                  <c:v>0.60781860755269124</c:v>
                </c:pt>
                <c:pt idx="3">
                  <c:v>0.52461276741245388</c:v>
                </c:pt>
                <c:pt idx="4">
                  <c:v>0.56505400955159435</c:v>
                </c:pt>
                <c:pt idx="5">
                  <c:v>0.69678690053623549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Chart!$A$22</c:f>
              <c:strCache>
                <c:ptCount val="1"/>
                <c:pt idx="0">
                  <c:v>MDRT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Chart!$B$3:$M$3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Chart!$B$22:$M$22</c:f>
              <c:numCache>
                <c:formatCode>0%</c:formatCode>
                <c:ptCount val="12"/>
                <c:pt idx="0">
                  <c:v>8.53452878283706E-2</c:v>
                </c:pt>
                <c:pt idx="1">
                  <c:v>0.10585924429535361</c:v>
                </c:pt>
                <c:pt idx="2">
                  <c:v>7.1018761193157892E-2</c:v>
                </c:pt>
                <c:pt idx="3">
                  <c:v>8.285018381170639E-2</c:v>
                </c:pt>
                <c:pt idx="4">
                  <c:v>0.10142818426332703</c:v>
                </c:pt>
                <c:pt idx="5">
                  <c:v>6.7900363727800617E-2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94264"/>
        <c:axId val="322691912"/>
      </c:barChart>
      <c:dateAx>
        <c:axId val="322694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1912"/>
        <c:crosses val="autoZero"/>
        <c:auto val="1"/>
        <c:lblOffset val="100"/>
        <c:baseTimeUnit val="months"/>
      </c:dateAx>
      <c:valAx>
        <c:axId val="32269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APE by Segmentation - South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Chart!$S$20</c:f>
              <c:strCache>
                <c:ptCount val="1"/>
                <c:pt idx="0">
                  <c:v>Mass Agent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Chart!$T$3:$AE$3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Chart!$T$20:$AE$20</c:f>
              <c:numCache>
                <c:formatCode>0%</c:formatCode>
                <c:ptCount val="12"/>
                <c:pt idx="0">
                  <c:v>0.25789815778108333</c:v>
                </c:pt>
                <c:pt idx="1">
                  <c:v>0.25883376546456754</c:v>
                </c:pt>
                <c:pt idx="2">
                  <c:v>0.32708649612047574</c:v>
                </c:pt>
                <c:pt idx="3">
                  <c:v>0.36016334378982318</c:v>
                </c:pt>
                <c:pt idx="4">
                  <c:v>0.4582438222955269</c:v>
                </c:pt>
                <c:pt idx="5">
                  <c:v>0.36533477925620794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Chart!$S$21</c:f>
              <c:strCache>
                <c:ptCount val="1"/>
                <c:pt idx="0">
                  <c:v>3 month Rookie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Chart!$T$3:$AE$3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Chart!$T$21:$AE$21</c:f>
              <c:numCache>
                <c:formatCode>0%</c:formatCode>
                <c:ptCount val="12"/>
                <c:pt idx="0">
                  <c:v>0.43406728686092139</c:v>
                </c:pt>
                <c:pt idx="1">
                  <c:v>0.36851549210742518</c:v>
                </c:pt>
                <c:pt idx="2">
                  <c:v>0.36163537986827327</c:v>
                </c:pt>
                <c:pt idx="3">
                  <c:v>0.33947107421529898</c:v>
                </c:pt>
                <c:pt idx="4">
                  <c:v>0.33066798854429724</c:v>
                </c:pt>
                <c:pt idx="5">
                  <c:v>0.37864260089277929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Chart!$S$22</c:f>
              <c:strCache>
                <c:ptCount val="1"/>
                <c:pt idx="0">
                  <c:v>MDRT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Chart!$T$3:$AE$3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Chart!$T$22:$AE$22</c:f>
              <c:numCache>
                <c:formatCode>0%</c:formatCode>
                <c:ptCount val="12"/>
                <c:pt idx="0">
                  <c:v>0.30803455535799518</c:v>
                </c:pt>
                <c:pt idx="1">
                  <c:v>0.34683007061137255</c:v>
                </c:pt>
                <c:pt idx="2">
                  <c:v>0.28920815904743385</c:v>
                </c:pt>
                <c:pt idx="3">
                  <c:v>0.26643430688055858</c:v>
                </c:pt>
                <c:pt idx="4">
                  <c:v>0.19560240554367775</c:v>
                </c:pt>
                <c:pt idx="5">
                  <c:v>0.24775374841202039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95048"/>
        <c:axId val="322689168"/>
      </c:barChart>
      <c:dateAx>
        <c:axId val="3226950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9168"/>
        <c:crosses val="autoZero"/>
        <c:auto val="1"/>
        <c:lblOffset val="100"/>
        <c:baseTimeUnit val="months"/>
      </c:dateAx>
      <c:valAx>
        <c:axId val="32268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Manpower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Chart!$A$43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Chart!$B$42:$M$42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Chart!$B$43:$M$43</c:f>
              <c:numCache>
                <c:formatCode>#,##0</c:formatCode>
                <c:ptCount val="12"/>
                <c:pt idx="0">
                  <c:v>6810</c:v>
                </c:pt>
                <c:pt idx="1">
                  <c:v>6667</c:v>
                </c:pt>
                <c:pt idx="2">
                  <c:v>5243</c:v>
                </c:pt>
                <c:pt idx="3">
                  <c:v>4730</c:v>
                </c:pt>
                <c:pt idx="4" formatCode="_(* #,##0_);_(* \(#,##0\);_(* &quot;-&quot;??_);_(@_)">
                  <c:v>4944</c:v>
                </c:pt>
                <c:pt idx="5" formatCode="_(* #,##0_);_(* \(#,##0\);_(* &quot;-&quot;??_);_(@_)">
                  <c:v>5524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0</c:v>
                </c:pt>
                <c:pt idx="10" formatCode="_(* #,##0_);_(* \(#,##0\);_(* &quot;-&quot;??_);_(@_)">
                  <c:v>0</c:v>
                </c:pt>
                <c:pt idx="11" formatCode="_(* #,##0_);_(* \(#,##0\);_(* &quot;-&quot;??_);_(@_)">
                  <c:v>0</c:v>
                </c:pt>
              </c:numCache>
            </c:numRef>
          </c:val>
        </c:ser>
        <c:ser>
          <c:idx val="1"/>
          <c:order val="1"/>
          <c:tx>
            <c:strRef>
              <c:f>Chart!$A$44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Chart!$B$42:$M$42</c:f>
              <c:numCache>
                <c:formatCode>mmm\-yy</c:formatCode>
                <c:ptCount val="12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</c:numCache>
            </c:numRef>
          </c:cat>
          <c:val>
            <c:numRef>
              <c:f>Chart!$B$44:$M$44</c:f>
              <c:numCache>
                <c:formatCode>#,##0</c:formatCode>
                <c:ptCount val="12"/>
                <c:pt idx="0">
                  <c:v>3220</c:v>
                </c:pt>
                <c:pt idx="1">
                  <c:v>2564</c:v>
                </c:pt>
                <c:pt idx="2">
                  <c:v>2534</c:v>
                </c:pt>
                <c:pt idx="3">
                  <c:v>2327</c:v>
                </c:pt>
                <c:pt idx="4" formatCode="_(* #,##0_);_(* \(#,##0\);_(* &quot;-&quot;??_);_(@_)">
                  <c:v>2436</c:v>
                </c:pt>
                <c:pt idx="5" formatCode="_(* #,##0_);_(* \(#,##0\);_(* &quot;-&quot;??_);_(@_)">
                  <c:v>2491</c:v>
                </c:pt>
                <c:pt idx="6" formatCode="_(* #,##0_);_(* \(#,##0\);_(* &quot;-&quot;??_);_(@_)">
                  <c:v>0</c:v>
                </c:pt>
                <c:pt idx="7" formatCode="_(* #,##0_);_(* \(#,##0\);_(* &quot;-&quot;??_);_(@_)">
                  <c:v>0</c:v>
                </c:pt>
                <c:pt idx="8" formatCode="_(* #,##0_);_(* \(#,##0\);_(* &quot;-&quot;??_);_(@_)">
                  <c:v>0</c:v>
                </c:pt>
                <c:pt idx="9" formatCode="_(* #,##0_);_(* \(#,##0\);_(* &quot;-&quot;??_);_(@_)">
                  <c:v>0</c:v>
                </c:pt>
                <c:pt idx="10" formatCode="_(* #,##0_);_(* \(#,##0\);_(* &quot;-&quot;??_);_(@_)">
                  <c:v>0</c:v>
                </c:pt>
                <c:pt idx="11" formatCode="_(* #,##0_);_(* \(#,##0\);_(* &quot;-&quot;??_);_(@_)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688776"/>
        <c:axId val="322695832"/>
      </c:barChart>
      <c:dateAx>
        <c:axId val="3226887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5832"/>
        <c:crosses val="autoZero"/>
        <c:auto val="1"/>
        <c:lblOffset val="100"/>
        <c:baseTimeUnit val="months"/>
      </c:dateAx>
      <c:valAx>
        <c:axId val="32269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 Contribution - Growth vs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Chart!$A$60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Chart!$B$60:$N$60</c15:sqref>
                  </c15:fullRef>
                </c:ext>
              </c:extLst>
              <c:f>(Chart!$B$60:$F$60,Chart!$N$60)</c:f>
              <c:numCache>
                <c:formatCode>#,##0</c:formatCode>
                <c:ptCount val="6"/>
                <c:pt idx="0">
                  <c:v>13431.969839999998</c:v>
                </c:pt>
                <c:pt idx="1">
                  <c:v>20257.13140000002</c:v>
                </c:pt>
                <c:pt idx="2">
                  <c:v>30613.277000000002</c:v>
                </c:pt>
                <c:pt idx="3">
                  <c:v>26920.538300000022</c:v>
                </c:pt>
                <c:pt idx="4">
                  <c:v>22956.976999999999</c:v>
                </c:pt>
                <c:pt idx="5" formatCode="_(* #,##0_);_(* \(#,##0\);_(* &quot;-&quot;??_);_(@_)">
                  <c:v>142380.26254000003</c:v>
                </c:pt>
              </c:numCache>
            </c:numRef>
          </c:val>
        </c:ser>
        <c:ser>
          <c:idx val="1"/>
          <c:order val="1"/>
          <c:tx>
            <c:strRef>
              <c:f>Chart!$A$61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Chart!$B$61:$N$61</c15:sqref>
                  </c15:fullRef>
                </c:ext>
              </c:extLst>
              <c:f>(Chart!$B$61:$F$61,Chart!$N$61)</c:f>
              <c:numCache>
                <c:formatCode>#,##0</c:formatCode>
                <c:ptCount val="6"/>
                <c:pt idx="0">
                  <c:v>13255.832900000001</c:v>
                </c:pt>
                <c:pt idx="1">
                  <c:v>21455.887900000012</c:v>
                </c:pt>
                <c:pt idx="2">
                  <c:v>27891.589999999997</c:v>
                </c:pt>
                <c:pt idx="3">
                  <c:v>24537.054000000022</c:v>
                </c:pt>
                <c:pt idx="4">
                  <c:v>31455.850999999999</c:v>
                </c:pt>
                <c:pt idx="5" formatCode="_(* #,##0_);_(* \(#,##0\);_(* &quot;-&quot;??_);_(@_)">
                  <c:v>149842.42080000002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91128"/>
        <c:axId val="317799216"/>
      </c:barChart>
      <c:lineChart>
        <c:grouping val="standard"/>
        <c:varyColors val="0"/>
        <c:ser>
          <c:idx val="2"/>
          <c:order val="2"/>
          <c:tx>
            <c:strRef>
              <c:f>Chart!$A$65</c:f>
              <c:strCache>
                <c:ptCount val="1"/>
                <c:pt idx="0">
                  <c:v>North growth vs '16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Chart!$B$65:$N$65</c15:sqref>
                  </c15:fullRef>
                </c:ext>
              </c:extLst>
              <c:f>(Chart!$B$65:$F$65,Chart!$N$65)</c:f>
              <c:numCache>
                <c:formatCode>0%</c:formatCode>
                <c:ptCount val="6"/>
                <c:pt idx="0">
                  <c:v>0.83630012582894797</c:v>
                </c:pt>
                <c:pt idx="1">
                  <c:v>1.8749195980026472</c:v>
                </c:pt>
                <c:pt idx="2">
                  <c:v>0.86482535535252669</c:v>
                </c:pt>
                <c:pt idx="3">
                  <c:v>1.1410441326224654</c:v>
                </c:pt>
                <c:pt idx="4">
                  <c:v>0.5060348385955713</c:v>
                </c:pt>
                <c:pt idx="5">
                  <c:v>0.70249276203659683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Chart!$A$66</c:f>
              <c:strCache>
                <c:ptCount val="1"/>
                <c:pt idx="0">
                  <c:v>South growth vs '16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Chart!$B$66:$N$66</c15:sqref>
                  </c15:fullRef>
                </c:ext>
              </c:extLst>
              <c:f>(Chart!$B$66:$F$66,Chart!$N$66)</c:f>
              <c:numCache>
                <c:formatCode>0%</c:formatCode>
                <c:ptCount val="6"/>
                <c:pt idx="0">
                  <c:v>1.1703930844929489</c:v>
                </c:pt>
                <c:pt idx="1">
                  <c:v>2.0926862115001521</c:v>
                </c:pt>
                <c:pt idx="2">
                  <c:v>0.55407695924293088</c:v>
                </c:pt>
                <c:pt idx="3">
                  <c:v>0.32947607498824683</c:v>
                </c:pt>
                <c:pt idx="4">
                  <c:v>1.2703399944795883</c:v>
                </c:pt>
                <c:pt idx="5">
                  <c:v>0.85255463498155448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Chart!$A$67</c:f>
              <c:strCache>
                <c:ptCount val="1"/>
                <c:pt idx="0">
                  <c:v>GVL growth vs '16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Chart!$B$67:$N$67</c15:sqref>
                  </c15:fullRef>
                </c:ext>
              </c:extLst>
              <c:f>(Chart!$B$67:$F$67,Chart!$N$67)</c:f>
              <c:numCache>
                <c:formatCode>0%</c:formatCode>
                <c:ptCount val="6"/>
                <c:pt idx="0">
                  <c:v>0.98832342626181635</c:v>
                </c:pt>
                <c:pt idx="1">
                  <c:v>1.982957817021386</c:v>
                </c:pt>
                <c:pt idx="2">
                  <c:v>0.70252783952177378</c:v>
                </c:pt>
                <c:pt idx="3">
                  <c:v>0.6583314467560859</c:v>
                </c:pt>
                <c:pt idx="4">
                  <c:v>0.86995611268240647</c:v>
                </c:pt>
                <c:pt idx="5">
                  <c:v>0.77627120218168777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796472"/>
        <c:axId val="317798432"/>
      </c:lineChart>
      <c:catAx>
        <c:axId val="322691128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9216"/>
        <c:crosses val="autoZero"/>
        <c:auto val="1"/>
        <c:lblAlgn val="ctr"/>
        <c:lblOffset val="100"/>
        <c:noMultiLvlLbl val="1"/>
      </c:catAx>
      <c:valAx>
        <c:axId val="317799216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91128"/>
        <c:crosses val="autoZero"/>
        <c:crossBetween val="between"/>
      </c:valAx>
      <c:valAx>
        <c:axId val="317798432"/>
        <c:scaling>
          <c:orientation val="minMax"/>
          <c:max val="2.5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6472"/>
        <c:crosses val="max"/>
        <c:crossBetween val="between"/>
        <c:majorUnit val="0.5"/>
      </c:valAx>
      <c:catAx>
        <c:axId val="317796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17798432"/>
        <c:crosses val="max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APE Contribution - Growth vs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Chart!$A$60</c:f>
              <c:strCache>
                <c:ptCount val="1"/>
                <c:pt idx="0">
                  <c:v>North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Chart!$B$70:$N$70</c15:sqref>
                  </c15:fullRef>
                </c:ext>
              </c:extLst>
              <c:f>(Chart!$B$70:$F$70,Chart!$N$70)</c:f>
              <c:numCache>
                <c:formatCode>0%</c:formatCode>
                <c:ptCount val="6"/>
                <c:pt idx="0">
                  <c:v>0.50329995207391132</c:v>
                </c:pt>
                <c:pt idx="1">
                  <c:v>0.48563090708708317</c:v>
                </c:pt>
                <c:pt idx="2">
                  <c:v>0.52326034686994505</c:v>
                </c:pt>
                <c:pt idx="3">
                  <c:v>0.52315969513404526</c:v>
                </c:pt>
                <c:pt idx="4">
                  <c:v>0.42190376504599247</c:v>
                </c:pt>
                <c:pt idx="5">
                  <c:v>0.48723206875196978</c:v>
                </c:pt>
              </c:numCache>
            </c:numRef>
          </c:val>
        </c:ser>
        <c:ser>
          <c:idx val="1"/>
          <c:order val="1"/>
          <c:tx>
            <c:strRef>
              <c:f>Chart!$A$61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Chart!$B$55:$N$55</c15:sqref>
                  </c15:fullRef>
                </c:ext>
              </c:extLst>
              <c:f>(Chart!$B$55:$F$55,Chart!$N$55)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YTD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Chart!$B$71:$N$71</c15:sqref>
                  </c15:fullRef>
                </c:ext>
              </c:extLst>
              <c:f>(Chart!$B$71:$F$71,Chart!$N$71)</c:f>
              <c:numCache>
                <c:formatCode>0%</c:formatCode>
                <c:ptCount val="6"/>
                <c:pt idx="0">
                  <c:v>0.49670004792608874</c:v>
                </c:pt>
                <c:pt idx="1">
                  <c:v>0.51436909291291699</c:v>
                </c:pt>
                <c:pt idx="2">
                  <c:v>0.47673965313005495</c:v>
                </c:pt>
                <c:pt idx="3">
                  <c:v>0.47684030486595463</c:v>
                </c:pt>
                <c:pt idx="4">
                  <c:v>0.57809623495400753</c:v>
                </c:pt>
                <c:pt idx="5">
                  <c:v>0.51276793124803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799608"/>
        <c:axId val="317796864"/>
      </c:barChart>
      <c:lineChart>
        <c:grouping val="standard"/>
        <c:varyColors val="0"/>
        <c:ser>
          <c:idx val="2"/>
          <c:order val="2"/>
          <c:tx>
            <c:strRef>
              <c:f>Chart!$A$65</c:f>
              <c:strCache>
                <c:ptCount val="1"/>
                <c:pt idx="0">
                  <c:v>North growth vs '16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Chart!$B$55:$J$55</c15:sqref>
                  </c15:fullRef>
                </c:ext>
              </c:extLst>
              <c:f>Chart!$B$55:$F$55</c:f>
              <c:numCache>
                <c:formatCode>mmm</c:formatCode>
                <c:ptCount val="5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Chart!$B$65:$N$65</c15:sqref>
                  </c15:fullRef>
                </c:ext>
              </c:extLst>
              <c:f>(Chart!$B$65:$F$65,Chart!$N$65)</c:f>
              <c:numCache>
                <c:formatCode>0%</c:formatCode>
                <c:ptCount val="6"/>
                <c:pt idx="0">
                  <c:v>0.83630012582894797</c:v>
                </c:pt>
                <c:pt idx="1">
                  <c:v>1.8749195980026472</c:v>
                </c:pt>
                <c:pt idx="2">
                  <c:v>0.86482535535252669</c:v>
                </c:pt>
                <c:pt idx="3">
                  <c:v>1.1410441326224654</c:v>
                </c:pt>
                <c:pt idx="4">
                  <c:v>0.5060348385955713</c:v>
                </c:pt>
                <c:pt idx="5">
                  <c:v>0.70249276203659683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Chart!$A$66</c:f>
              <c:strCache>
                <c:ptCount val="1"/>
                <c:pt idx="0">
                  <c:v>South growth vs '16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Chart!$B$55:$J$55</c15:sqref>
                  </c15:fullRef>
                </c:ext>
              </c:extLst>
              <c:f>Chart!$B$55:$F$55</c:f>
              <c:numCache>
                <c:formatCode>mmm</c:formatCode>
                <c:ptCount val="5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Chart!$B$66:$N$66</c15:sqref>
                  </c15:fullRef>
                </c:ext>
              </c:extLst>
              <c:f>(Chart!$B$66:$F$66,Chart!$N$66)</c:f>
              <c:numCache>
                <c:formatCode>0%</c:formatCode>
                <c:ptCount val="6"/>
                <c:pt idx="0">
                  <c:v>1.1703930844929489</c:v>
                </c:pt>
                <c:pt idx="1">
                  <c:v>2.0926862115001521</c:v>
                </c:pt>
                <c:pt idx="2">
                  <c:v>0.55407695924293088</c:v>
                </c:pt>
                <c:pt idx="3">
                  <c:v>0.32947607498824683</c:v>
                </c:pt>
                <c:pt idx="4">
                  <c:v>1.2703399944795883</c:v>
                </c:pt>
                <c:pt idx="5">
                  <c:v>0.85255463498155448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Chart!$A$67</c:f>
              <c:strCache>
                <c:ptCount val="1"/>
                <c:pt idx="0">
                  <c:v>GVL growth vs '16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Chart!$B$55:$J$55</c15:sqref>
                  </c15:fullRef>
                </c:ext>
              </c:extLst>
              <c:f>Chart!$B$55:$F$55</c:f>
              <c:numCache>
                <c:formatCode>mmm</c:formatCode>
                <c:ptCount val="5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Chart!$B$67:$N$67</c15:sqref>
                  </c15:fullRef>
                </c:ext>
              </c:extLst>
              <c:f>(Chart!$B$67:$F$67,Chart!$N$67)</c:f>
              <c:numCache>
                <c:formatCode>0%</c:formatCode>
                <c:ptCount val="6"/>
                <c:pt idx="0">
                  <c:v>0.98832342626181635</c:v>
                </c:pt>
                <c:pt idx="1">
                  <c:v>1.982957817021386</c:v>
                </c:pt>
                <c:pt idx="2">
                  <c:v>0.70252783952177378</c:v>
                </c:pt>
                <c:pt idx="3">
                  <c:v>0.6583314467560859</c:v>
                </c:pt>
                <c:pt idx="4">
                  <c:v>0.86995611268240647</c:v>
                </c:pt>
                <c:pt idx="5">
                  <c:v>0.77627120218168777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793728"/>
        <c:axId val="317794904"/>
      </c:lineChart>
      <c:catAx>
        <c:axId val="31779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6864"/>
        <c:crosses val="autoZero"/>
        <c:auto val="1"/>
        <c:lblAlgn val="ctr"/>
        <c:lblOffset val="100"/>
        <c:noMultiLvlLbl val="1"/>
      </c:catAx>
      <c:valAx>
        <c:axId val="3177968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9608"/>
        <c:crosses val="autoZero"/>
        <c:crossBetween val="between"/>
      </c:valAx>
      <c:valAx>
        <c:axId val="317794904"/>
        <c:scaling>
          <c:orientation val="minMax"/>
          <c:max val="2.5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3728"/>
        <c:crosses val="max"/>
        <c:crossBetween val="between"/>
        <c:majorUnit val="0.5"/>
      </c:valAx>
      <c:catAx>
        <c:axId val="317793728"/>
        <c:scaling>
          <c:orientation val="minMax"/>
        </c:scaling>
        <c:delete val="1"/>
        <c:axPos val="t"/>
        <c:numFmt formatCode="mmm" sourceLinked="1"/>
        <c:majorTickMark val="out"/>
        <c:minorTickMark val="none"/>
        <c:tickLblPos val="nextTo"/>
        <c:crossAx val="317794904"/>
        <c:crosses val="max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Chart!$A$87</c:f>
          <c:strCache>
            <c:ptCount val="1"/>
            <c:pt idx="0">
              <c:v>Manpower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1"/>
          <c:tx>
            <c:strRef>
              <c:f>Chart!$A$90</c:f>
              <c:strCache>
                <c:ptCount val="1"/>
                <c:pt idx="0">
                  <c:v>2017 Actual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Chart!$B$87:$M$87</c:f>
              <c:numCache>
                <c:formatCode>mmm</c:formatCode>
                <c:ptCount val="12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</c:numCache>
            </c:numRef>
          </c:cat>
          <c:val>
            <c:numRef>
              <c:f>Chart!$B$90:$M$90</c:f>
              <c:numCache>
                <c:formatCode>#,##0</c:formatCode>
                <c:ptCount val="12"/>
                <c:pt idx="0">
                  <c:v>10030</c:v>
                </c:pt>
                <c:pt idx="1">
                  <c:v>7676</c:v>
                </c:pt>
                <c:pt idx="2">
                  <c:v>7777</c:v>
                </c:pt>
                <c:pt idx="3">
                  <c:v>7057</c:v>
                </c:pt>
                <c:pt idx="4">
                  <c:v>7380</c:v>
                </c:pt>
                <c:pt idx="5">
                  <c:v>8015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7792552"/>
        <c:axId val="317794512"/>
      </c:barChart>
      <c:lineChart>
        <c:grouping val="standard"/>
        <c:varyColors val="0"/>
        <c:ser>
          <c:idx val="1"/>
          <c:order val="0"/>
          <c:tx>
            <c:strRef>
              <c:f>Chart!$A$89</c:f>
              <c:strCache>
                <c:ptCount val="1"/>
                <c:pt idx="0">
                  <c:v>2017 Plan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1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cat>
            <c:numRef>
              <c:f>Chart!$B$87:$M$87</c:f>
              <c:numCache>
                <c:formatCode>mmm</c:formatCode>
                <c:ptCount val="12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</c:numCache>
            </c:numRef>
          </c:cat>
          <c:val>
            <c:numRef>
              <c:f>Chart!$B$89:$M$89</c:f>
              <c:numCache>
                <c:formatCode>#,##0</c:formatCode>
                <c:ptCount val="12"/>
                <c:pt idx="0">
                  <c:v>9971.7775109676732</c:v>
                </c:pt>
                <c:pt idx="1">
                  <c:v>9764.5229665469487</c:v>
                </c:pt>
                <c:pt idx="2">
                  <c:v>10074.342287148558</c:v>
                </c:pt>
                <c:pt idx="3">
                  <c:v>10315.069279174604</c:v>
                </c:pt>
                <c:pt idx="4">
                  <c:v>10733.240152274808</c:v>
                </c:pt>
                <c:pt idx="5">
                  <c:v>11536.536904661592</c:v>
                </c:pt>
                <c:pt idx="6">
                  <c:v>11603.932911977012</c:v>
                </c:pt>
                <c:pt idx="7">
                  <c:v>12042.793382315393</c:v>
                </c:pt>
                <c:pt idx="8">
                  <c:v>12856.471758648277</c:v>
                </c:pt>
                <c:pt idx="9">
                  <c:v>13174.629317775247</c:v>
                </c:pt>
                <c:pt idx="10">
                  <c:v>13772.12079595208</c:v>
                </c:pt>
                <c:pt idx="11">
                  <c:v>14741.670769023571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Chart!$A$88</c:f>
              <c:strCache>
                <c:ptCount val="1"/>
                <c:pt idx="0">
                  <c:v>2016 Actual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65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Chart!$B$87:$M$87</c:f>
              <c:numCache>
                <c:formatCode>mmm</c:formatCode>
                <c:ptCount val="12"/>
                <c:pt idx="0">
                  <c:v>42370</c:v>
                </c:pt>
                <c:pt idx="1">
                  <c:v>42401</c:v>
                </c:pt>
                <c:pt idx="2">
                  <c:v>42430</c:v>
                </c:pt>
                <c:pt idx="3">
                  <c:v>42461</c:v>
                </c:pt>
                <c:pt idx="4">
                  <c:v>42491</c:v>
                </c:pt>
                <c:pt idx="5">
                  <c:v>42522</c:v>
                </c:pt>
                <c:pt idx="6">
                  <c:v>42552</c:v>
                </c:pt>
                <c:pt idx="7">
                  <c:v>42583</c:v>
                </c:pt>
                <c:pt idx="8">
                  <c:v>42614</c:v>
                </c:pt>
                <c:pt idx="9">
                  <c:v>42644</c:v>
                </c:pt>
                <c:pt idx="10">
                  <c:v>42675</c:v>
                </c:pt>
                <c:pt idx="11">
                  <c:v>42705</c:v>
                </c:pt>
              </c:numCache>
            </c:numRef>
          </c:cat>
          <c:val>
            <c:numRef>
              <c:f>Chart!$B$88:$M$88</c:f>
              <c:numCache>
                <c:formatCode>#,##0</c:formatCode>
                <c:ptCount val="12"/>
                <c:pt idx="0">
                  <c:v>4156</c:v>
                </c:pt>
                <c:pt idx="1">
                  <c:v>4067</c:v>
                </c:pt>
                <c:pt idx="2">
                  <c:v>4326</c:v>
                </c:pt>
                <c:pt idx="3">
                  <c:v>4505</c:v>
                </c:pt>
                <c:pt idx="4">
                  <c:v>4930</c:v>
                </c:pt>
                <c:pt idx="5">
                  <c:v>5819</c:v>
                </c:pt>
                <c:pt idx="6">
                  <c:v>6335</c:v>
                </c:pt>
                <c:pt idx="7">
                  <c:v>6970</c:v>
                </c:pt>
                <c:pt idx="8">
                  <c:v>7706</c:v>
                </c:pt>
                <c:pt idx="9">
                  <c:v>8408</c:v>
                </c:pt>
                <c:pt idx="10">
                  <c:v>9051</c:v>
                </c:pt>
                <c:pt idx="11">
                  <c:v>9845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792552"/>
        <c:axId val="317794512"/>
      </c:lineChart>
      <c:dateAx>
        <c:axId val="317792552"/>
        <c:scaling>
          <c:orientation val="minMax"/>
        </c:scaling>
        <c:delete val="0"/>
        <c:axPos val="b"/>
        <c:numFmt formatCode="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4512"/>
        <c:crosses val="autoZero"/>
        <c:auto val="1"/>
        <c:lblOffset val="100"/>
        <c:baseTimeUnit val="months"/>
      </c:dateAx>
      <c:valAx>
        <c:axId val="3177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Activity Ratio by Segmentation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'Full Agency'!$A$40</c:f>
              <c:strCache>
                <c:ptCount val="1"/>
                <c:pt idx="0">
                  <c:v>MDRT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Agency'!$N$40:$Y$40,'Full Agency'!$AO$40:$AS$40)</c:f>
              <c:numCache>
                <c:formatCode>0%</c:formatCode>
                <c:ptCount val="12"/>
                <c:pt idx="0">
                  <c:v>0.46632124352331605</c:v>
                </c:pt>
                <c:pt idx="1">
                  <c:v>0.35193133047210301</c:v>
                </c:pt>
                <c:pt idx="2">
                  <c:v>0.55555555555555558</c:v>
                </c:pt>
                <c:pt idx="3">
                  <c:v>0.43404255319148938</c:v>
                </c:pt>
                <c:pt idx="4">
                  <c:v>0.4366812227074236</c:v>
                </c:pt>
                <c:pt idx="5">
                  <c:v>0.58447488584474883</c:v>
                </c:pt>
                <c:pt idx="6">
                  <c:v>0.58959537572254339</c:v>
                </c:pt>
                <c:pt idx="7">
                  <c:v>0.71052631578947367</c:v>
                </c:pt>
                <c:pt idx="8">
                  <c:v>0.69444444444444442</c:v>
                </c:pt>
                <c:pt idx="9">
                  <c:v>0.74125874125874125</c:v>
                </c:pt>
                <c:pt idx="10">
                  <c:v>0.71684587813620071</c:v>
                </c:pt>
                <c:pt idx="11">
                  <c:v>0.68913857677902624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'Full Agency'!$A$41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Agency'!$N$41:$Y$41,'Full Agency'!$AO$41:$AS$41)</c:f>
              <c:numCache>
                <c:formatCode>0%</c:formatCode>
                <c:ptCount val="12"/>
                <c:pt idx="0">
                  <c:v>0.14805520702634881</c:v>
                </c:pt>
                <c:pt idx="1">
                  <c:v>0.31421446384039903</c:v>
                </c:pt>
                <c:pt idx="2">
                  <c:v>0.68486916951080778</c:v>
                </c:pt>
                <c:pt idx="3">
                  <c:v>0.3973941368078176</c:v>
                </c:pt>
                <c:pt idx="4">
                  <c:v>0.46249033255993816</c:v>
                </c:pt>
                <c:pt idx="5">
                  <c:v>0.5625</c:v>
                </c:pt>
                <c:pt idx="6">
                  <c:v>0.55108579565681737</c:v>
                </c:pt>
                <c:pt idx="7">
                  <c:v>0.15952143569292124</c:v>
                </c:pt>
                <c:pt idx="8">
                  <c:v>0.41827541827541825</c:v>
                </c:pt>
                <c:pt idx="9">
                  <c:v>0.52626892252894031</c:v>
                </c:pt>
                <c:pt idx="10">
                  <c:v>0.42990654205607476</c:v>
                </c:pt>
                <c:pt idx="11">
                  <c:v>0.4580886278697277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'Full Agency'!$A$42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Agency'!$N$42:$Y$42,'Full Agency'!$AO$42:$AS$42)</c:f>
              <c:numCache>
                <c:formatCode>0%</c:formatCode>
                <c:ptCount val="12"/>
                <c:pt idx="0">
                  <c:v>0.15260454878943508</c:v>
                </c:pt>
                <c:pt idx="1">
                  <c:v>0.14088050314465408</c:v>
                </c:pt>
                <c:pt idx="2">
                  <c:v>0.24685138539042822</c:v>
                </c:pt>
                <c:pt idx="3">
                  <c:v>0.38940092165898615</c:v>
                </c:pt>
                <c:pt idx="4">
                  <c:v>0.26557377049180325</c:v>
                </c:pt>
                <c:pt idx="5">
                  <c:v>0.36221701795472289</c:v>
                </c:pt>
                <c:pt idx="6">
                  <c:v>0.30551053484602919</c:v>
                </c:pt>
                <c:pt idx="7">
                  <c:v>0.15649676956209618</c:v>
                </c:pt>
                <c:pt idx="8">
                  <c:v>0.11682476285571643</c:v>
                </c:pt>
                <c:pt idx="9">
                  <c:v>0.35400516795865633</c:v>
                </c:pt>
                <c:pt idx="10">
                  <c:v>0.25382538253825382</c:v>
                </c:pt>
                <c:pt idx="11">
                  <c:v>0.20113314447592068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'Full Agency'!$A$43</c:f>
              <c:strCache>
                <c:ptCount val="1"/>
                <c:pt idx="0">
                  <c:v>2-3 months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Agency'!$N$43:$Y$43,'Full Agency'!$AO$43:$AS$43)</c:f>
              <c:numCache>
                <c:formatCode>0%</c:formatCode>
                <c:ptCount val="12"/>
                <c:pt idx="0">
                  <c:v>0.15241057542768274</c:v>
                </c:pt>
                <c:pt idx="1">
                  <c:v>0.15180102915951973</c:v>
                </c:pt>
                <c:pt idx="2">
                  <c:v>0.1540041067761807</c:v>
                </c:pt>
                <c:pt idx="3">
                  <c:v>0.11513463324048283</c:v>
                </c:pt>
                <c:pt idx="4">
                  <c:v>0.25380710659898476</c:v>
                </c:pt>
                <c:pt idx="5">
                  <c:v>0.25799793601651189</c:v>
                </c:pt>
                <c:pt idx="6">
                  <c:v>0.2209796466114963</c:v>
                </c:pt>
                <c:pt idx="7">
                  <c:v>0.10175288584865327</c:v>
                </c:pt>
                <c:pt idx="8">
                  <c:v>0.16510538641686182</c:v>
                </c:pt>
                <c:pt idx="9">
                  <c:v>0.12029109589041095</c:v>
                </c:pt>
                <c:pt idx="10">
                  <c:v>0.1321144205249189</c:v>
                </c:pt>
                <c:pt idx="11">
                  <c:v>0.14446580609722603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'Full Agency'!$A$44</c:f>
              <c:strCache>
                <c:ptCount val="1"/>
                <c:pt idx="0">
                  <c:v>4 - 6 mths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Agency'!$N$44:$Y$44,'Full Agency'!$AO$44:$AS$44)</c:f>
              <c:numCache>
                <c:formatCode>0%</c:formatCode>
                <c:ptCount val="12"/>
                <c:pt idx="0">
                  <c:v>0.15224063842848373</c:v>
                </c:pt>
                <c:pt idx="1">
                  <c:v>0.13496932515337423</c:v>
                </c:pt>
                <c:pt idx="2">
                  <c:v>0.25184456468273486</c:v>
                </c:pt>
                <c:pt idx="3">
                  <c:v>0.16524472384373598</c:v>
                </c:pt>
                <c:pt idx="4">
                  <c:v>0.12979351032448377</c:v>
                </c:pt>
                <c:pt idx="5">
                  <c:v>0.15099337748344371</c:v>
                </c:pt>
                <c:pt idx="6">
                  <c:v>0.15712187958883994</c:v>
                </c:pt>
                <c:pt idx="7">
                  <c:v>6.5412186379928322E-2</c:v>
                </c:pt>
                <c:pt idx="8">
                  <c:v>0.13403416557161629</c:v>
                </c:pt>
                <c:pt idx="9">
                  <c:v>0.23483619850794679</c:v>
                </c:pt>
                <c:pt idx="10">
                  <c:v>0.19096443447612946</c:v>
                </c:pt>
                <c:pt idx="11">
                  <c:v>0.13465952563121653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'Full Agency'!$A$45</c:f>
              <c:strCache>
                <c:ptCount val="1"/>
                <c:pt idx="0">
                  <c:v>7-12mth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Agency'!$N$45:$Y$45,'Full Agency'!$AO$45:$AS$45)</c:f>
              <c:numCache>
                <c:formatCode>0%</c:formatCode>
                <c:ptCount val="12"/>
                <c:pt idx="0">
                  <c:v>0.13077939233817701</c:v>
                </c:pt>
                <c:pt idx="1">
                  <c:v>0.13165769000598443</c:v>
                </c:pt>
                <c:pt idx="2">
                  <c:v>0.20792079207920791</c:v>
                </c:pt>
                <c:pt idx="3">
                  <c:v>0.18163869693978282</c:v>
                </c:pt>
                <c:pt idx="4">
                  <c:v>0.17621980104216012</c:v>
                </c:pt>
                <c:pt idx="5">
                  <c:v>0.21156432093231733</c:v>
                </c:pt>
                <c:pt idx="6">
                  <c:v>0.21205643437366395</c:v>
                </c:pt>
                <c:pt idx="7">
                  <c:v>5.1013277428371771E-2</c:v>
                </c:pt>
                <c:pt idx="8">
                  <c:v>8.2529888160431927E-2</c:v>
                </c:pt>
                <c:pt idx="9">
                  <c:v>0.16767676767676767</c:v>
                </c:pt>
                <c:pt idx="10">
                  <c:v>0.17007125890736341</c:v>
                </c:pt>
                <c:pt idx="11">
                  <c:v>0.14401363442692799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'Full Agency'!$A$46</c:f>
              <c:strCache>
                <c:ptCount val="1"/>
                <c:pt idx="0">
                  <c:v>13+mth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('Full Agency'!$N$39:$Y$39,'Full Agency'!$AO$39:$AS$39,'Full Agency'!$BE$39)</c:f>
              <c:strCache>
                <c:ptCount val="13"/>
                <c:pt idx="0">
                  <c:v>Jan-16</c:v>
                </c:pt>
                <c:pt idx="1">
                  <c:v>Feb-16</c:v>
                </c:pt>
                <c:pt idx="2">
                  <c:v>Mar-16</c:v>
                </c:pt>
                <c:pt idx="3">
                  <c:v>Apr-16</c:v>
                </c:pt>
                <c:pt idx="4">
                  <c:v>May-16</c:v>
                </c:pt>
                <c:pt idx="5">
                  <c:v>Jun-16</c:v>
                </c:pt>
                <c:pt idx="6">
                  <c:v>Dec-16</c:v>
                </c:pt>
                <c:pt idx="7">
                  <c:v>Jan-17</c:v>
                </c:pt>
                <c:pt idx="8">
                  <c:v>Feb-17</c:v>
                </c:pt>
                <c:pt idx="9">
                  <c:v>Mar-17</c:v>
                </c:pt>
                <c:pt idx="10">
                  <c:v>Apr-17</c:v>
                </c:pt>
                <c:pt idx="11">
                  <c:v>May-17</c:v>
                </c:pt>
                <c:pt idx="12">
                  <c:v>YTD /17</c:v>
                </c:pt>
              </c:strCache>
            </c:strRef>
          </c:cat>
          <c:val>
            <c:numRef>
              <c:f>('Full Agency'!$N$46:$Y$46,'Full Agency'!$AO$46:$AS$46)</c:f>
              <c:numCache>
                <c:formatCode>0%</c:formatCode>
                <c:ptCount val="12"/>
                <c:pt idx="0">
                  <c:v>0.13443396226415094</c:v>
                </c:pt>
                <c:pt idx="1">
                  <c:v>0.10420841683366733</c:v>
                </c:pt>
                <c:pt idx="2">
                  <c:v>0.19557195571955718</c:v>
                </c:pt>
                <c:pt idx="3">
                  <c:v>0.14529914529914531</c:v>
                </c:pt>
                <c:pt idx="4">
                  <c:v>0.1595900439238653</c:v>
                </c:pt>
                <c:pt idx="5">
                  <c:v>0.22996057818659657</c:v>
                </c:pt>
                <c:pt idx="6">
                  <c:v>0.2</c:v>
                </c:pt>
                <c:pt idx="7">
                  <c:v>7.3658365485794464E-2</c:v>
                </c:pt>
                <c:pt idx="8">
                  <c:v>9.8332620778110308E-2</c:v>
                </c:pt>
                <c:pt idx="9">
                  <c:v>0.16483516483516483</c:v>
                </c:pt>
                <c:pt idx="10">
                  <c:v>0.17766497461928935</c:v>
                </c:pt>
                <c:pt idx="11">
                  <c:v>0.15852885225110971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792944"/>
        <c:axId val="317793336"/>
      </c:lineChart>
      <c:catAx>
        <c:axId val="31779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3336"/>
        <c:crosses val="autoZero"/>
        <c:auto val="1"/>
        <c:lblAlgn val="ctr"/>
        <c:lblOffset val="100"/>
        <c:noMultiLvlLbl val="0"/>
      </c:catAx>
      <c:valAx>
        <c:axId val="31779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79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Agency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'GEN Lion GVL'!$A$143</c:f>
              <c:strCache>
                <c:ptCount val="1"/>
                <c:pt idx="0">
                  <c:v>Mass Agent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('GEN Lion GVL'!$A$142,'GEN Lion GVL'!$A$137)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('GEN Lion GVL'!$BE$143,'GEN Lion GVL'!$BE$138)</c:f>
              <c:numCache>
                <c:formatCode>0%</c:formatCode>
                <c:ptCount val="2"/>
                <c:pt idx="0">
                  <c:v>0.42818522464886904</c:v>
                </c:pt>
                <c:pt idx="1">
                  <c:v>0.27450528116829481</c:v>
                </c:pt>
              </c:numCache>
            </c:numRef>
          </c:val>
        </c:ser>
        <c:ser>
          <c:idx val="1"/>
          <c:order val="1"/>
          <c:tx>
            <c:strRef>
              <c:f>'GEN Lion GVL'!$A$144</c:f>
              <c:strCache>
                <c:ptCount val="1"/>
                <c:pt idx="0">
                  <c:v>3 month Rookie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('GEN Lion GVL'!$A$142,'GEN Lion GVL'!$A$137)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('GEN Lion GVL'!$BE$144,'GEN Lion GVL'!$BE$139)</c:f>
              <c:numCache>
                <c:formatCode>0%</c:formatCode>
                <c:ptCount val="2"/>
                <c:pt idx="0">
                  <c:v>0.5248813054767959</c:v>
                </c:pt>
                <c:pt idx="1">
                  <c:v>0.48294027314878202</c:v>
                </c:pt>
              </c:numCache>
            </c:numRef>
          </c:val>
        </c:ser>
        <c:ser>
          <c:idx val="2"/>
          <c:order val="2"/>
          <c:tx>
            <c:strRef>
              <c:f>'GEN Lion GVL'!$A$145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('GEN Lion GVL'!$A$142,'GEN Lion GVL'!$A$137)</c:f>
              <c:strCache>
                <c:ptCount val="2"/>
                <c:pt idx="0">
                  <c:v>MP Mix</c:v>
                </c:pt>
                <c:pt idx="1">
                  <c:v>APE Mix</c:v>
                </c:pt>
              </c:strCache>
            </c:strRef>
          </c:cat>
          <c:val>
            <c:numRef>
              <c:f>('GEN Lion GVL'!$BE$145,'GEN Lion GVL'!$BE$140)</c:f>
              <c:numCache>
                <c:formatCode>0%</c:formatCode>
                <c:ptCount val="2"/>
                <c:pt idx="0">
                  <c:v>4.6933469874335006E-2</c:v>
                </c:pt>
                <c:pt idx="1">
                  <c:v>0.26010011683159223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00"/>
        <c:overlap val="100"/>
        <c:axId val="317844904"/>
        <c:axId val="317842160"/>
      </c:barChart>
      <c:catAx>
        <c:axId val="31784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2160"/>
        <c:crosses val="autoZero"/>
        <c:auto val="1"/>
        <c:lblAlgn val="ctr"/>
        <c:lblOffset val="100"/>
        <c:noMultiLvlLbl val="1"/>
      </c:catAx>
      <c:valAx>
        <c:axId val="317842160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 Lion GVL'!$A$149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GVL'!$AO$149:$AZ$149</c15:sqref>
                  </c15:fullRef>
                </c:ext>
              </c:extLst>
              <c:f>'GEN Lion GVL'!$AO$149:$AY$149</c:f>
              <c:numCache>
                <c:formatCode>0%</c:formatCode>
                <c:ptCount val="11"/>
                <c:pt idx="0">
                  <c:v>5.8951965065502182E-2</c:v>
                </c:pt>
                <c:pt idx="1">
                  <c:v>0.14717679728478864</c:v>
                </c:pt>
                <c:pt idx="2">
                  <c:v>0.19161849710982659</c:v>
                </c:pt>
                <c:pt idx="3">
                  <c:v>0.15238740264138165</c:v>
                </c:pt>
                <c:pt idx="4">
                  <c:v>0.12120128709331426</c:v>
                </c:pt>
                <c:pt idx="5">
                  <c:v>0.11301609517144856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'GEN Lion GVL'!$A$150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GVL'!$AO$150:$AZ$150</c15:sqref>
                  </c15:fullRef>
                </c:ext>
              </c:extLst>
              <c:f>'GEN Lion GVL'!$AO$150:$AY$150</c:f>
              <c:numCache>
                <c:formatCode>0%</c:formatCode>
                <c:ptCount val="11"/>
                <c:pt idx="0">
                  <c:v>0.14035087719298245</c:v>
                </c:pt>
                <c:pt idx="1">
                  <c:v>0.20153774464119292</c:v>
                </c:pt>
                <c:pt idx="2">
                  <c:v>0.27455678006708195</c:v>
                </c:pt>
                <c:pt idx="3">
                  <c:v>0.26393629124004553</c:v>
                </c:pt>
                <c:pt idx="4">
                  <c:v>0.21892161757363954</c:v>
                </c:pt>
                <c:pt idx="5">
                  <c:v>0.2891252441936184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'GEN Lion GVL'!$A$151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GVL'!$AO$151:$AZ$151</c15:sqref>
                  </c15:fullRef>
                </c:ext>
              </c:extLst>
              <c:f>'GEN Lion GVL'!$AO$151:$AY$151</c:f>
              <c:numCache>
                <c:formatCode>0%</c:formatCode>
                <c:ptCount val="11"/>
                <c:pt idx="0">
                  <c:v>0.55862068965517242</c:v>
                </c:pt>
                <c:pt idx="1">
                  <c:v>0.69930069930069927</c:v>
                </c:pt>
                <c:pt idx="2">
                  <c:v>0.74125874125874125</c:v>
                </c:pt>
                <c:pt idx="3">
                  <c:v>0.51870748299319724</c:v>
                </c:pt>
                <c:pt idx="4">
                  <c:v>0.43500866551126516</c:v>
                </c:pt>
                <c:pt idx="5">
                  <c:v>0.42363636363636364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843336"/>
        <c:axId val="317845296"/>
      </c:lineChart>
      <c:dateAx>
        <c:axId val="317843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5296"/>
        <c:crosses val="autoZero"/>
        <c:auto val="1"/>
        <c:lblOffset val="100"/>
        <c:baseTimeUnit val="months"/>
      </c:dateAx>
      <c:valAx>
        <c:axId val="31784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Case Size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 Lion GVL'!$A$154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GVL'!$AO$154:$AZ$154</c15:sqref>
                  </c15:fullRef>
                </c:ext>
              </c:extLst>
              <c:f>'GEN Lion GVL'!$AO$154:$AY$154</c:f>
              <c:numCache>
                <c:formatCode>0.0</c:formatCode>
                <c:ptCount val="11"/>
                <c:pt idx="0">
                  <c:v>16.794154222766217</c:v>
                </c:pt>
                <c:pt idx="1">
                  <c:v>16.834050549450549</c:v>
                </c:pt>
                <c:pt idx="2">
                  <c:v>16.318494722349701</c:v>
                </c:pt>
                <c:pt idx="3">
                  <c:v>16.937900629811054</c:v>
                </c:pt>
                <c:pt idx="4">
                  <c:v>13.143904382470119</c:v>
                </c:pt>
                <c:pt idx="5">
                  <c:v>17.539966072943173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'GEN Lion GVL'!$A$155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GVL'!$AO$155:$AZ$155</c15:sqref>
                  </c15:fullRef>
                </c:ext>
              </c:extLst>
              <c:f>'GEN Lion GVL'!$AO$155:$AY$155</c:f>
              <c:numCache>
                <c:formatCode>0.0</c:formatCode>
                <c:ptCount val="11"/>
                <c:pt idx="0">
                  <c:v>14.170920061887571</c:v>
                </c:pt>
                <c:pt idx="1">
                  <c:v>14.942372168284805</c:v>
                </c:pt>
                <c:pt idx="2">
                  <c:v>14.446659804426144</c:v>
                </c:pt>
                <c:pt idx="3">
                  <c:v>14.33498945888967</c:v>
                </c:pt>
                <c:pt idx="4">
                  <c:v>14.799328762179719</c:v>
                </c:pt>
                <c:pt idx="5">
                  <c:v>14.262841978287094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'GEN Lion GVL'!$A$156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GVL'!$AO$156:$AZ$156</c15:sqref>
                  </c15:fullRef>
                </c:ext>
              </c:extLst>
              <c:f>'GEN Lion GVL'!$AO$156:$AY$156</c:f>
              <c:numCache>
                <c:formatCode>0.0</c:formatCode>
                <c:ptCount val="11"/>
                <c:pt idx="0">
                  <c:v>22.4601875</c:v>
                </c:pt>
                <c:pt idx="1">
                  <c:v>32.71586585365857</c:v>
                </c:pt>
                <c:pt idx="2">
                  <c:v>26.061524547803621</c:v>
                </c:pt>
                <c:pt idx="3">
                  <c:v>20.095620998719589</c:v>
                </c:pt>
                <c:pt idx="4">
                  <c:v>21.665062362435805</c:v>
                </c:pt>
                <c:pt idx="5">
                  <c:v>21.616416978776531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846472"/>
        <c:axId val="317841376"/>
      </c:lineChart>
      <c:dateAx>
        <c:axId val="3178464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1376"/>
        <c:crosses val="autoZero"/>
        <c:auto val="1"/>
        <c:lblOffset val="100"/>
        <c:baseTimeUnit val="months"/>
      </c:dateAx>
      <c:valAx>
        <c:axId val="3178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Case per Active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 Lion GVL'!$A$159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GVL'!$AO$3:$AZ$3</c15:sqref>
                  </c15:fullRef>
                </c:ext>
              </c:extLst>
              <c:f>'GEN Lion GVL'!$AO$3:$AY$3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GVL'!$AO$159:$AZ$159</c15:sqref>
                  </c15:fullRef>
                </c:ext>
              </c:extLst>
              <c:f>'GEN Lion GVL'!$AO$159:$AY$159</c:f>
              <c:numCache>
                <c:formatCode>0.0</c:formatCode>
                <c:ptCount val="11"/>
                <c:pt idx="0">
                  <c:v>1.2608024691358024</c:v>
                </c:pt>
                <c:pt idx="1">
                  <c:v>1.4308176100628931</c:v>
                </c:pt>
                <c:pt idx="2">
                  <c:v>1.643288084464555</c:v>
                </c:pt>
                <c:pt idx="3">
                  <c:v>1.5877777777777777</c:v>
                </c:pt>
                <c:pt idx="4">
                  <c:v>3.7020648967551621</c:v>
                </c:pt>
                <c:pt idx="5">
                  <c:v>1.8250773993808049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'GEN Lion GVL'!$A$160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GVL'!$AO$3:$AZ$3</c15:sqref>
                  </c15:fullRef>
                </c:ext>
              </c:extLst>
              <c:f>'GEN Lion GVL'!$AO$3:$AY$3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GVL'!$AO$160:$AZ$160</c15:sqref>
                  </c15:fullRef>
                </c:ext>
              </c:extLst>
              <c:f>'GEN Lion GVL'!$AO$160:$AY$160</c:f>
              <c:numCache>
                <c:formatCode>0.0</c:formatCode>
                <c:ptCount val="11"/>
                <c:pt idx="0">
                  <c:v>1.5738636363636365</c:v>
                </c:pt>
                <c:pt idx="1">
                  <c:v>1.4289017341040462</c:v>
                </c:pt>
                <c:pt idx="2">
                  <c:v>1.6954624781849912</c:v>
                </c:pt>
                <c:pt idx="3">
                  <c:v>1.5334051724137931</c:v>
                </c:pt>
                <c:pt idx="4">
                  <c:v>1.5798175598631699</c:v>
                </c:pt>
                <c:pt idx="5">
                  <c:v>1.5559309309309308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'GEN Lion GVL'!$A$161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GVL'!$AO$3:$AZ$3</c15:sqref>
                  </c15:fullRef>
                </c:ext>
              </c:extLst>
              <c:f>'GEN Lion GVL'!$AO$3:$AY$3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GVL'!$AO$161:$AZ$161</c15:sqref>
                  </c15:fullRef>
                </c:ext>
              </c:extLst>
              <c:f>'GEN Lion GVL'!$AO$161:$AY$161</c:f>
              <c:numCache>
                <c:formatCode>0.0</c:formatCode>
                <c:ptCount val="11"/>
                <c:pt idx="0">
                  <c:v>2.7654320987654319</c:v>
                </c:pt>
                <c:pt idx="1">
                  <c:v>2.87</c:v>
                </c:pt>
                <c:pt idx="2">
                  <c:v>3.6509433962264151</c:v>
                </c:pt>
                <c:pt idx="3">
                  <c:v>2.5606557377049182</c:v>
                </c:pt>
                <c:pt idx="4">
                  <c:v>2.7151394422310755</c:v>
                </c:pt>
                <c:pt idx="5">
                  <c:v>3.4377682403433476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065560"/>
        <c:axId val="317065952"/>
      </c:lineChart>
      <c:dateAx>
        <c:axId val="3170655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65952"/>
        <c:crosses val="autoZero"/>
        <c:auto val="1"/>
        <c:lblOffset val="100"/>
        <c:baseTimeUnit val="months"/>
      </c:dateAx>
      <c:valAx>
        <c:axId val="31706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6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APE/ Manpower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 Lion GVL'!$A$164</c:f>
              <c:strCache>
                <c:ptCount val="1"/>
                <c:pt idx="0">
                  <c:v>Mass Agent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GVL'!$AO$164:$AZ$164</c15:sqref>
                  </c15:fullRef>
                </c:ext>
              </c:extLst>
              <c:f>'GEN Lion GVL'!$AO$164:$AY$164</c:f>
              <c:numCache>
                <c:formatCode>0.0</c:formatCode>
                <c:ptCount val="11"/>
                <c:pt idx="0">
                  <c:v>1.2482554585152839</c:v>
                </c:pt>
                <c:pt idx="1">
                  <c:v>3.5449674483184199</c:v>
                </c:pt>
                <c:pt idx="2">
                  <c:v>5.1384393063583813</c:v>
                </c:pt>
                <c:pt idx="3">
                  <c:v>4.0982492380629862</c:v>
                </c:pt>
                <c:pt idx="4">
                  <c:v>5.8976045763317835</c:v>
                </c:pt>
                <c:pt idx="5">
                  <c:v>3.6178481455563336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'GEN Lion GVL'!$A$165</c:f>
              <c:strCache>
                <c:ptCount val="1"/>
                <c:pt idx="0">
                  <c:v>3 month Rookie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GVL'!$AO$165:$AZ$165</c15:sqref>
                  </c15:fullRef>
                </c:ext>
              </c:extLst>
              <c:f>'GEN Lion GVL'!$AO$165:$AY$165</c:f>
              <c:numCache>
                <c:formatCode>0.0</c:formatCode>
                <c:ptCount val="11"/>
                <c:pt idx="0">
                  <c:v>3.1302590567327409</c:v>
                </c:pt>
                <c:pt idx="1">
                  <c:v>4.3030689655172454</c:v>
                </c:pt>
                <c:pt idx="2">
                  <c:v>6.7249305222807854</c:v>
                </c:pt>
                <c:pt idx="3">
                  <c:v>5.8016751990898747</c:v>
                </c:pt>
                <c:pt idx="4">
                  <c:v>5.1184398402396409</c:v>
                </c:pt>
                <c:pt idx="5">
                  <c:v>6.4162665509008034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'GEN Lion GVL'!$A$166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'GEN Lion GVL'!$AO$148:$AZ$148</c15:sqref>
                  </c15:fullRef>
                </c:ext>
              </c:extLst>
              <c:f>'GEN Lion GVL'!$AO$148:$AY$148</c:f>
              <c:numCache>
                <c:formatCode>mmm\-yy</c:formatCode>
                <c:ptCount val="11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'GEN Lion GVL'!$AO$166:$AZ$166</c15:sqref>
                  </c15:fullRef>
                </c:ext>
              </c:extLst>
              <c:f>'GEN Lion GVL'!$AO$166:$AY$166</c:f>
              <c:numCache>
                <c:formatCode>0.0</c:formatCode>
                <c:ptCount val="11"/>
                <c:pt idx="0">
                  <c:v>34.69711724137931</c:v>
                </c:pt>
                <c:pt idx="1">
                  <c:v>65.660513986014067</c:v>
                </c:pt>
                <c:pt idx="2">
                  <c:v>70.530139860139869</c:v>
                </c:pt>
                <c:pt idx="3">
                  <c:v>26.691632653061227</c:v>
                </c:pt>
                <c:pt idx="4">
                  <c:v>25.588804159445406</c:v>
                </c:pt>
                <c:pt idx="5">
                  <c:v>31.481363636363636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066736"/>
        <c:axId val="317067520"/>
      </c:lineChart>
      <c:dateAx>
        <c:axId val="31706673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67520"/>
        <c:crosses val="autoZero"/>
        <c:auto val="1"/>
        <c:lblOffset val="100"/>
        <c:baseTimeUnit val="months"/>
      </c:dateAx>
      <c:valAx>
        <c:axId val="31706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126</xdr:row>
      <xdr:rowOff>152398</xdr:rowOff>
    </xdr:from>
    <xdr:to>
      <xdr:col>30</xdr:col>
      <xdr:colOff>0</xdr:colOff>
      <xdr:row>141</xdr:row>
      <xdr:rowOff>178593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79381</xdr:colOff>
      <xdr:row>167</xdr:row>
      <xdr:rowOff>4232</xdr:rowOff>
    </xdr:from>
    <xdr:to>
      <xdr:col>29</xdr:col>
      <xdr:colOff>375707</xdr:colOff>
      <xdr:row>181</xdr:row>
      <xdr:rowOff>169331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624429</xdr:colOff>
      <xdr:row>167</xdr:row>
      <xdr:rowOff>4232</xdr:rowOff>
    </xdr:from>
    <xdr:to>
      <xdr:col>44</xdr:col>
      <xdr:colOff>595312</xdr:colOff>
      <xdr:row>181</xdr:row>
      <xdr:rowOff>169331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74097</xdr:colOff>
      <xdr:row>182</xdr:row>
      <xdr:rowOff>78314</xdr:rowOff>
    </xdr:from>
    <xdr:to>
      <xdr:col>29</xdr:col>
      <xdr:colOff>370423</xdr:colOff>
      <xdr:row>197</xdr:row>
      <xdr:rowOff>52913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613847</xdr:colOff>
      <xdr:row>182</xdr:row>
      <xdr:rowOff>78312</xdr:rowOff>
    </xdr:from>
    <xdr:to>
      <xdr:col>45</xdr:col>
      <xdr:colOff>0</xdr:colOff>
      <xdr:row>197</xdr:row>
      <xdr:rowOff>52911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300036</xdr:colOff>
      <xdr:row>23</xdr:row>
      <xdr:rowOff>38099</xdr:rowOff>
    </xdr:from>
    <xdr:to>
      <xdr:col>10</xdr:col>
      <xdr:colOff>514349</xdr:colOff>
      <xdr:row>38</xdr:row>
      <xdr:rowOff>47624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604836</xdr:colOff>
      <xdr:row>22</xdr:row>
      <xdr:rowOff>190499</xdr:rowOff>
    </xdr:from>
    <xdr:to>
      <xdr:col>26</xdr:col>
      <xdr:colOff>209549</xdr:colOff>
      <xdr:row>38</xdr:row>
      <xdr:rowOff>9524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80961</xdr:colOff>
      <xdr:row>38</xdr:row>
      <xdr:rowOff>133349</xdr:rowOff>
    </xdr:from>
    <xdr:to>
      <xdr:col>26</xdr:col>
      <xdr:colOff>295274</xdr:colOff>
      <xdr:row>53</xdr:row>
      <xdr:rowOff>142874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90487</xdr:colOff>
      <xdr:row>55</xdr:row>
      <xdr:rowOff>9525</xdr:rowOff>
    </xdr:from>
    <xdr:to>
      <xdr:col>25</xdr:col>
      <xdr:colOff>395287</xdr:colOff>
      <xdr:row>69</xdr:row>
      <xdr:rowOff>85725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90487</xdr:colOff>
      <xdr:row>70</xdr:row>
      <xdr:rowOff>57150</xdr:rowOff>
    </xdr:from>
    <xdr:to>
      <xdr:col>25</xdr:col>
      <xdr:colOff>395287</xdr:colOff>
      <xdr:row>84</xdr:row>
      <xdr:rowOff>133350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78441</xdr:colOff>
      <xdr:row>85</xdr:row>
      <xdr:rowOff>156882</xdr:rowOff>
    </xdr:from>
    <xdr:to>
      <xdr:col>26</xdr:col>
      <xdr:colOff>173692</xdr:colOff>
      <xdr:row>100</xdr:row>
      <xdr:rowOff>77881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224120</xdr:colOff>
      <xdr:row>8</xdr:row>
      <xdr:rowOff>78441</xdr:rowOff>
    </xdr:from>
    <xdr:to>
      <xdr:col>36</xdr:col>
      <xdr:colOff>21517</xdr:colOff>
      <xdr:row>11</xdr:row>
      <xdr:rowOff>336176</xdr:rowOff>
    </xdr:to>
    <xdr:sp macro="" textlink="">
      <xdr:nvSpPr>
        <xdr:cNvPr id="8" name="Rectangle 7"/>
        <xdr:cNvSpPr/>
      </xdr:nvSpPr>
      <xdr:spPr>
        <a:xfrm>
          <a:off x="25084370" y="2859741"/>
          <a:ext cx="1102322" cy="1457885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0</xdr:colOff>
      <xdr:row>14</xdr:row>
      <xdr:rowOff>0</xdr:rowOff>
    </xdr:from>
    <xdr:to>
      <xdr:col>38</xdr:col>
      <xdr:colOff>168088</xdr:colOff>
      <xdr:row>35</xdr:row>
      <xdr:rowOff>110937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168090</xdr:colOff>
      <xdr:row>6</xdr:row>
      <xdr:rowOff>56030</xdr:rowOff>
    </xdr:from>
    <xdr:to>
      <xdr:col>34</xdr:col>
      <xdr:colOff>1154207</xdr:colOff>
      <xdr:row>7</xdr:row>
      <xdr:rowOff>381001</xdr:rowOff>
    </xdr:to>
    <xdr:sp macro="" textlink="">
      <xdr:nvSpPr>
        <xdr:cNvPr id="10" name="Rectangle 9"/>
        <xdr:cNvSpPr/>
      </xdr:nvSpPr>
      <xdr:spPr>
        <a:xfrm>
          <a:off x="23723415" y="2037230"/>
          <a:ext cx="986117" cy="725021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224120</xdr:colOff>
      <xdr:row>3</xdr:row>
      <xdr:rowOff>56031</xdr:rowOff>
    </xdr:from>
    <xdr:to>
      <xdr:col>36</xdr:col>
      <xdr:colOff>21517</xdr:colOff>
      <xdr:row>5</xdr:row>
      <xdr:rowOff>369794</xdr:rowOff>
    </xdr:to>
    <xdr:sp macro="" textlink="">
      <xdr:nvSpPr>
        <xdr:cNvPr id="11" name="Rectangle 10"/>
        <xdr:cNvSpPr/>
      </xdr:nvSpPr>
      <xdr:spPr>
        <a:xfrm>
          <a:off x="25084370" y="837081"/>
          <a:ext cx="1102322" cy="1113863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0.04514</cdr:y>
    </cdr:from>
    <cdr:to>
      <cdr:x>0.09375</cdr:x>
      <cdr:y>0.16319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123825"/>
          <a:ext cx="42862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bn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0.87396</cdr:x>
      <cdr:y>0.07986</cdr:y>
    </cdr:from>
    <cdr:to>
      <cdr:x>0.98333</cdr:x>
      <cdr:y>0.33681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995738" y="219075"/>
          <a:ext cx="500062" cy="704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Growth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126</xdr:row>
      <xdr:rowOff>152398</xdr:rowOff>
    </xdr:from>
    <xdr:to>
      <xdr:col>30</xdr:col>
      <xdr:colOff>0</xdr:colOff>
      <xdr:row>141</xdr:row>
      <xdr:rowOff>178593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79381</xdr:colOff>
      <xdr:row>167</xdr:row>
      <xdr:rowOff>4232</xdr:rowOff>
    </xdr:from>
    <xdr:to>
      <xdr:col>29</xdr:col>
      <xdr:colOff>375707</xdr:colOff>
      <xdr:row>181</xdr:row>
      <xdr:rowOff>169331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624429</xdr:colOff>
      <xdr:row>167</xdr:row>
      <xdr:rowOff>4232</xdr:rowOff>
    </xdr:from>
    <xdr:to>
      <xdr:col>37</xdr:col>
      <xdr:colOff>381004</xdr:colOff>
      <xdr:row>181</xdr:row>
      <xdr:rowOff>169331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74097</xdr:colOff>
      <xdr:row>182</xdr:row>
      <xdr:rowOff>78314</xdr:rowOff>
    </xdr:from>
    <xdr:to>
      <xdr:col>29</xdr:col>
      <xdr:colOff>370423</xdr:colOff>
      <xdr:row>197</xdr:row>
      <xdr:rowOff>52913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613847</xdr:colOff>
      <xdr:row>182</xdr:row>
      <xdr:rowOff>78312</xdr:rowOff>
    </xdr:from>
    <xdr:to>
      <xdr:col>37</xdr:col>
      <xdr:colOff>370422</xdr:colOff>
      <xdr:row>197</xdr:row>
      <xdr:rowOff>52911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hcmddn/LOCALS~1/Temp/notesE1EF34/DOCUME~1/HCMNTH~1/LOCALS~1/Temp/notesE1EF34/Products/Thach_PremCal/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1.0%20Agency%20Model/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13"/>
  <sheetViews>
    <sheetView showGridLines="0" zoomScale="70" zoomScaleNormal="70" workbookViewId="0">
      <selection activeCell="H4" sqref="H4"/>
    </sheetView>
  </sheetViews>
  <sheetFormatPr defaultRowHeight="15" x14ac:dyDescent="0.25"/>
  <cols>
    <col min="2" max="2" width="28.85546875" customWidth="1" collapsed="1"/>
    <col min="3" max="8" width="15" customWidth="1" collapsed="1"/>
    <col min="9" max="9" width="19.42578125" customWidth="1" collapsed="1"/>
    <col min="10" max="12" width="9.140625" customWidth="1" collapsed="1"/>
  </cols>
  <sheetData>
    <row r="1" spans="1:14" x14ac:dyDescent="0.25">
      <c r="A1" s="106"/>
    </row>
    <row r="2" spans="1:14" ht="23.25" x14ac:dyDescent="0.25">
      <c r="B2" s="107"/>
      <c r="C2" s="550" t="s">
        <v>223</v>
      </c>
      <c r="D2" s="551"/>
      <c r="E2" s="552"/>
      <c r="F2" s="550" t="s">
        <v>224</v>
      </c>
      <c r="G2" s="551"/>
      <c r="H2" s="552"/>
    </row>
    <row r="3" spans="1:14" ht="36" x14ac:dyDescent="0.25">
      <c r="B3" s="108" t="s">
        <v>225</v>
      </c>
      <c r="C3" s="108" t="s">
        <v>226</v>
      </c>
      <c r="D3" s="108" t="s">
        <v>227</v>
      </c>
      <c r="E3" s="108" t="s">
        <v>228</v>
      </c>
      <c r="F3" s="108" t="s">
        <v>224</v>
      </c>
      <c r="G3" s="108" t="s">
        <v>227</v>
      </c>
      <c r="H3" s="108" t="s">
        <v>228</v>
      </c>
    </row>
    <row r="4" spans="1:14" ht="18" x14ac:dyDescent="0.25">
      <c r="B4" s="109" t="s">
        <v>52</v>
      </c>
      <c r="C4" s="110">
        <f>INDEX('Full Agency'!AO14:AZ14,'Full Agency'!A2)</f>
        <v>59446.574000000001</v>
      </c>
      <c r="D4" s="111">
        <f>C4/INDEX('Full Agency'!N14:Y14,'Full Agency'!$A$2)</f>
        <v>1.3949056621428877</v>
      </c>
      <c r="E4" s="112">
        <f>C4/INDEX('Total Agency'!$Z$29:$AK$29,'Full Agency'!A2)</f>
        <v>0.91475480388376262</v>
      </c>
      <c r="F4" s="113">
        <f>'Full Agency'!$BE$14</f>
        <v>292222.68334000011</v>
      </c>
      <c r="G4" s="111">
        <f>'Full Agency'!$BV$14</f>
        <v>1.7762712021816878</v>
      </c>
      <c r="H4" s="111">
        <f>F4/SUM('Total Agency'!$Z$29:INDEX('Total Agency'!$Z$29:$AK$29,'Full Agency'!$A$2))</f>
        <v>1.1080897098039759</v>
      </c>
    </row>
    <row r="5" spans="1:14" ht="18" x14ac:dyDescent="0.25">
      <c r="B5" s="114" t="s">
        <v>229</v>
      </c>
      <c r="C5" s="115">
        <f>INDEX('Full Agency'!AO24:AZ24,'Full Agency'!$A$2)</f>
        <v>8015</v>
      </c>
      <c r="D5" s="116">
        <f>C5/INDEX('Full Agency'!N24:Y24,'Full Agency'!$A$2)</f>
        <v>1.3773844303144871</v>
      </c>
      <c r="E5" s="116">
        <f>C5/INDEX('Total Agency'!$Z$40:$AK$40,'Full Agency'!A2)</f>
        <v>0.69474921861181427</v>
      </c>
      <c r="F5" s="117">
        <f>C5</f>
        <v>8015</v>
      </c>
      <c r="G5" s="116">
        <f>'Full Agency'!$BV$24</f>
        <v>1.3773844303144871</v>
      </c>
      <c r="H5" s="116">
        <f>E5</f>
        <v>0.69474921861181427</v>
      </c>
    </row>
    <row r="6" spans="1:14" ht="18" x14ac:dyDescent="0.25">
      <c r="B6" s="114" t="s">
        <v>230</v>
      </c>
      <c r="C6" s="115">
        <f>INDEX('Full Agency'!AO90:AZ90,'Full Agency'!$A$2)</f>
        <v>1739</v>
      </c>
      <c r="D6" s="116">
        <f>C6/INDEX('Full Agency'!N90:Y90,'Full Agency'!$A$2)</f>
        <v>1.3376923076923077</v>
      </c>
      <c r="E6" s="116">
        <f>C6/(INDEX('Total Agency'!$Z$8:$AK$8,'Full Agency'!A2)+INDEX('Total Agency'!$Z$15:$AK$15,'Full Agency'!A2))</f>
        <v>1.0077221437491688</v>
      </c>
      <c r="F6" s="117">
        <f>'Full Agency'!$BE$90</f>
        <v>6424</v>
      </c>
      <c r="G6" s="116">
        <f>'Full Agency'!$BV$90</f>
        <v>1.7442302470811839</v>
      </c>
      <c r="H6" s="116">
        <f>F6/SUM('Plan Yearly Summary'!$D$30:INDEX('Plan Yearly Summary'!$D$30:$E$41,'Full Agency'!A2,2))</f>
        <v>1.0356119900773488</v>
      </c>
      <c r="M6" s="46"/>
    </row>
    <row r="7" spans="1:14" ht="18" x14ac:dyDescent="0.25">
      <c r="B7" s="114" t="s">
        <v>50</v>
      </c>
      <c r="C7" s="118">
        <f>INDEX('Full Agency'!AO48:AZ48,'Full Agency'!$A$2)</f>
        <v>0.24527443975316662</v>
      </c>
      <c r="D7" s="119">
        <f>C7/INDEX('Full Agency'!N49:Y49,'Full Agency'!$A$2)</f>
        <v>0.80038098145318393</v>
      </c>
      <c r="E7" s="119">
        <f>C7/INDEX('Total Agency'!$Z$66:$AK$66,'Full Agency'!$A$2)</f>
        <v>1.0913305671150197</v>
      </c>
      <c r="F7" s="116">
        <f>'Full Agency'!$BE$48</f>
        <v>0.19275332650972365</v>
      </c>
      <c r="G7" s="119">
        <f>'Full Agency'!$BV$48</f>
        <v>0.85375310699919016</v>
      </c>
      <c r="H7" s="116">
        <f>F7/(SUM('Total Agency'!$Z$55:INDEX('Total Agency'!$Z$55:$AK$55,'Full Agency'!$A$2))/SUM('Total Agency'!$Z$40:INDEX('Total Agency'!$Z$40:$AK$40,'Full Agency'!$A$2)))</f>
        <v>1.043365157886682</v>
      </c>
      <c r="I7" s="46"/>
      <c r="J7" s="46"/>
      <c r="N7" s="46"/>
    </row>
    <row r="8" spans="1:14" ht="18" x14ac:dyDescent="0.25">
      <c r="B8" s="114" t="s">
        <v>221</v>
      </c>
      <c r="C8" s="120">
        <f>INDEX('Full Agency'!AO72:AZ72,'Full Agency'!$A$2)</f>
        <v>1.8342161016949152</v>
      </c>
      <c r="D8" s="119">
        <f>C8/INDEX('Full Agency'!N72:Y72,'Full Agency'!$A$2)</f>
        <v>1.0835559252121683</v>
      </c>
      <c r="E8" s="351">
        <f>C8/INDEX('Total Agency'!$Z$88:$AK$88,'Full Agency'!$A$2)</f>
        <v>1.179272963309878</v>
      </c>
      <c r="F8" s="121">
        <f>'Full Agency'!$BE$72</f>
        <v>1.8444137638062872</v>
      </c>
      <c r="G8" s="116">
        <f>'Full Agency'!$BV$72</f>
        <v>1.1801532863050743</v>
      </c>
      <c r="H8" s="116">
        <f>F8/(SUM('Total Agency'!$Z$77:INDEX('Total Agency'!$Z$77:$AK$77,'Full Agency'!$A$2))/SUM('Total Agency'!$Z$55:INDEX('Total Agency'!$Z$55:$AK$55,'Full Agency'!$A$2)))</f>
        <v>1.2965189685438416</v>
      </c>
      <c r="I8" s="46"/>
      <c r="J8" s="1"/>
    </row>
    <row r="9" spans="1:14" ht="18" x14ac:dyDescent="0.25">
      <c r="B9" s="114" t="s">
        <v>106</v>
      </c>
      <c r="C9" s="120">
        <f>INDEX('Full Agency'!AO$84:AZ$84,'Full Agency'!$A$2)</f>
        <v>16.78414091827895</v>
      </c>
      <c r="D9" s="119">
        <f>INDEX('Full Agency'!BF84:BQ84,'Full Agency'!$A$2)</f>
        <v>1.1096342181670082</v>
      </c>
      <c r="E9" s="119">
        <f>C9/INDEX('Total Agency'!$Z$99:$AK$99,'Full Agency'!A2)</f>
        <v>1.0415606832247539</v>
      </c>
      <c r="F9" s="121">
        <f>'Full Agency'!$BE$84</f>
        <v>16.491547935740201</v>
      </c>
      <c r="G9" s="116">
        <f>'Full Agency'!$BV$84</f>
        <v>0.96830550855007935</v>
      </c>
      <c r="H9" s="116">
        <f>F9/(SUM('Total Agency'!$Z$29:INDEX('Total Agency'!$Z$29:$AK$29,'Full Agency'!A2))/SUM('Total Agency'!$Z$77:INDEX('Total Agency'!$Z$77:$AK$77,'Full Agency'!A2)))</f>
        <v>1.0254645315621391</v>
      </c>
      <c r="I9" s="46"/>
      <c r="J9" s="1"/>
      <c r="M9" s="46"/>
    </row>
    <row r="10" spans="1:14" ht="18" x14ac:dyDescent="0.25">
      <c r="B10" s="122" t="s">
        <v>231</v>
      </c>
      <c r="C10" s="123">
        <f>C4/C5</f>
        <v>7.4169150343106676</v>
      </c>
      <c r="D10" s="124">
        <f>C10/(INDEX('Full Agency'!N14:Y14,'Full Agency'!$A$2)/INDEX('Full Agency'!N24:Y24,'Full Agency'!$A$2))</f>
        <v>1.0127206547734826</v>
      </c>
      <c r="E10" s="124">
        <f>C10/INDEX('Total Agency'!$Z$121:$AK$121,'Full Agency'!A2)</f>
        <v>1.3166690647188404</v>
      </c>
      <c r="F10" s="125">
        <f>F4/SUM('Full Agency'!$AO$24:INDEX('Full Agency'!AO$24:AZ$24,'Full Agency'!$A$2))</f>
        <v>6.0962278781683548</v>
      </c>
      <c r="G10" s="124">
        <f>F10/('Full Agency'!Z14/SUM('Full Agency'!N24:INDEX('Full Agency'!N24:Y24,'Full Agency'!$A$2)))</f>
        <v>1.0302632363462494</v>
      </c>
      <c r="H10" s="116">
        <f>F10/(SUM('Total Agency'!$Z$29:INDEX('Total Agency'!$Z$29:$AK$29,'Full Agency'!A2))/SUM('Total Agency'!$Z$40:INDEX('Total Agency'!$Z$40:$AK$40,'Full Agency'!A2)))</f>
        <v>1.4423656912642955</v>
      </c>
      <c r="I10" s="46"/>
      <c r="J10" s="52"/>
    </row>
    <row r="11" spans="1:14" x14ac:dyDescent="0.25">
      <c r="B11" s="126" t="s">
        <v>232</v>
      </c>
      <c r="C11" s="127"/>
      <c r="D11" s="46"/>
      <c r="F11" s="52"/>
      <c r="G11" s="128"/>
      <c r="I11" s="46"/>
      <c r="J11" s="129"/>
    </row>
    <row r="12" spans="1:14" x14ac:dyDescent="0.25">
      <c r="E12" s="46"/>
    </row>
    <row r="13" spans="1:14" x14ac:dyDescent="0.25">
      <c r="D13" s="130" t="s">
        <v>233</v>
      </c>
    </row>
  </sheetData>
  <mergeCells count="2">
    <mergeCell ref="C2:E2"/>
    <mergeCell ref="F2:H2"/>
  </mergeCells>
  <conditionalFormatting sqref="G4:H10 D4:E10">
    <cfRule type="cellIs" dxfId="433" priority="8" operator="greaterThanOrEqual">
      <formula>100%</formula>
    </cfRule>
    <cfRule type="cellIs" dxfId="432" priority="9" operator="lessThan">
      <formula>100%</formula>
    </cfRule>
  </conditionalFormatting>
  <conditionalFormatting sqref="G4:H10 D4:E10">
    <cfRule type="cellIs" dxfId="431" priority="7" operator="lessThan">
      <formula>0.9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C000"/>
  </sheetPr>
  <dimension ref="A1:BY166"/>
  <sheetViews>
    <sheetView zoomScale="80" zoomScaleNormal="80" workbookViewId="0">
      <selection activeCell="AT7" sqref="AT7"/>
    </sheetView>
  </sheetViews>
  <sheetFormatPr defaultRowHeight="15" outlineLevelCol="1" x14ac:dyDescent="0.25"/>
  <cols>
    <col min="1" max="1" width="18.5703125" customWidth="1" collapsed="1"/>
    <col min="2" max="12" width="9.140625" hidden="1" customWidth="1" outlineLevel="1" collapsed="1"/>
    <col min="13" max="13" width="13.42578125" customWidth="1" collapsed="1"/>
    <col min="14" max="14" width="9.140625" customWidth="1" collapsed="1"/>
    <col min="15" max="18" width="9.140625" customWidth="1" outlineLevel="1" collapsed="1"/>
    <col min="19" max="19" width="9.140625" customWidth="1"/>
    <col min="20" max="24" width="9.140625" hidden="1" customWidth="1" outlineLevel="1" collapsed="1"/>
    <col min="25" max="25" width="12.28515625" customWidth="1" collapsed="1"/>
    <col min="26" max="26" width="9.140625" style="5" collapsed="1"/>
    <col min="27" max="27" width="10.28515625" style="5" bestFit="1" customWidth="1" collapsed="1"/>
    <col min="28" max="28" width="8.28515625" style="5" customWidth="1" collapsed="1"/>
    <col min="29" max="29" width="9.140625" style="5" hidden="1" customWidth="1" outlineLevel="1" collapsed="1"/>
    <col min="30" max="30" width="10.85546875" style="5" customWidth="1" collapsed="1"/>
    <col min="31" max="31" width="11" style="5" hidden="1" customWidth="1" outlineLevel="1" collapsed="1"/>
    <col min="32" max="34" width="9.140625" style="5" hidden="1" customWidth="1" outlineLevel="1" collapsed="1"/>
    <col min="35" max="40" width="0" style="5" hidden="1" customWidth="1" outlineLevel="1" collapsed="1"/>
    <col min="41" max="43" width="9.140625" style="5" collapsed="1"/>
    <col min="44" max="46" width="9.140625" style="5" customWidth="1" collapsed="1"/>
    <col min="47" max="51" width="9.140625" style="5" hidden="1" customWidth="1" outlineLevel="1" collapsed="1"/>
    <col min="52" max="52" width="9.140625" style="5" collapsed="1"/>
    <col min="53" max="53" width="10.5703125" style="5" customWidth="1" collapsed="1"/>
    <col min="54" max="60" width="9.140625" style="5" collapsed="1"/>
    <col min="61" max="63" width="9.140625" style="5" customWidth="1" collapsed="1"/>
    <col min="64" max="68" width="9.140625" style="5" hidden="1" customWidth="1" outlineLevel="1" collapsed="1"/>
    <col min="69" max="16384" width="9.140625" style="5" collapsed="1"/>
  </cols>
  <sheetData>
    <row r="1" spans="1:74" x14ac:dyDescent="0.25">
      <c r="L1" s="4"/>
      <c r="M1" s="4"/>
      <c r="AD1" s="96"/>
      <c r="AH1" s="97" t="s">
        <v>210</v>
      </c>
      <c r="AM1" s="5" t="s">
        <v>210</v>
      </c>
    </row>
    <row r="2" spans="1:74" x14ac:dyDescent="0.25">
      <c r="A2" s="98">
        <v>6</v>
      </c>
      <c r="B2">
        <f>IF(A2&lt;4,A2,IF(A2&lt;7,A2-3,IF(A2&lt;10,A2-6,A2-9)))</f>
        <v>3</v>
      </c>
      <c r="Z2" s="553">
        <v>2016</v>
      </c>
      <c r="AA2" s="553"/>
      <c r="AB2" s="553"/>
      <c r="AC2" s="553"/>
      <c r="AD2" s="553"/>
      <c r="AE2" s="554">
        <v>2015</v>
      </c>
      <c r="AF2" s="554"/>
      <c r="AG2" s="554"/>
      <c r="AH2" s="554"/>
      <c r="AI2" s="554"/>
      <c r="AJ2" s="555" t="s">
        <v>116</v>
      </c>
      <c r="AK2" s="555"/>
      <c r="AL2" s="555"/>
      <c r="AM2" s="555"/>
      <c r="AN2" s="555"/>
      <c r="AO2" s="7" t="s">
        <v>74</v>
      </c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553" t="s">
        <v>75</v>
      </c>
      <c r="BB2" s="556"/>
      <c r="BC2" s="556"/>
      <c r="BD2" s="556"/>
      <c r="BE2" s="556"/>
      <c r="BF2" s="9" t="s">
        <v>76</v>
      </c>
      <c r="BG2" s="10"/>
      <c r="BH2" s="10"/>
      <c r="BI2" s="11"/>
      <c r="BJ2" s="11"/>
      <c r="BK2" s="11"/>
      <c r="BL2" s="11"/>
      <c r="BM2" s="11"/>
      <c r="BN2" s="11"/>
      <c r="BO2" s="11"/>
      <c r="BP2" s="11"/>
      <c r="BQ2" s="11"/>
      <c r="BR2" s="12" t="s">
        <v>77</v>
      </c>
      <c r="BS2" s="13"/>
      <c r="BT2" s="13"/>
      <c r="BU2" s="13"/>
      <c r="BV2" s="14" t="s">
        <v>3</v>
      </c>
    </row>
    <row r="3" spans="1:74" s="23" customFormat="1" x14ac:dyDescent="0.25">
      <c r="A3" s="15" t="s">
        <v>52</v>
      </c>
      <c r="B3" s="16">
        <v>42005</v>
      </c>
      <c r="C3" s="16">
        <v>42036</v>
      </c>
      <c r="D3" s="16">
        <v>42064</v>
      </c>
      <c r="E3" s="16">
        <v>42095</v>
      </c>
      <c r="F3" s="16">
        <v>42125</v>
      </c>
      <c r="G3" s="16">
        <v>42156</v>
      </c>
      <c r="H3" s="16">
        <v>42186</v>
      </c>
      <c r="I3" s="16">
        <v>42217</v>
      </c>
      <c r="J3" s="16">
        <v>42248</v>
      </c>
      <c r="K3" s="16">
        <v>42278</v>
      </c>
      <c r="L3" s="16">
        <v>42309</v>
      </c>
      <c r="M3" s="16">
        <v>42339</v>
      </c>
      <c r="N3" s="16">
        <v>42370</v>
      </c>
      <c r="O3" s="16">
        <v>42401</v>
      </c>
      <c r="P3" s="16">
        <v>42430</v>
      </c>
      <c r="Q3" s="16">
        <v>42461</v>
      </c>
      <c r="R3" s="16">
        <v>42491</v>
      </c>
      <c r="S3" s="16">
        <v>42522</v>
      </c>
      <c r="T3" s="16">
        <v>42552</v>
      </c>
      <c r="U3" s="16">
        <v>42583</v>
      </c>
      <c r="V3" s="16">
        <v>42614</v>
      </c>
      <c r="W3" s="16">
        <v>42644</v>
      </c>
      <c r="X3" s="16">
        <v>42675</v>
      </c>
      <c r="Y3" s="16">
        <v>42705</v>
      </c>
      <c r="Z3" s="17" t="str">
        <f>"YTD " &amp; A2 &amp;"/16"</f>
        <v>YTD 6/16</v>
      </c>
      <c r="AA3" s="17" t="s">
        <v>78</v>
      </c>
      <c r="AB3" s="17" t="s">
        <v>79</v>
      </c>
      <c r="AC3" s="17" t="s">
        <v>80</v>
      </c>
      <c r="AD3" s="17" t="s">
        <v>81</v>
      </c>
      <c r="AE3" s="18" t="str">
        <f>"YTD " &amp; A2 &amp;"/15"</f>
        <v>YTD 6/15</v>
      </c>
      <c r="AF3" s="18" t="s">
        <v>82</v>
      </c>
      <c r="AG3" s="18" t="s">
        <v>83</v>
      </c>
      <c r="AH3" s="18" t="s">
        <v>84</v>
      </c>
      <c r="AI3" s="18" t="s">
        <v>85</v>
      </c>
      <c r="AJ3" s="19" t="s">
        <v>86</v>
      </c>
      <c r="AK3" s="19" t="s">
        <v>87</v>
      </c>
      <c r="AL3" s="19" t="s">
        <v>88</v>
      </c>
      <c r="AM3" s="19" t="s">
        <v>89</v>
      </c>
      <c r="AN3" s="19" t="s">
        <v>90</v>
      </c>
      <c r="AO3" s="20">
        <v>42736</v>
      </c>
      <c r="AP3" s="20">
        <v>42767</v>
      </c>
      <c r="AQ3" s="20">
        <v>42795</v>
      </c>
      <c r="AR3" s="20">
        <v>42826</v>
      </c>
      <c r="AS3" s="20">
        <v>42856</v>
      </c>
      <c r="AT3" s="20">
        <v>42887</v>
      </c>
      <c r="AU3" s="20">
        <v>42917</v>
      </c>
      <c r="AV3" s="20">
        <v>42948</v>
      </c>
      <c r="AW3" s="20">
        <v>42979</v>
      </c>
      <c r="AX3" s="20">
        <v>43009</v>
      </c>
      <c r="AY3" s="20">
        <v>43040</v>
      </c>
      <c r="AZ3" s="20">
        <v>43070</v>
      </c>
      <c r="BA3" s="17" t="s">
        <v>91</v>
      </c>
      <c r="BB3" s="17" t="s">
        <v>92</v>
      </c>
      <c r="BC3" s="17" t="s">
        <v>93</v>
      </c>
      <c r="BD3" s="17" t="s">
        <v>94</v>
      </c>
      <c r="BE3" s="17" t="str">
        <f>"YTD " &amp; A2 &amp;"/17"</f>
        <v>YTD 6/17</v>
      </c>
      <c r="BF3" s="21">
        <v>42736</v>
      </c>
      <c r="BG3" s="20">
        <v>42767</v>
      </c>
      <c r="BH3" s="20">
        <v>42795</v>
      </c>
      <c r="BI3" s="20">
        <v>42826</v>
      </c>
      <c r="BJ3" s="20">
        <v>42856</v>
      </c>
      <c r="BK3" s="20">
        <v>42887</v>
      </c>
      <c r="BL3" s="20">
        <v>42917</v>
      </c>
      <c r="BM3" s="20">
        <v>42948</v>
      </c>
      <c r="BN3" s="20">
        <v>42979</v>
      </c>
      <c r="BO3" s="20">
        <v>43009</v>
      </c>
      <c r="BP3" s="20">
        <v>43040</v>
      </c>
      <c r="BQ3" s="20">
        <v>43070</v>
      </c>
      <c r="BR3" s="17" t="s">
        <v>95</v>
      </c>
      <c r="BS3" s="17" t="s">
        <v>96</v>
      </c>
      <c r="BT3" s="17" t="s">
        <v>97</v>
      </c>
      <c r="BU3" s="17" t="s">
        <v>98</v>
      </c>
      <c r="BV3" s="22"/>
    </row>
    <row r="4" spans="1:74" x14ac:dyDescent="0.25">
      <c r="A4" t="s">
        <v>99</v>
      </c>
      <c r="B4" s="4">
        <f>'Agency North'!C4+'Agency South'!C4</f>
        <v>2052.6610000000001</v>
      </c>
      <c r="C4" s="4">
        <f>'Agency North'!D4+'Agency South'!D4</f>
        <v>1303.846</v>
      </c>
      <c r="D4" s="4">
        <f>'Agency North'!E4+'Agency South'!E4</f>
        <v>5214.3959999999997</v>
      </c>
      <c r="E4" s="4">
        <f>'Agency North'!F4+'Agency South'!F4</f>
        <v>5640.4014999999999</v>
      </c>
      <c r="F4" s="4">
        <f>'Agency North'!G4+'Agency South'!G4</f>
        <v>3233.2915000000003</v>
      </c>
      <c r="G4" s="4">
        <f>'Agency North'!H4+'Agency South'!H4</f>
        <v>4748.5650000000005</v>
      </c>
      <c r="H4" s="4">
        <f>'Agency North'!I4+'Agency South'!I4</f>
        <v>7546.5334999999995</v>
      </c>
      <c r="I4" s="4">
        <f>'Agency North'!J4+'Agency South'!J4</f>
        <v>2405.0050000000001</v>
      </c>
      <c r="J4" s="4">
        <f>'Agency North'!K4+'Agency South'!K4</f>
        <v>6777.5324999999993</v>
      </c>
      <c r="K4" s="4">
        <f>'Agency North'!L4+'Agency South'!L4</f>
        <v>4765.0289999999895</v>
      </c>
      <c r="L4" s="4">
        <f>'Agency North'!M4+'Agency South'!M4</f>
        <v>4839.5445</v>
      </c>
      <c r="M4" s="4">
        <f>'Agency North'!N4+'Agency South'!N4</f>
        <v>9263.463999999989</v>
      </c>
      <c r="N4" s="4">
        <f>'Agency North'!O4+'Agency South'!O4</f>
        <v>2249.5889999999999</v>
      </c>
      <c r="O4" s="4">
        <f>'Agency North'!P4+'Agency South'!P4</f>
        <v>2135.14499999997</v>
      </c>
      <c r="P4" s="4">
        <f>'Agency North'!Q4+'Agency South'!Q4</f>
        <v>4415.7199999999903</v>
      </c>
      <c r="Q4" s="4">
        <f>'Agency North'!R4+'Agency South'!R4</f>
        <v>6653.8460000000005</v>
      </c>
      <c r="R4" s="4">
        <f>'Agency North'!S4+'Agency South'!S4</f>
        <v>3561.0540000000001</v>
      </c>
      <c r="S4" s="4">
        <f>'Agency North'!T4+'Agency South'!T4</f>
        <v>3725.2085000000002</v>
      </c>
      <c r="T4" s="4">
        <f>'Agency North'!U4+'Agency South'!U4</f>
        <v>3438.3620000000001</v>
      </c>
      <c r="U4" s="4">
        <f>'Agency North'!V4+'Agency South'!V4</f>
        <v>2684.6194999999998</v>
      </c>
      <c r="V4" s="4">
        <f>'Agency North'!W4+'Agency South'!W4</f>
        <v>3703.7440000000001</v>
      </c>
      <c r="W4" s="4">
        <f>'Agency North'!X4+'Agency South'!X4</f>
        <v>3162.1419999999998</v>
      </c>
      <c r="X4" s="4">
        <f>'Agency North'!Y4+'Agency South'!Y4</f>
        <v>3886.2655</v>
      </c>
      <c r="Y4" s="4">
        <f>'Agency North'!Z4+'Agency South'!Z4</f>
        <v>6935.8164999999999</v>
      </c>
      <c r="Z4" s="24">
        <f>SUM(N4:INDEX(N4:Y4,$A$2))</f>
        <v>22740.56249999996</v>
      </c>
      <c r="AA4" s="24">
        <f>SUM(N4:P4)</f>
        <v>8800.4539999999597</v>
      </c>
      <c r="AB4" s="24">
        <f>SUM(Q4:S4)</f>
        <v>13940.108500000002</v>
      </c>
      <c r="AC4" s="24">
        <f>SUM(T4:V4)</f>
        <v>9826.7255000000005</v>
      </c>
      <c r="AD4" s="24">
        <f>SUM(W4:Y4)</f>
        <v>13984.223999999998</v>
      </c>
      <c r="AE4" s="24">
        <f>SUM(B4                                                                                     : INDEX(B4:M4,$A$2))</f>
        <v>22193.161</v>
      </c>
      <c r="AF4" s="24">
        <f>SUM(B4:D4)</f>
        <v>8570.9030000000002</v>
      </c>
      <c r="AG4" s="24">
        <f>SUM(E4:G4)</f>
        <v>13622.258</v>
      </c>
      <c r="AH4" s="24">
        <f>SUM(H4:J4)</f>
        <v>16729.070999999996</v>
      </c>
      <c r="AI4" s="24">
        <f>SUM(K4:M4)</f>
        <v>18868.037499999977</v>
      </c>
      <c r="AJ4" s="25">
        <f>Z4/AE4-1</f>
        <v>2.4665323700393982E-2</v>
      </c>
      <c r="AK4" s="25">
        <f t="shared" ref="AK4:AM13" si="0">AA4/AF4-1</f>
        <v>2.6782592219274814E-2</v>
      </c>
      <c r="AL4" s="25">
        <f t="shared" si="0"/>
        <v>2.3333172811732306E-2</v>
      </c>
      <c r="AM4" s="25">
        <f t="shared" si="0"/>
        <v>-0.41259586381096702</v>
      </c>
      <c r="AN4" s="25">
        <f>AD4/SUM(K4:INDEX(K4:M4,MOD($A$2,3)))-1</f>
        <v>-0.25884056569211211</v>
      </c>
      <c r="AO4" s="24">
        <f>'Agency North'!AP4+'Agency South'!AP4</f>
        <v>5031.0820000000003</v>
      </c>
      <c r="AP4" s="24">
        <f>'Agency North'!AQ4+'Agency South'!AQ4</f>
        <v>9389.4535000000105</v>
      </c>
      <c r="AQ4" s="24">
        <f>'Agency North'!AR4+'Agency South'!AR4</f>
        <v>10085.810000000001</v>
      </c>
      <c r="AR4" s="24">
        <f>'Agency North'!AS4+'Agency South'!AS4</f>
        <v>8733.3140000000203</v>
      </c>
      <c r="AS4" s="24">
        <f>'Agency North'!AT4+'Agency South'!AT4</f>
        <v>8327.24</v>
      </c>
      <c r="AT4" s="24">
        <f>'Agency North'!AU4+'Agency South'!AU4</f>
        <v>9479.32</v>
      </c>
      <c r="BA4" s="26">
        <f>SUM(AO4:INDEX(AO4:AQ4,IF($A$2&lt;3,$A$2,3)))</f>
        <v>24506.34550000001</v>
      </c>
      <c r="BB4" s="26">
        <f>SUM(AR4:INDEX(AR4:AT4,IF(AND($A$2&gt;3,A2&lt;7),$A$2-3,0)))</f>
        <v>26539.874000000018</v>
      </c>
      <c r="BC4" s="26">
        <f>SUM(AU4:INDEX(AU4:AW4,IF(AND($A$2&gt;6,$A$2&lt;10),$A$2-6,0)))</f>
        <v>0</v>
      </c>
      <c r="BD4" s="26">
        <f>SUM(AX4:INDEX(AX4:AZ4,IF($A$2&gt;9,$A$2-9,0)))</f>
        <v>0</v>
      </c>
      <c r="BE4" s="26">
        <f>SUM($AO4:INDEX(AO4:AZ4,$A$2))</f>
        <v>51046.219500000028</v>
      </c>
      <c r="BF4" s="37">
        <f>AO4/N4</f>
        <v>2.2364449683920045</v>
      </c>
      <c r="BG4" s="28">
        <f t="shared" ref="BG4:BQ14" si="1">AP4/O4</f>
        <v>4.3975718276745335</v>
      </c>
      <c r="BH4" s="28">
        <f t="shared" si="1"/>
        <v>2.2840691891696085</v>
      </c>
      <c r="BI4" s="28">
        <f t="shared" si="1"/>
        <v>1.3125212095380656</v>
      </c>
      <c r="BJ4" s="28">
        <f t="shared" si="1"/>
        <v>2.3384200295755133</v>
      </c>
      <c r="BK4" s="28">
        <f t="shared" si="1"/>
        <v>2.5446414610081556</v>
      </c>
      <c r="BL4" s="28">
        <f t="shared" si="1"/>
        <v>0</v>
      </c>
      <c r="BM4" s="28">
        <f t="shared" si="1"/>
        <v>0</v>
      </c>
      <c r="BN4" s="28">
        <f t="shared" si="1"/>
        <v>0</v>
      </c>
      <c r="BO4" s="28">
        <f t="shared" si="1"/>
        <v>0</v>
      </c>
      <c r="BP4" s="28">
        <f t="shared" si="1"/>
        <v>0</v>
      </c>
      <c r="BQ4" s="28">
        <f t="shared" si="1"/>
        <v>0</v>
      </c>
      <c r="BR4" s="28">
        <f>BA4/SUM(N4:INDEX(N4:P4,IF($A$2&lt;3,$A$2,3)))</f>
        <v>2.784668325065971</v>
      </c>
      <c r="BS4" s="28">
        <f>BB4/SUM(Q4:INDEX(Q4:S4,IF($A$2&lt;7,$A$2-3,3)))</f>
        <v>1.9038498875385377</v>
      </c>
      <c r="BT4" s="28">
        <f t="shared" ref="BT4:BU13" si="2">BC4/AC4</f>
        <v>0</v>
      </c>
      <c r="BU4" s="28">
        <f t="shared" si="2"/>
        <v>0</v>
      </c>
      <c r="BV4" s="28">
        <f>BE4/Z4</f>
        <v>2.2447210573617129</v>
      </c>
    </row>
    <row r="5" spans="1:74" x14ac:dyDescent="0.25">
      <c r="A5" t="s">
        <v>64</v>
      </c>
      <c r="B5" s="4">
        <f>'Agency North'!C5+'Agency South'!C5</f>
        <v>2215.0100000000002</v>
      </c>
      <c r="C5" s="4">
        <f>'Agency North'!D5+'Agency South'!D5</f>
        <v>1135.6510000000001</v>
      </c>
      <c r="D5" s="4">
        <f>'Agency North'!E5+'Agency South'!E5</f>
        <v>2898.5385000000001</v>
      </c>
      <c r="E5" s="4">
        <f>'Agency North'!F5+'Agency South'!F5</f>
        <v>4939.4570000000003</v>
      </c>
      <c r="F5" s="4">
        <f>'Agency North'!G5+'Agency South'!G5</f>
        <v>3233.6025</v>
      </c>
      <c r="G5" s="4">
        <f>'Agency North'!H5+'Agency South'!H5</f>
        <v>3949.9409999999998</v>
      </c>
      <c r="H5" s="4">
        <f>'Agency North'!I5+'Agency South'!I5</f>
        <v>4551.5889999999999</v>
      </c>
      <c r="I5" s="4">
        <f>'Agency North'!J5+'Agency South'!J5</f>
        <v>2968.5990000000002</v>
      </c>
      <c r="J5" s="4">
        <f>'Agency North'!K5+'Agency South'!K5</f>
        <v>6420.1669999999995</v>
      </c>
      <c r="K5" s="4">
        <f>'Agency North'!L5+'Agency South'!L5</f>
        <v>3850.6580000000004</v>
      </c>
      <c r="L5" s="4">
        <f>'Agency North'!M5+'Agency South'!M5</f>
        <v>9004.2370000000301</v>
      </c>
      <c r="M5" s="4">
        <f>'Agency North'!N5+'Agency South'!N5</f>
        <v>8940.5859999999993</v>
      </c>
      <c r="N5" s="4">
        <f>'Agency North'!O5+'Agency South'!O5</f>
        <v>1368.249</v>
      </c>
      <c r="O5" s="4">
        <f>'Agency North'!P5+'Agency South'!P5</f>
        <v>1100.796</v>
      </c>
      <c r="P5" s="4">
        <f>'Agency North'!Q5+'Agency South'!Q5</f>
        <v>9133.3290000000015</v>
      </c>
      <c r="Q5" s="4">
        <f>'Agency North'!R5+'Agency South'!R5</f>
        <v>7448.6030000000101</v>
      </c>
      <c r="R5" s="4">
        <f>'Agency North'!S5+'Agency South'!S5</f>
        <v>6115.0020000000004</v>
      </c>
      <c r="S5" s="4">
        <f>'Agency North'!T5+'Agency South'!T5</f>
        <v>12667.78900000007</v>
      </c>
      <c r="T5" s="4">
        <f>'Agency North'!U5+'Agency South'!U5</f>
        <v>6581.7240000000102</v>
      </c>
      <c r="U5" s="4">
        <f>'Agency North'!V5+'Agency South'!V5</f>
        <v>7981.6760000000195</v>
      </c>
      <c r="V5" s="4">
        <f>'Agency North'!W5+'Agency South'!W5</f>
        <v>13617.750500000049</v>
      </c>
      <c r="W5" s="4">
        <f>'Agency North'!X5+'Agency South'!X5</f>
        <v>8497.1710000000203</v>
      </c>
      <c r="X5" s="4">
        <f>'Agency North'!Y5+'Agency South'!Y5</f>
        <v>11235.910000000051</v>
      </c>
      <c r="Y5" s="4">
        <f>'Agency North'!Z5+'Agency South'!Z5</f>
        <v>20535.086000000112</v>
      </c>
      <c r="Z5" s="24">
        <f>SUM(N5:INDEX(N5:Y5,$A$2))</f>
        <v>37833.768000000084</v>
      </c>
      <c r="AA5" s="24">
        <f t="shared" ref="AA5:AA10" si="3">SUM(N5:P5)</f>
        <v>11602.374000000002</v>
      </c>
      <c r="AB5" s="24">
        <f t="shared" ref="AB5:AB10" si="4">SUM(Q5:S5)</f>
        <v>26231.39400000008</v>
      </c>
      <c r="AC5" s="24">
        <f t="shared" ref="AC5:AC10" si="5">SUM(T5:V5)</f>
        <v>28181.15050000008</v>
      </c>
      <c r="AD5" s="24">
        <f t="shared" ref="AD5:AD10" si="6">SUM(W5:Y5)</f>
        <v>40268.167000000183</v>
      </c>
      <c r="AE5" s="24">
        <f>SUM(B5                                                                                     : INDEX(B5:M5,$A$2))</f>
        <v>18372.2</v>
      </c>
      <c r="AF5" s="24">
        <f t="shared" ref="AF5:AF10" si="7">SUM(B5:D5)</f>
        <v>6249.1995000000006</v>
      </c>
      <c r="AG5" s="24">
        <f t="shared" ref="AG5:AG10" si="8">SUM(E5:G5)</f>
        <v>12123.0005</v>
      </c>
      <c r="AH5" s="24">
        <f t="shared" ref="AH5:AH10" si="9">SUM(H5:J5)</f>
        <v>13940.355</v>
      </c>
      <c r="AI5" s="24">
        <f t="shared" ref="AI5:AI10" si="10">SUM(K5:M5)</f>
        <v>21795.481000000029</v>
      </c>
      <c r="AJ5" s="25">
        <f t="shared" ref="AJ5:AJ10" si="11">Z5/AE5-1</f>
        <v>1.0592943686657059</v>
      </c>
      <c r="AK5" s="25">
        <f t="shared" si="0"/>
        <v>0.85661763558676607</v>
      </c>
      <c r="AL5" s="25">
        <f t="shared" si="0"/>
        <v>1.163770759557428</v>
      </c>
      <c r="AM5" s="25">
        <f t="shared" si="0"/>
        <v>1.0215518543107462</v>
      </c>
      <c r="AN5" s="25">
        <f>AD5/SUM(K5:INDEX(K5:M5,MOD($A$2,3)))-1</f>
        <v>0.84754660840016016</v>
      </c>
      <c r="AO5" s="24">
        <f>'Agency North'!AP5+'Agency South'!AP5</f>
        <v>4021.123</v>
      </c>
      <c r="AP5" s="24">
        <f>'Agency North'!AQ5+'Agency South'!AQ5</f>
        <v>5862.4380000000092</v>
      </c>
      <c r="AQ5" s="24">
        <f>'Agency North'!AR5+'Agency South'!AR5</f>
        <v>14371.029999999999</v>
      </c>
      <c r="AR5" s="24">
        <f>'Agency North'!AS5+'Agency South'!AS5</f>
        <v>10653.198000000019</v>
      </c>
      <c r="AS5" s="24">
        <f>'Agency North'!AT5+'Agency South'!AT5</f>
        <v>9712.19</v>
      </c>
      <c r="AT5" s="24">
        <f>'Agency North'!AU5+'Agency South'!AU5</f>
        <v>19164.91</v>
      </c>
      <c r="BA5" s="26">
        <f>SUM(AO5:INDEX(AO5:AQ5,IF($A$2&lt;3,$A$2,3)))</f>
        <v>24254.591000000008</v>
      </c>
      <c r="BB5" s="26">
        <f>SUM(AR5:INDEX(AR5:AT5,IF(AND($A$2&gt;3,A3&lt;7),$A$2-3,0)))</f>
        <v>39530.298000000024</v>
      </c>
      <c r="BC5" s="26">
        <f>SUM(AU5:INDEX(AU5:AW5,IF(AND($A$2&gt;6,$A$2&lt;10),$A$2-6,0)))</f>
        <v>0</v>
      </c>
      <c r="BD5" s="26">
        <f>SUM(AX5:INDEX(AX5:AZ5,IF($A$2&gt;9,$A$2-9,0)))</f>
        <v>0</v>
      </c>
      <c r="BE5" s="26">
        <f>SUM($AO5:INDEX(AO5:AZ5,$A$2))</f>
        <v>63784.889000000025</v>
      </c>
      <c r="BF5" s="37">
        <f t="shared" ref="BF5:BF14" si="12">AO5/N5</f>
        <v>2.9388824694920297</v>
      </c>
      <c r="BG5" s="28">
        <f t="shared" si="1"/>
        <v>5.3256352675700214</v>
      </c>
      <c r="BH5" s="28">
        <f t="shared" si="1"/>
        <v>1.5734711844936273</v>
      </c>
      <c r="BI5" s="28">
        <f t="shared" si="1"/>
        <v>1.4302276547696264</v>
      </c>
      <c r="BJ5" s="28">
        <f t="shared" si="1"/>
        <v>1.5882562262448974</v>
      </c>
      <c r="BK5" s="28">
        <f t="shared" si="1"/>
        <v>1.5128851609384948</v>
      </c>
      <c r="BL5" s="28">
        <f t="shared" si="1"/>
        <v>0</v>
      </c>
      <c r="BM5" s="28">
        <f t="shared" si="1"/>
        <v>0</v>
      </c>
      <c r="BN5" s="28">
        <f t="shared" si="1"/>
        <v>0</v>
      </c>
      <c r="BO5" s="28">
        <f t="shared" si="1"/>
        <v>0</v>
      </c>
      <c r="BP5" s="28">
        <f t="shared" si="1"/>
        <v>0</v>
      </c>
      <c r="BQ5" s="28">
        <f t="shared" si="1"/>
        <v>0</v>
      </c>
      <c r="BR5" s="28">
        <f>BA5/SUM(N5:INDEX(N5:P5,IF($A$2&lt;3,$A$2,3)))</f>
        <v>2.0904851886346711</v>
      </c>
      <c r="BS5" s="28">
        <f>BB5/SUM(Q5:INDEX(Q5:S5,IF($A$2&lt;7,$A$2-3,3)))</f>
        <v>1.5069842647325531</v>
      </c>
      <c r="BT5" s="28">
        <f t="shared" si="2"/>
        <v>0</v>
      </c>
      <c r="BU5" s="28">
        <f t="shared" si="2"/>
        <v>0</v>
      </c>
      <c r="BV5" s="28">
        <f t="shared" ref="BV5:BV13" si="13">BE5/Z5</f>
        <v>1.6859248330750425</v>
      </c>
    </row>
    <row r="6" spans="1:74" x14ac:dyDescent="0.25">
      <c r="A6" t="s">
        <v>65</v>
      </c>
      <c r="B6" s="4">
        <f>'Agency North'!C6+'Agency South'!C6</f>
        <v>1833.4189999999999</v>
      </c>
      <c r="C6" s="4">
        <f>'Agency North'!D6+'Agency South'!D6</f>
        <v>1845.8719999999989</v>
      </c>
      <c r="D6" s="4">
        <f>'Agency North'!E6+'Agency South'!E6</f>
        <v>2152.123</v>
      </c>
      <c r="E6" s="4">
        <f>'Agency North'!F6+'Agency South'!F6</f>
        <v>3245.8809999999999</v>
      </c>
      <c r="F6" s="4">
        <f>'Agency North'!G6+'Agency South'!G6</f>
        <v>3462.1035000000002</v>
      </c>
      <c r="G6" s="4">
        <f>'Agency North'!H6+'Agency South'!H6</f>
        <v>3583.7950000000001</v>
      </c>
      <c r="H6" s="4">
        <f>'Agency North'!I6+'Agency South'!I6</f>
        <v>3607.2930000000001</v>
      </c>
      <c r="I6" s="4">
        <f>'Agency North'!J6+'Agency South'!J6</f>
        <v>2551.8900000000003</v>
      </c>
      <c r="J6" s="4">
        <f>'Agency North'!K6+'Agency South'!K6</f>
        <v>4640.3310000000001</v>
      </c>
      <c r="K6" s="4">
        <f>'Agency North'!L6+'Agency South'!L6</f>
        <v>4692.4780000000001</v>
      </c>
      <c r="L6" s="4">
        <f>'Agency North'!M6+'Agency South'!M6</f>
        <v>3067.681</v>
      </c>
      <c r="M6" s="4">
        <f>'Agency North'!N6+'Agency South'!N6</f>
        <v>8836.2370000000101</v>
      </c>
      <c r="N6" s="4">
        <f>'Agency North'!O6+'Agency South'!O6</f>
        <v>1892.0679999999979</v>
      </c>
      <c r="O6" s="4">
        <f>'Agency North'!P6+'Agency South'!P6</f>
        <v>1061.71</v>
      </c>
      <c r="P6" s="4">
        <f>'Agency North'!Q6+'Agency South'!Q6</f>
        <v>1584.623</v>
      </c>
      <c r="Q6" s="4">
        <f>'Agency North'!R6+'Agency South'!R6</f>
        <v>3938.538</v>
      </c>
      <c r="R6" s="4">
        <f>'Agency North'!S6+'Agency South'!S6</f>
        <v>3667.857</v>
      </c>
      <c r="S6" s="4">
        <f>'Agency North'!T6+'Agency South'!T6</f>
        <v>6452.6640000000007</v>
      </c>
      <c r="T6" s="4">
        <f>'Agency North'!U6+'Agency South'!U6</f>
        <v>5352.9589999999998</v>
      </c>
      <c r="U6" s="4">
        <f>'Agency North'!V6+'Agency South'!V6</f>
        <v>3978.529</v>
      </c>
      <c r="V6" s="4">
        <f>'Agency North'!W6+'Agency South'!W6</f>
        <v>7996.2820000000202</v>
      </c>
      <c r="W6" s="4">
        <f>'Agency North'!X6+'Agency South'!X6</f>
        <v>7832.3809999999994</v>
      </c>
      <c r="X6" s="4">
        <f>'Agency North'!Y6+'Agency South'!Y6</f>
        <v>8536.5800000000108</v>
      </c>
      <c r="Y6" s="4">
        <f>'Agency North'!Z6+'Agency South'!Z6</f>
        <v>10129.290000000021</v>
      </c>
      <c r="Z6" s="24">
        <f>SUM(N6:INDEX(N6:Y6,$A$2))</f>
        <v>18597.46</v>
      </c>
      <c r="AA6" s="24">
        <f t="shared" si="3"/>
        <v>4538.400999999998</v>
      </c>
      <c r="AB6" s="24">
        <f t="shared" si="4"/>
        <v>14059.059000000001</v>
      </c>
      <c r="AC6" s="24">
        <f t="shared" si="5"/>
        <v>17327.770000000019</v>
      </c>
      <c r="AD6" s="24">
        <f t="shared" si="6"/>
        <v>26498.251000000033</v>
      </c>
      <c r="AE6" s="24">
        <f>SUM(B6                                                                                     : INDEX(B6:M6,$A$2))</f>
        <v>16123.193499999999</v>
      </c>
      <c r="AF6" s="24">
        <f t="shared" si="7"/>
        <v>5831.4139999999989</v>
      </c>
      <c r="AG6" s="24">
        <f t="shared" si="8"/>
        <v>10291.779500000001</v>
      </c>
      <c r="AH6" s="24">
        <f t="shared" si="9"/>
        <v>10799.514000000001</v>
      </c>
      <c r="AI6" s="24">
        <f t="shared" si="10"/>
        <v>16596.396000000008</v>
      </c>
      <c r="AJ6" s="25">
        <f t="shared" si="11"/>
        <v>0.15346007600789502</v>
      </c>
      <c r="AK6" s="25">
        <f t="shared" si="0"/>
        <v>-0.22173232769959417</v>
      </c>
      <c r="AL6" s="25">
        <f t="shared" si="0"/>
        <v>0.36604743620867519</v>
      </c>
      <c r="AM6" s="25">
        <f t="shared" si="0"/>
        <v>0.60449535043891944</v>
      </c>
      <c r="AN6" s="25">
        <f>AD6/SUM(K6:INDEX(K6:M6,MOD($A$2,3)))-1</f>
        <v>0.59662682187144855</v>
      </c>
      <c r="AO6" s="24">
        <f>'Agency North'!AP6+'Agency South'!AP6</f>
        <v>3546.127</v>
      </c>
      <c r="AP6" s="24">
        <f>'Agency North'!AQ6+'Agency South'!AQ6</f>
        <v>2647.5230000000001</v>
      </c>
      <c r="AQ6" s="24">
        <f>'Agency North'!AR6+'Agency South'!AR6</f>
        <v>7056.42</v>
      </c>
      <c r="AR6" s="24">
        <f>'Agency North'!AS6+'Agency South'!AS6</f>
        <v>6249.1180000000004</v>
      </c>
      <c r="AS6" s="24">
        <f>'Agency North'!AT6+'Agency South'!AT6</f>
        <v>5843.96</v>
      </c>
      <c r="AT6" s="24">
        <f>'Agency North'!AU6+'Agency South'!AU6</f>
        <v>4276.42</v>
      </c>
      <c r="BA6" s="26">
        <f>SUM(AO6:INDEX(AO6:AQ6,IF($A$2&lt;3,$A$2,3)))</f>
        <v>13250.07</v>
      </c>
      <c r="BB6" s="26">
        <f>SUM(AR6:INDEX(AR6:AT6,IF(AND($A$2&gt;3,A4&lt;7),$A$2-3,0)))</f>
        <v>16369.498000000001</v>
      </c>
      <c r="BC6" s="26">
        <f>SUM(AU6:INDEX(AU6:AW6,IF(AND($A$2&gt;6,$A$2&lt;10),$A$2-6,0)))</f>
        <v>0</v>
      </c>
      <c r="BD6" s="26">
        <f>SUM(AX6:INDEX(AX6:AZ6,IF($A$2&gt;9,$A$2-9,0)))</f>
        <v>0</v>
      </c>
      <c r="BE6" s="26">
        <f>SUM($AO6:INDEX(AO6:AZ6,$A$2))</f>
        <v>29619.567999999999</v>
      </c>
      <c r="BF6" s="37">
        <f t="shared" si="12"/>
        <v>1.8742069523928335</v>
      </c>
      <c r="BG6" s="28">
        <f t="shared" si="1"/>
        <v>2.4936404479565986</v>
      </c>
      <c r="BH6" s="28">
        <f t="shared" si="1"/>
        <v>4.4530591819000485</v>
      </c>
      <c r="BI6" s="28">
        <f t="shared" si="1"/>
        <v>1.586659313684418</v>
      </c>
      <c r="BJ6" s="28">
        <f t="shared" si="1"/>
        <v>1.5932900328447919</v>
      </c>
      <c r="BK6" s="28">
        <f t="shared" si="1"/>
        <v>0.66273712686729069</v>
      </c>
      <c r="BL6" s="28">
        <f t="shared" si="1"/>
        <v>0</v>
      </c>
      <c r="BM6" s="28">
        <f t="shared" si="1"/>
        <v>0</v>
      </c>
      <c r="BN6" s="28">
        <f t="shared" si="1"/>
        <v>0</v>
      </c>
      <c r="BO6" s="28">
        <f t="shared" si="1"/>
        <v>0</v>
      </c>
      <c r="BP6" s="28">
        <f t="shared" si="1"/>
        <v>0</v>
      </c>
      <c r="BQ6" s="28">
        <f t="shared" si="1"/>
        <v>0</v>
      </c>
      <c r="BR6" s="28">
        <f>BA6/SUM(N6:INDEX(N6:P6,IF($A$2&lt;3,$A$2,3)))</f>
        <v>2.9195458929257256</v>
      </c>
      <c r="BS6" s="28">
        <f>BB6/SUM(Q6:INDEX(Q6:S6,IF($A$2&lt;7,$A$2-3,3)))</f>
        <v>1.1643380968811639</v>
      </c>
      <c r="BT6" s="28">
        <f t="shared" si="2"/>
        <v>0</v>
      </c>
      <c r="BU6" s="28">
        <f t="shared" si="2"/>
        <v>0</v>
      </c>
      <c r="BV6" s="28">
        <f t="shared" si="13"/>
        <v>1.5926673857612814</v>
      </c>
    </row>
    <row r="7" spans="1:74" x14ac:dyDescent="0.25">
      <c r="A7" t="s">
        <v>66</v>
      </c>
      <c r="B7" s="4">
        <f>'Agency North'!C7+'Agency South'!C7</f>
        <v>2138.857</v>
      </c>
      <c r="C7" s="4">
        <f>'Agency North'!D7+'Agency South'!D7</f>
        <v>2025.3710000000001</v>
      </c>
      <c r="D7" s="4">
        <f>'Agency North'!E7+'Agency South'!E7</f>
        <v>4003.261</v>
      </c>
      <c r="E7" s="4">
        <f>'Agency North'!F7+'Agency South'!F7</f>
        <v>2267.1480000000001</v>
      </c>
      <c r="F7" s="4">
        <f>'Agency North'!G7+'Agency South'!G7</f>
        <v>2507.89</v>
      </c>
      <c r="G7" s="4">
        <f>'Agency North'!H7+'Agency South'!H7</f>
        <v>5719.6979999999903</v>
      </c>
      <c r="H7" s="4">
        <f>'Agency North'!I7+'Agency South'!I7</f>
        <v>4692.2430000000004</v>
      </c>
      <c r="I7" s="4">
        <f>'Agency North'!J7+'Agency South'!J7</f>
        <v>2581.433</v>
      </c>
      <c r="J7" s="4">
        <f>'Agency North'!K7+'Agency South'!K7</f>
        <v>5623.4359999999997</v>
      </c>
      <c r="K7" s="4">
        <f>'Agency North'!L7+'Agency South'!L7</f>
        <v>4675.3940000000002</v>
      </c>
      <c r="L7" s="4">
        <f>'Agency North'!M7+'Agency South'!M7</f>
        <v>7509.3860000000004</v>
      </c>
      <c r="M7" s="4">
        <f>'Agency North'!N7+'Agency South'!N7</f>
        <v>7476.3194999999996</v>
      </c>
      <c r="N7" s="4">
        <f>'Agency North'!O7+'Agency South'!O7</f>
        <v>2336.337</v>
      </c>
      <c r="O7" s="4">
        <f>'Agency North'!P7+'Agency South'!P7</f>
        <v>3415.6980000000003</v>
      </c>
      <c r="P7" s="4">
        <f>'Agency North'!Q7+'Agency South'!Q7</f>
        <v>5114.1030000000001</v>
      </c>
      <c r="Q7" s="4">
        <f>'Agency North'!R7+'Agency South'!R7</f>
        <v>2133.2659999999992</v>
      </c>
      <c r="R7" s="4">
        <f>'Agency North'!S7+'Agency South'!S7</f>
        <v>4489.7569999999996</v>
      </c>
      <c r="S7" s="4">
        <f>'Agency North'!T7+'Agency South'!T7</f>
        <v>6619.0450000000001</v>
      </c>
      <c r="T7" s="4">
        <f>'Agency North'!U7+'Agency South'!U7</f>
        <v>5448.5640000000003</v>
      </c>
      <c r="U7" s="4">
        <f>'Agency North'!V7+'Agency South'!V7</f>
        <v>6037.7960000000094</v>
      </c>
      <c r="V7" s="4">
        <f>'Agency North'!W7+'Agency South'!W7</f>
        <v>8443.2695000000003</v>
      </c>
      <c r="W7" s="4">
        <f>'Agency North'!X7+'Agency South'!X7</f>
        <v>5178.5619999999999</v>
      </c>
      <c r="X7" s="4">
        <f>'Agency North'!Y7+'Agency South'!Y7</f>
        <v>10998.69850000002</v>
      </c>
      <c r="Y7" s="4">
        <f>'Agency North'!Z7+'Agency South'!Z7</f>
        <v>22703.76300000013</v>
      </c>
      <c r="Z7" s="24">
        <f>SUM(N7:INDEX(N7:Y7,$A$2))</f>
        <v>24108.205999999998</v>
      </c>
      <c r="AA7" s="24">
        <f>SUM(N7:P7)</f>
        <v>10866.137999999999</v>
      </c>
      <c r="AB7" s="24">
        <f t="shared" si="4"/>
        <v>13242.067999999999</v>
      </c>
      <c r="AC7" s="24">
        <f t="shared" si="5"/>
        <v>19929.62950000001</v>
      </c>
      <c r="AD7" s="24">
        <f t="shared" si="6"/>
        <v>38881.023500000148</v>
      </c>
      <c r="AE7" s="24">
        <f>SUM(B7                                                                                     : INDEX(B7:M7,$A$2))</f>
        <v>18662.224999999988</v>
      </c>
      <c r="AF7" s="24">
        <f t="shared" si="7"/>
        <v>8167.4889999999996</v>
      </c>
      <c r="AG7" s="24">
        <f t="shared" si="8"/>
        <v>10494.73599999999</v>
      </c>
      <c r="AH7" s="24">
        <f t="shared" si="9"/>
        <v>12897.112000000001</v>
      </c>
      <c r="AI7" s="24">
        <f t="shared" si="10"/>
        <v>19661.0995</v>
      </c>
      <c r="AJ7" s="25">
        <f t="shared" si="11"/>
        <v>0.29181841929352026</v>
      </c>
      <c r="AK7" s="25">
        <f t="shared" si="0"/>
        <v>0.33041354570541803</v>
      </c>
      <c r="AL7" s="25">
        <f t="shared" si="0"/>
        <v>0.26178190666254131</v>
      </c>
      <c r="AM7" s="25">
        <f t="shared" si="0"/>
        <v>0.54527847009470087</v>
      </c>
      <c r="AN7" s="25">
        <f>AD7/SUM(K7:INDEX(K7:M7,MOD($A$2,3)))-1</f>
        <v>0.97756099550791387</v>
      </c>
      <c r="AO7" s="24">
        <f>'Agency North'!AP7+'Agency South'!AP7</f>
        <v>6171.4570000000003</v>
      </c>
      <c r="AP7" s="24">
        <f>'Agency North'!AQ7+'Agency South'!AQ7</f>
        <v>9958.8110000000088</v>
      </c>
      <c r="AQ7" s="24">
        <f>'Agency North'!AR7+'Agency South'!AR7</f>
        <v>6642.41</v>
      </c>
      <c r="AR7" s="24">
        <f>'Agency North'!AS7+'Agency South'!AS7</f>
        <v>5431.5429999999997</v>
      </c>
      <c r="AS7" s="24">
        <f>'Agency North'!AT7+'Agency South'!AT7</f>
        <v>7162.16</v>
      </c>
      <c r="AT7" s="24">
        <f>'Agency North'!AU7+'Agency South'!AU7</f>
        <v>7271.48</v>
      </c>
      <c r="BA7" s="26">
        <f>SUM(AO7:INDEX(AO7:AQ7,IF($A$2&lt;3,$A$2,3)))</f>
        <v>22772.678000000007</v>
      </c>
      <c r="BB7" s="26">
        <f>SUM(AR7:INDEX(AR7:AT7,IF(AND($A$2&gt;3,A5&lt;7),$A$2-3,0)))</f>
        <v>19865.182999999997</v>
      </c>
      <c r="BC7" s="26">
        <f>SUM(AU7:INDEX(AU7:AW7,IF(AND($A$2&gt;6,$A$2&lt;10),$A$2-6,0)))</f>
        <v>0</v>
      </c>
      <c r="BD7" s="26">
        <f>SUM(AX7:INDEX(AX7:AZ7,IF($A$2&gt;9,$A$2-9,0)))</f>
        <v>0</v>
      </c>
      <c r="BE7" s="26">
        <f>SUM($AO7:INDEX(AO7:AZ7,$A$2))</f>
        <v>42637.861000000004</v>
      </c>
      <c r="BF7" s="37">
        <f t="shared" si="12"/>
        <v>2.6415097650724189</v>
      </c>
      <c r="BG7" s="28">
        <f t="shared" si="1"/>
        <v>2.9156005595342469</v>
      </c>
      <c r="BH7" s="28">
        <f t="shared" si="1"/>
        <v>1.2988416541473646</v>
      </c>
      <c r="BI7" s="28">
        <f t="shared" si="1"/>
        <v>2.5461161430407655</v>
      </c>
      <c r="BJ7" s="28">
        <f t="shared" si="1"/>
        <v>1.5952221913123585</v>
      </c>
      <c r="BK7" s="28">
        <f t="shared" si="1"/>
        <v>1.0985693555490255</v>
      </c>
      <c r="BL7" s="28">
        <f t="shared" si="1"/>
        <v>0</v>
      </c>
      <c r="BM7" s="28">
        <f t="shared" si="1"/>
        <v>0</v>
      </c>
      <c r="BN7" s="28">
        <f t="shared" si="1"/>
        <v>0</v>
      </c>
      <c r="BO7" s="28">
        <f t="shared" si="1"/>
        <v>0</v>
      </c>
      <c r="BP7" s="28">
        <f t="shared" si="1"/>
        <v>0</v>
      </c>
      <c r="BQ7" s="28">
        <f t="shared" si="1"/>
        <v>0</v>
      </c>
      <c r="BR7" s="28">
        <f>BA7/SUM(N7:INDEX(N7:P7,IF($A$2&lt;3,$A$2,3)))</f>
        <v>2.0957471734667834</v>
      </c>
      <c r="BS7" s="28">
        <f>BB7/SUM(Q7:INDEX(Q7:S7,IF($A$2&lt;7,$A$2-3,3)))</f>
        <v>1.5001571506806941</v>
      </c>
      <c r="BT7" s="28">
        <f t="shared" si="2"/>
        <v>0</v>
      </c>
      <c r="BU7" s="28">
        <f t="shared" si="2"/>
        <v>0</v>
      </c>
      <c r="BV7" s="28">
        <f t="shared" si="13"/>
        <v>1.7686036447506714</v>
      </c>
    </row>
    <row r="8" spans="1:74" x14ac:dyDescent="0.25">
      <c r="A8" t="s">
        <v>67</v>
      </c>
      <c r="B8" s="4">
        <f>'Agency North'!C8+'Agency South'!C8</f>
        <v>892.84500000000003</v>
      </c>
      <c r="C8" s="4">
        <f>'Agency North'!D8+'Agency South'!D8</f>
        <v>1141.2380000000001</v>
      </c>
      <c r="D8" s="4">
        <f>'Agency North'!E8+'Agency South'!E8</f>
        <v>2651.183</v>
      </c>
      <c r="E8" s="4">
        <f>'Agency North'!F8+'Agency South'!F8</f>
        <v>3955.297</v>
      </c>
      <c r="F8" s="4">
        <f>'Agency North'!G8+'Agency South'!G8</f>
        <v>3118.8090000000002</v>
      </c>
      <c r="G8" s="4">
        <f>'Agency North'!H8+'Agency South'!H8</f>
        <v>2872.9290000000001</v>
      </c>
      <c r="H8" s="4">
        <f>'Agency North'!I8+'Agency South'!I8</f>
        <v>3602.7525000000001</v>
      </c>
      <c r="I8" s="4">
        <f>'Agency North'!J8+'Agency South'!J8</f>
        <v>2927.777</v>
      </c>
      <c r="J8" s="4">
        <f>'Agency North'!K8+'Agency South'!K8</f>
        <v>4745.6809999999896</v>
      </c>
      <c r="K8" s="4">
        <f>'Agency North'!L8+'Agency South'!L8</f>
        <v>3822.6244999999999</v>
      </c>
      <c r="L8" s="4">
        <f>'Agency North'!M8+'Agency South'!M8</f>
        <v>5850.9989999999998</v>
      </c>
      <c r="M8" s="4">
        <f>'Agency North'!N8+'Agency South'!N8</f>
        <v>8437.9279999999999</v>
      </c>
      <c r="N8" s="4">
        <f>'Agency North'!O8+'Agency South'!O8</f>
        <v>1984.9610000000002</v>
      </c>
      <c r="O8" s="4">
        <f>'Agency North'!P8+'Agency South'!P8</f>
        <v>1746.779</v>
      </c>
      <c r="P8" s="4">
        <f>'Agency North'!Q8+'Agency South'!Q8</f>
        <v>5648.0219999999999</v>
      </c>
      <c r="Q8" s="4">
        <f>'Agency North'!R8+'Agency South'!R8</f>
        <v>5598.7109999999993</v>
      </c>
      <c r="R8" s="4">
        <f>'Agency North'!S8+'Agency South'!S8</f>
        <v>2982.6890000000003</v>
      </c>
      <c r="S8" s="4">
        <f>'Agency North'!T8+'Agency South'!T8</f>
        <v>2686.616</v>
      </c>
      <c r="T8" s="4">
        <f>'Agency North'!U8+'Agency South'!U8</f>
        <v>2630.8220000000001</v>
      </c>
      <c r="U8" s="4">
        <f>'Agency North'!V8+'Agency South'!V8</f>
        <v>3954.4870000000001</v>
      </c>
      <c r="V8" s="4">
        <f>'Agency North'!W8+'Agency South'!W8</f>
        <v>6037.6844999999994</v>
      </c>
      <c r="W8" s="4">
        <f>'Agency North'!X8+'Agency South'!X8</f>
        <v>6882.4295000000002</v>
      </c>
      <c r="X8" s="4">
        <f>'Agency North'!Y8+'Agency South'!Y8</f>
        <v>4610.6565000000001</v>
      </c>
      <c r="Y8" s="4">
        <f>'Agency North'!Z8+'Agency South'!Z8</f>
        <v>9361.8205000000198</v>
      </c>
      <c r="Z8" s="24">
        <f>SUM(N8:INDEX(N8:Y8,$A$2))</f>
        <v>20647.777999999998</v>
      </c>
      <c r="AA8" s="24">
        <f t="shared" si="3"/>
        <v>9379.7620000000006</v>
      </c>
      <c r="AB8" s="24">
        <f t="shared" si="4"/>
        <v>11268.016</v>
      </c>
      <c r="AC8" s="24">
        <f t="shared" si="5"/>
        <v>12622.9935</v>
      </c>
      <c r="AD8" s="24">
        <f t="shared" si="6"/>
        <v>20854.906500000019</v>
      </c>
      <c r="AE8" s="24">
        <f>SUM(B8                                                                                     : INDEX(B8:M8,$A$2))</f>
        <v>14632.300999999999</v>
      </c>
      <c r="AF8" s="24">
        <f t="shared" si="7"/>
        <v>4685.2659999999996</v>
      </c>
      <c r="AG8" s="24">
        <f t="shared" si="8"/>
        <v>9947.0349999999999</v>
      </c>
      <c r="AH8" s="24">
        <f t="shared" si="9"/>
        <v>11276.21049999999</v>
      </c>
      <c r="AI8" s="24">
        <f t="shared" si="10"/>
        <v>18111.551500000001</v>
      </c>
      <c r="AJ8" s="25">
        <f t="shared" si="11"/>
        <v>0.41110943521459808</v>
      </c>
      <c r="AK8" s="25">
        <f t="shared" si="0"/>
        <v>1.0019700055450431</v>
      </c>
      <c r="AL8" s="25">
        <f t="shared" si="0"/>
        <v>0.13280148305500084</v>
      </c>
      <c r="AM8" s="25">
        <f t="shared" si="0"/>
        <v>0.1194357803093522</v>
      </c>
      <c r="AN8" s="25">
        <f>AD8/SUM(K8:INDEX(K8:M8,MOD($A$2,3)))-1</f>
        <v>0.15146990582226039</v>
      </c>
      <c r="AO8" s="24">
        <f>'Agency North'!AP8+'Agency South'!AP8</f>
        <v>2961.2905000000001</v>
      </c>
      <c r="AP8" s="24">
        <f>'Agency North'!AQ8+'Agency South'!AQ8</f>
        <v>6837.1260000000002</v>
      </c>
      <c r="AQ8" s="24">
        <f>'Agency North'!AR8+'Agency South'!AR8</f>
        <v>10339.25</v>
      </c>
      <c r="AR8" s="24">
        <f>'Agency North'!AS8+'Agency South'!AS8</f>
        <v>8147.5694999999996</v>
      </c>
      <c r="AS8" s="24">
        <f>'Agency North'!AT8+'Agency South'!AT8</f>
        <v>5308.4400000000005</v>
      </c>
      <c r="AT8" s="24">
        <f>'Agency North'!AU8+'Agency South'!AU8</f>
        <v>6344.87</v>
      </c>
      <c r="BA8" s="26">
        <f>SUM(AO8:INDEX(AO8:AQ8,IF($A$2&lt;3,$A$2,3)))</f>
        <v>20137.666499999999</v>
      </c>
      <c r="BB8" s="26">
        <f>SUM(AR8:INDEX(AR8:AT8,IF(AND($A$2&gt;3,A6&lt;7),$A$2-3,0)))</f>
        <v>19800.879499999999</v>
      </c>
      <c r="BC8" s="26">
        <f>SUM(AU8:INDEX(AU8:AW8,IF(AND($A$2&gt;6,$A$2&lt;10),$A$2-6,0)))</f>
        <v>0</v>
      </c>
      <c r="BD8" s="26">
        <f>SUM(AX8:INDEX(AX8:AZ8,IF($A$2&gt;9,$A$2-9,0)))</f>
        <v>0</v>
      </c>
      <c r="BE8" s="26">
        <f>SUM($AO8:INDEX(AO8:AZ8,$A$2))</f>
        <v>39938.546000000002</v>
      </c>
      <c r="BF8" s="37">
        <f t="shared" si="12"/>
        <v>1.4918633162062125</v>
      </c>
      <c r="BG8" s="28">
        <f t="shared" si="1"/>
        <v>3.9141333849330682</v>
      </c>
      <c r="BH8" s="28">
        <f t="shared" si="1"/>
        <v>1.8305966230301511</v>
      </c>
      <c r="BI8" s="28">
        <f t="shared" si="1"/>
        <v>1.4552580942291897</v>
      </c>
      <c r="BJ8" s="28">
        <f t="shared" si="1"/>
        <v>1.7797497493033971</v>
      </c>
      <c r="BK8" s="28">
        <f t="shared" si="1"/>
        <v>2.3616586814044136</v>
      </c>
      <c r="BL8" s="28">
        <f t="shared" si="1"/>
        <v>0</v>
      </c>
      <c r="BM8" s="28">
        <f t="shared" si="1"/>
        <v>0</v>
      </c>
      <c r="BN8" s="28">
        <f t="shared" si="1"/>
        <v>0</v>
      </c>
      <c r="BO8" s="28">
        <f t="shared" si="1"/>
        <v>0</v>
      </c>
      <c r="BP8" s="28">
        <f t="shared" si="1"/>
        <v>0</v>
      </c>
      <c r="BQ8" s="28">
        <f t="shared" si="1"/>
        <v>0</v>
      </c>
      <c r="BR8" s="28">
        <f>BA8/SUM(N8:INDEX(N8:P8,IF($A$2&lt;3,$A$2,3)))</f>
        <v>2.1469272354671682</v>
      </c>
      <c r="BS8" s="28">
        <f>BB8/SUM(Q8:INDEX(Q8:S8,IF($A$2&lt;7,$A$2-3,3)))</f>
        <v>1.7572640560680779</v>
      </c>
      <c r="BT8" s="28">
        <f t="shared" si="2"/>
        <v>0</v>
      </c>
      <c r="BU8" s="28">
        <f t="shared" si="2"/>
        <v>0</v>
      </c>
      <c r="BV8" s="28">
        <f t="shared" si="13"/>
        <v>1.9342781581630724</v>
      </c>
    </row>
    <row r="9" spans="1:74" x14ac:dyDescent="0.25">
      <c r="A9" t="s">
        <v>68</v>
      </c>
      <c r="B9" s="4">
        <f>'Agency North'!C9+'Agency South'!C9</f>
        <v>914.47900000000004</v>
      </c>
      <c r="C9" s="4">
        <f>'Agency North'!D9+'Agency South'!D9</f>
        <v>1213.105</v>
      </c>
      <c r="D9" s="4">
        <f>'Agency North'!E9+'Agency South'!E9</f>
        <v>1431.7315000000001</v>
      </c>
      <c r="E9" s="4">
        <f>'Agency North'!F9+'Agency South'!F9</f>
        <v>3355.0014999999999</v>
      </c>
      <c r="F9" s="4">
        <f>'Agency North'!G9+'Agency South'!G9</f>
        <v>2541.7690000000002</v>
      </c>
      <c r="G9" s="4">
        <f>'Agency North'!H9+'Agency South'!H9</f>
        <v>5312.2894999999999</v>
      </c>
      <c r="H9" s="4">
        <f>'Agency North'!I9+'Agency South'!I9</f>
        <v>4173.518</v>
      </c>
      <c r="I9" s="4">
        <f>'Agency North'!J9+'Agency South'!J9</f>
        <v>2275.2130000000002</v>
      </c>
      <c r="J9" s="4">
        <f>'Agency North'!K9+'Agency South'!K9</f>
        <v>5555.9755000000005</v>
      </c>
      <c r="K9" s="4">
        <f>'Agency North'!L9+'Agency South'!L9</f>
        <v>4704.2089999999998</v>
      </c>
      <c r="L9" s="4">
        <f>'Agency North'!M9+'Agency South'!M9</f>
        <v>7974.4080000000104</v>
      </c>
      <c r="M9" s="4">
        <f>'Agency North'!N9+'Agency South'!N9</f>
        <v>8764.4260000000104</v>
      </c>
      <c r="N9" s="4">
        <f>'Agency North'!O9+'Agency South'!O9</f>
        <v>1616.8400000000001</v>
      </c>
      <c r="O9" s="4">
        <f>'Agency North'!P9+'Agency South'!P9</f>
        <v>2068.085</v>
      </c>
      <c r="P9" s="4">
        <f>'Agency North'!Q9+'Agency South'!Q9</f>
        <v>5000.5460000000003</v>
      </c>
      <c r="Q9" s="4">
        <f>'Agency North'!R9+'Agency South'!R9</f>
        <v>3447.4809999999998</v>
      </c>
      <c r="R9" s="4">
        <f>'Agency North'!S9+'Agency South'!S9</f>
        <v>4656.9429999999993</v>
      </c>
      <c r="S9" s="4">
        <f>'Agency North'!T9+'Agency South'!T9</f>
        <v>5839.1910000000007</v>
      </c>
      <c r="T9" s="4">
        <f>'Agency North'!U9+'Agency South'!U9</f>
        <v>4157.2150000000001</v>
      </c>
      <c r="U9" s="4">
        <f>'Agency North'!V9+'Agency South'!V9</f>
        <v>3667.2645000000002</v>
      </c>
      <c r="V9" s="4">
        <f>'Agency North'!W9+'Agency South'!W9</f>
        <v>4619.116</v>
      </c>
      <c r="W9" s="4">
        <f>'Agency North'!X9+'Agency South'!X9</f>
        <v>3624.163</v>
      </c>
      <c r="X9" s="4">
        <f>'Agency North'!Y9+'Agency South'!Y9</f>
        <v>6912.0489999999991</v>
      </c>
      <c r="Y9" s="4">
        <f>'Agency North'!Z9+'Agency South'!Z9</f>
        <v>13800.907000000021</v>
      </c>
      <c r="Z9" s="24">
        <f>SUM(N9:INDEX(N9:Y9,$A$2))</f>
        <v>22629.086000000003</v>
      </c>
      <c r="AA9" s="24">
        <f t="shared" si="3"/>
        <v>8685.4710000000014</v>
      </c>
      <c r="AB9" s="24">
        <f t="shared" si="4"/>
        <v>13943.615</v>
      </c>
      <c r="AC9" s="24">
        <f t="shared" si="5"/>
        <v>12443.595499999999</v>
      </c>
      <c r="AD9" s="24">
        <f t="shared" si="6"/>
        <v>24337.119000000021</v>
      </c>
      <c r="AE9" s="24">
        <f>SUM(B9                                                                                     : INDEX(B9:M9,$A$2))</f>
        <v>14768.375499999998</v>
      </c>
      <c r="AF9" s="24">
        <f t="shared" si="7"/>
        <v>3559.3154999999997</v>
      </c>
      <c r="AG9" s="24">
        <f t="shared" si="8"/>
        <v>11209.060000000001</v>
      </c>
      <c r="AH9" s="24">
        <f t="shared" si="9"/>
        <v>12004.7065</v>
      </c>
      <c r="AI9" s="24">
        <f t="shared" si="10"/>
        <v>21443.04300000002</v>
      </c>
      <c r="AJ9" s="25">
        <f t="shared" si="11"/>
        <v>0.53226642970988958</v>
      </c>
      <c r="AK9" s="25">
        <f t="shared" si="0"/>
        <v>1.4402082366679778</v>
      </c>
      <c r="AL9" s="25">
        <f t="shared" si="0"/>
        <v>0.24395935073949082</v>
      </c>
      <c r="AM9" s="25">
        <f t="shared" si="0"/>
        <v>3.655974429695541E-2</v>
      </c>
      <c r="AN9" s="25">
        <f>AD9/SUM(K9:INDEX(K9:M9,MOD($A$2,3)))-1</f>
        <v>0.13496573224238739</v>
      </c>
      <c r="AO9" s="24">
        <f>'Agency North'!AP9+'Agency South'!AP9</f>
        <v>992.26800000000003</v>
      </c>
      <c r="AP9" s="24">
        <f>'Agency North'!AQ9+'Agency South'!AQ9</f>
        <v>1700.1190000000001</v>
      </c>
      <c r="AQ9" s="24">
        <f>'Agency North'!AR9+'Agency South'!AR9</f>
        <v>3432.09</v>
      </c>
      <c r="AR9" s="24">
        <f>'Agency North'!AS9+'Agency South'!AS9</f>
        <v>4899.13</v>
      </c>
      <c r="AS9" s="24">
        <f>'Agency North'!AT9+'Agency South'!AT9</f>
        <v>11450.16</v>
      </c>
      <c r="AT9" s="24">
        <f>'Agency North'!AU9+'Agency South'!AU9</f>
        <v>6582.3899999999994</v>
      </c>
      <c r="BA9" s="26">
        <f>SUM(AO9:INDEX(AO9:AQ9,IF($A$2&lt;3,$A$2,3)))</f>
        <v>6124.4770000000008</v>
      </c>
      <c r="BB9" s="26">
        <f>SUM(AR9:INDEX(AR9:AT9,IF(AND($A$2&gt;3,A7&lt;7),$A$2-3,0)))</f>
        <v>22931.68</v>
      </c>
      <c r="BC9" s="26">
        <f>SUM(AU9:INDEX(AU9:AW9,IF(AND($A$2&gt;6,$A$2&lt;10),$A$2-6,0)))</f>
        <v>0</v>
      </c>
      <c r="BD9" s="26">
        <f>SUM(AX9:INDEX(AX9:AZ9,IF($A$2&gt;9,$A$2-9,0)))</f>
        <v>0</v>
      </c>
      <c r="BE9" s="26">
        <f>SUM($AO9:INDEX(AO9:AZ9,$A$2))</f>
        <v>29056.156999999999</v>
      </c>
      <c r="BF9" s="37">
        <f t="shared" si="12"/>
        <v>0.61370822097424604</v>
      </c>
      <c r="BG9" s="28">
        <f t="shared" si="1"/>
        <v>0.82207404434537268</v>
      </c>
      <c r="BH9" s="28">
        <f t="shared" si="1"/>
        <v>0.68634305133879381</v>
      </c>
      <c r="BI9" s="28">
        <f t="shared" si="1"/>
        <v>1.421075272060963</v>
      </c>
      <c r="BJ9" s="28">
        <f t="shared" si="1"/>
        <v>2.4587288270438359</v>
      </c>
      <c r="BK9" s="28">
        <f t="shared" si="1"/>
        <v>1.1272777341929727</v>
      </c>
      <c r="BL9" s="28">
        <f t="shared" si="1"/>
        <v>0</v>
      </c>
      <c r="BM9" s="28">
        <f t="shared" si="1"/>
        <v>0</v>
      </c>
      <c r="BN9" s="28">
        <f t="shared" si="1"/>
        <v>0</v>
      </c>
      <c r="BO9" s="28">
        <f t="shared" si="1"/>
        <v>0</v>
      </c>
      <c r="BP9" s="28">
        <f t="shared" si="1"/>
        <v>0</v>
      </c>
      <c r="BQ9" s="28">
        <f t="shared" si="1"/>
        <v>0</v>
      </c>
      <c r="BR9" s="28">
        <f>BA9/SUM(N9:INDEX(N9:P9,IF($A$2&lt;3,$A$2,3)))</f>
        <v>0.70514045812829262</v>
      </c>
      <c r="BS9" s="28">
        <f>BB9/SUM(Q9:INDEX(Q9:S9,IF($A$2&lt;7,$A$2-3,3)))</f>
        <v>1.6446007724682588</v>
      </c>
      <c r="BT9" s="28">
        <f t="shared" si="2"/>
        <v>0</v>
      </c>
      <c r="BU9" s="28">
        <f t="shared" si="2"/>
        <v>0</v>
      </c>
      <c r="BV9" s="28">
        <f t="shared" si="13"/>
        <v>1.2840181437288274</v>
      </c>
    </row>
    <row r="10" spans="1:74" x14ac:dyDescent="0.25">
      <c r="A10" t="s">
        <v>69</v>
      </c>
      <c r="B10" s="4">
        <f>'Agency North'!C10+'Agency South'!C10</f>
        <v>370.36799999999999</v>
      </c>
      <c r="C10" s="4">
        <f>'Agency North'!D10+'Agency South'!D10</f>
        <v>383.92399999999998</v>
      </c>
      <c r="D10" s="4">
        <f>'Agency North'!E10+'Agency South'!E10</f>
        <v>652.58399999999995</v>
      </c>
      <c r="E10" s="4">
        <f>'Agency North'!F10+'Agency South'!F10</f>
        <v>435.28000000000003</v>
      </c>
      <c r="F10" s="4">
        <f>'Agency North'!G10+'Agency South'!G10</f>
        <v>488.78949999999998</v>
      </c>
      <c r="G10" s="4">
        <f>'Agency North'!H10+'Agency South'!H10</f>
        <v>1118.5895</v>
      </c>
      <c r="H10" s="4">
        <f>'Agency North'!I10+'Agency South'!I10</f>
        <v>1025.4450000000002</v>
      </c>
      <c r="I10" s="4">
        <f>'Agency North'!J10+'Agency South'!J10</f>
        <v>1095.4749999999999</v>
      </c>
      <c r="J10" s="4">
        <f>'Agency North'!K10+'Agency South'!K10</f>
        <v>5113.8140000000003</v>
      </c>
      <c r="K10" s="4">
        <f>'Agency North'!L10+'Agency South'!L10</f>
        <v>-761.30449999999996</v>
      </c>
      <c r="L10" s="4">
        <f>'Agency North'!M10+'Agency South'!M10</f>
        <v>4491.8275000000003</v>
      </c>
      <c r="M10" s="4">
        <f>'Agency North'!N10+'Agency South'!N10</f>
        <v>6641.0084999999899</v>
      </c>
      <c r="N10" s="4">
        <f>'Agency North'!O10+'Agency South'!O10</f>
        <v>1390.241</v>
      </c>
      <c r="O10" s="4">
        <f>'Agency North'!P10+'Agency South'!P10</f>
        <v>2245.1</v>
      </c>
      <c r="P10" s="4">
        <f>'Agency North'!Q10+'Agency South'!Q10</f>
        <v>3288.703</v>
      </c>
      <c r="Q10" s="4">
        <f>'Agency North'!R10+'Agency South'!R10</f>
        <v>1626.6079999999999</v>
      </c>
      <c r="R10" s="4">
        <f>'Agency North'!S10+'Agency South'!S10</f>
        <v>2680.299</v>
      </c>
      <c r="S10" s="4">
        <f>'Agency North'!T10+'Agency South'!T10</f>
        <v>4180.3064999999997</v>
      </c>
      <c r="T10" s="4">
        <f>'Agency North'!U10+'Agency South'!U10</f>
        <v>2403.6120000000001</v>
      </c>
      <c r="U10" s="4">
        <f>'Agency North'!V10+'Agency South'!V10</f>
        <v>3551.4490000000005</v>
      </c>
      <c r="V10" s="4">
        <f>'Agency North'!W10+'Agency South'!W10</f>
        <v>4639.3344999999999</v>
      </c>
      <c r="W10" s="4">
        <f>'Agency North'!X10+'Agency South'!X10</f>
        <v>4941.2674999999999</v>
      </c>
      <c r="X10" s="4">
        <f>'Agency North'!Y10+'Agency South'!Y10</f>
        <v>4847.0514999999996</v>
      </c>
      <c r="Y10" s="4">
        <f>'Agency North'!Z10+'Agency South'!Z10</f>
        <v>12830.06100000002</v>
      </c>
      <c r="Z10" s="24">
        <f>SUM(N10:INDEX(N10:Y10,$A$2))</f>
        <v>15411.2575</v>
      </c>
      <c r="AA10" s="24">
        <f t="shared" si="3"/>
        <v>6924.0439999999999</v>
      </c>
      <c r="AB10" s="24">
        <f t="shared" si="4"/>
        <v>8487.2134999999998</v>
      </c>
      <c r="AC10" s="24">
        <f t="shared" si="5"/>
        <v>10594.395500000001</v>
      </c>
      <c r="AD10" s="24">
        <f t="shared" si="6"/>
        <v>22618.380000000019</v>
      </c>
      <c r="AE10" s="24">
        <f>SUM(B10                                                                                     : INDEX(B10:M10,$A$2))</f>
        <v>3449.5349999999999</v>
      </c>
      <c r="AF10" s="24">
        <f t="shared" si="7"/>
        <v>1406.8759999999997</v>
      </c>
      <c r="AG10" s="24">
        <f t="shared" si="8"/>
        <v>2042.6590000000001</v>
      </c>
      <c r="AH10" s="24">
        <f t="shared" si="9"/>
        <v>7234.7340000000004</v>
      </c>
      <c r="AI10" s="24">
        <f t="shared" si="10"/>
        <v>10371.53149999999</v>
      </c>
      <c r="AJ10" s="25">
        <f t="shared" si="11"/>
        <v>3.4676333186936787</v>
      </c>
      <c r="AK10" s="25">
        <f t="shared" si="0"/>
        <v>3.9215737563225197</v>
      </c>
      <c r="AL10" s="25">
        <f t="shared" si="0"/>
        <v>3.1549830392640175</v>
      </c>
      <c r="AM10" s="25">
        <f t="shared" si="0"/>
        <v>0.46437940911165487</v>
      </c>
      <c r="AN10" s="25">
        <f>AD10/SUM(K10:INDEX(K10:M10,MOD($A$2,3)))-1</f>
        <v>1.1808138942643178</v>
      </c>
      <c r="AO10" s="24">
        <f>'Agency North'!AP10+'Agency South'!AP10</f>
        <v>2906.8535000000002</v>
      </c>
      <c r="AP10" s="24">
        <f>'Agency North'!AQ10+'Agency South'!AQ10</f>
        <v>2951.9944999999998</v>
      </c>
      <c r="AQ10" s="24">
        <f>'Agency North'!AR10+'Agency South'!AR10</f>
        <v>4007.6600000000003</v>
      </c>
      <c r="AR10" s="24">
        <f>'Agency North'!AS10+'Agency South'!AS10</f>
        <v>4081.616</v>
      </c>
      <c r="AS10" s="24">
        <f>'Agency North'!AT10+'Agency South'!AT10</f>
        <v>3960.66</v>
      </c>
      <c r="AT10" s="24">
        <f>'Agency North'!AU10+'Agency South'!AU10</f>
        <v>4094.92</v>
      </c>
      <c r="BA10" s="26">
        <f>SUM(AO10:INDEX(AO10:AQ10,IF($A$2&lt;3,$A$2,3)))</f>
        <v>9866.5079999999998</v>
      </c>
      <c r="BB10" s="26">
        <f>SUM(AR10:INDEX(AR10:AT10,IF(AND($A$2&gt;3,A8&lt;7),$A$2-3,0)))</f>
        <v>12137.196</v>
      </c>
      <c r="BC10" s="26">
        <f>SUM(AU10:INDEX(AU10:AW10,IF(AND($A$2&gt;6,$A$2&lt;10),$A$2-6,0)))</f>
        <v>0</v>
      </c>
      <c r="BD10" s="26">
        <f>SUM(AX10:INDEX(AX10:AZ10,IF($A$2&gt;9,$A$2-9,0)))</f>
        <v>0</v>
      </c>
      <c r="BE10" s="26">
        <f>SUM($AO10:INDEX(AO10:AZ10,$A$2))</f>
        <v>22003.703999999998</v>
      </c>
      <c r="BF10" s="37">
        <f t="shared" si="12"/>
        <v>2.0908989880171855</v>
      </c>
      <c r="BG10" s="28">
        <f t="shared" si="1"/>
        <v>1.314861030689056</v>
      </c>
      <c r="BH10" s="28">
        <f t="shared" si="1"/>
        <v>1.2186141466711955</v>
      </c>
      <c r="BI10" s="28">
        <f t="shared" si="1"/>
        <v>2.5092806625812734</v>
      </c>
      <c r="BJ10" s="28">
        <f t="shared" si="1"/>
        <v>1.4776933468989839</v>
      </c>
      <c r="BK10" s="28">
        <f t="shared" si="1"/>
        <v>0.97957410539155454</v>
      </c>
      <c r="BL10" s="28">
        <f t="shared" si="1"/>
        <v>0</v>
      </c>
      <c r="BM10" s="28">
        <f t="shared" si="1"/>
        <v>0</v>
      </c>
      <c r="BN10" s="28">
        <f t="shared" si="1"/>
        <v>0</v>
      </c>
      <c r="BO10" s="28">
        <f t="shared" si="1"/>
        <v>0</v>
      </c>
      <c r="BP10" s="28">
        <f t="shared" si="1"/>
        <v>0</v>
      </c>
      <c r="BQ10" s="28">
        <f t="shared" si="1"/>
        <v>0</v>
      </c>
      <c r="BR10" s="28">
        <f>BA10/SUM(N10:INDEX(N10:P10,IF($A$2&lt;3,$A$2,3)))</f>
        <v>1.4249632151384364</v>
      </c>
      <c r="BS10" s="28">
        <f>BB10/SUM(Q10:INDEX(Q10:S10,IF($A$2&lt;7,$A$2-3,3)))</f>
        <v>1.4300566375524781</v>
      </c>
      <c r="BT10" s="28">
        <f t="shared" si="2"/>
        <v>0</v>
      </c>
      <c r="BU10" s="28">
        <f t="shared" si="2"/>
        <v>0</v>
      </c>
      <c r="BV10" s="28">
        <f t="shared" si="13"/>
        <v>1.4277682401971414</v>
      </c>
    </row>
    <row r="11" spans="1:74" x14ac:dyDescent="0.25">
      <c r="A11" s="38" t="s">
        <v>70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5"/>
      <c r="AK11" s="25"/>
      <c r="AL11" s="25"/>
      <c r="AM11" s="25"/>
      <c r="AN11" s="25"/>
      <c r="AO11" s="24"/>
      <c r="AP11" s="24">
        <f>'Agency North'!AQ11+'Agency South'!AQ11</f>
        <v>1616.0350000000001</v>
      </c>
      <c r="AQ11" s="24">
        <f>'Agency North'!AR11+'Agency South'!AR11</f>
        <v>1409.23</v>
      </c>
      <c r="AR11" s="24">
        <f>'Agency North'!AS11+'Agency South'!AS11</f>
        <v>3009.7334999999998</v>
      </c>
      <c r="AS11" s="24">
        <f>'Agency North'!AT11+'Agency South'!AT11</f>
        <v>1377.6</v>
      </c>
      <c r="AT11" s="24">
        <f>'Agency North'!AU11+'Agency South'!AU11</f>
        <v>909.17</v>
      </c>
      <c r="BA11" s="26">
        <f>SUM(AO11:INDEX(AO11:AQ11,IF($A$2&lt;3,$A$2,3)))</f>
        <v>3025.2650000000003</v>
      </c>
      <c r="BB11" s="26">
        <f>SUM(AR11:INDEX(AR11:AT11,IF(AND($A$2&gt;3,A9&lt;7),$A$2-3,0)))</f>
        <v>5296.5034999999998</v>
      </c>
      <c r="BC11" s="26"/>
      <c r="BD11" s="26"/>
      <c r="BE11" s="26">
        <f>SUM($AO11:INDEX(AO11:AZ11,$A$2))</f>
        <v>8321.7685000000001</v>
      </c>
      <c r="BF11" s="37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</row>
    <row r="12" spans="1:74" s="23" customFormat="1" x14ac:dyDescent="0.25">
      <c r="A12" s="29" t="s">
        <v>100</v>
      </c>
      <c r="B12" s="30">
        <f>SUM(B4:B10)</f>
        <v>10417.638999999999</v>
      </c>
      <c r="C12" s="30">
        <f t="shared" ref="C12:J12" si="14">SUM(C4:C10)</f>
        <v>9049.0069999999978</v>
      </c>
      <c r="D12" s="30">
        <f t="shared" si="14"/>
        <v>19003.816999999999</v>
      </c>
      <c r="E12" s="30">
        <f t="shared" si="14"/>
        <v>23838.465999999997</v>
      </c>
      <c r="F12" s="30">
        <f t="shared" si="14"/>
        <v>18586.255000000001</v>
      </c>
      <c r="G12" s="30">
        <f t="shared" si="14"/>
        <v>27305.806999999993</v>
      </c>
      <c r="H12" s="30">
        <f t="shared" si="14"/>
        <v>29199.373999999996</v>
      </c>
      <c r="I12" s="30">
        <f t="shared" si="14"/>
        <v>16805.392</v>
      </c>
      <c r="J12" s="30">
        <f t="shared" si="14"/>
        <v>38876.936999999991</v>
      </c>
      <c r="K12" s="30">
        <f>SUM(K4:K10)</f>
        <v>25749.087999999992</v>
      </c>
      <c r="L12" s="30">
        <f t="shared" ref="L12:AD12" si="15">SUM(L4:L10)</f>
        <v>42738.083000000042</v>
      </c>
      <c r="M12" s="30">
        <f t="shared" si="15"/>
        <v>58359.96899999999</v>
      </c>
      <c r="N12" s="30">
        <f t="shared" si="15"/>
        <v>12838.284999999998</v>
      </c>
      <c r="O12" s="30">
        <f t="shared" si="15"/>
        <v>13773.312999999971</v>
      </c>
      <c r="P12" s="30">
        <f t="shared" si="15"/>
        <v>34185.045999999995</v>
      </c>
      <c r="Q12" s="30">
        <f t="shared" si="15"/>
        <v>30847.053000000011</v>
      </c>
      <c r="R12" s="30">
        <f t="shared" si="15"/>
        <v>28153.600999999995</v>
      </c>
      <c r="S12" s="30">
        <f t="shared" si="15"/>
        <v>42170.820000000072</v>
      </c>
      <c r="T12" s="94">
        <f t="shared" si="15"/>
        <v>30013.258000000013</v>
      </c>
      <c r="U12" s="30">
        <f t="shared" si="15"/>
        <v>31855.821000000029</v>
      </c>
      <c r="V12" s="30">
        <f t="shared" si="15"/>
        <v>49057.181000000062</v>
      </c>
      <c r="W12" s="30">
        <f t="shared" si="15"/>
        <v>40118.116000000016</v>
      </c>
      <c r="X12" s="30">
        <f t="shared" si="15"/>
        <v>51027.211000000083</v>
      </c>
      <c r="Y12" s="30">
        <f t="shared" si="15"/>
        <v>96296.744000000326</v>
      </c>
      <c r="Z12" s="30">
        <f t="shared" si="15"/>
        <v>161968.11800000005</v>
      </c>
      <c r="AA12" s="30">
        <f t="shared" si="15"/>
        <v>60796.643999999964</v>
      </c>
      <c r="AB12" s="30">
        <f t="shared" si="15"/>
        <v>101171.47400000009</v>
      </c>
      <c r="AC12" s="30">
        <f t="shared" si="15"/>
        <v>110926.2600000001</v>
      </c>
      <c r="AD12" s="30">
        <f t="shared" si="15"/>
        <v>187442.0710000004</v>
      </c>
      <c r="AE12" s="30">
        <f>SUM(AE4:AE10)</f>
        <v>108200.99099999998</v>
      </c>
      <c r="AF12" s="30">
        <f t="shared" ref="AF12:AI12" si="16">SUM(AF4:AF10)</f>
        <v>38470.462999999996</v>
      </c>
      <c r="AG12" s="30">
        <f t="shared" si="16"/>
        <v>69730.527999999991</v>
      </c>
      <c r="AH12" s="30">
        <f t="shared" si="16"/>
        <v>84881.70299999998</v>
      </c>
      <c r="AI12" s="30">
        <f t="shared" si="16"/>
        <v>126847.14000000001</v>
      </c>
      <c r="AJ12" s="40">
        <f>(Z12+Z13*0.1)/(AE12+AE13*0.1)-1</f>
        <v>0.49200026810802777</v>
      </c>
      <c r="AK12" s="40">
        <f t="shared" si="0"/>
        <v>0.58034604366471942</v>
      </c>
      <c r="AL12" s="40">
        <f t="shared" si="0"/>
        <v>0.45089212575588267</v>
      </c>
      <c r="AM12" s="25">
        <f t="shared" si="0"/>
        <v>0.30683358226212931</v>
      </c>
      <c r="AN12" s="25">
        <f>AD12/SUM(K12:INDEX(K12:M12,MOD($A$2,3)))-1</f>
        <v>0.47770041169237554</v>
      </c>
      <c r="AO12" s="95">
        <f t="shared" ref="AO12" si="17">SUM(AO4:AO10)</f>
        <v>25630.201000000001</v>
      </c>
      <c r="AP12" s="95">
        <f>SUM(AP4:AP11)</f>
        <v>40963.500000000036</v>
      </c>
      <c r="AQ12" s="95">
        <f>SUM(AQ4:AQ11)</f>
        <v>57343.9</v>
      </c>
      <c r="AR12" s="95">
        <f>SUM(AR4:AR11)</f>
        <v>51205.222000000038</v>
      </c>
      <c r="AS12" s="95">
        <f>SUM(AS4:AS11)</f>
        <v>53142.409999999996</v>
      </c>
      <c r="AT12" s="95">
        <f>SUM(AT4:AT11)</f>
        <v>58123.48</v>
      </c>
      <c r="AU12" s="42"/>
      <c r="AV12" s="42"/>
      <c r="AW12" s="42"/>
      <c r="AX12" s="42"/>
      <c r="AY12" s="42"/>
      <c r="AZ12" s="42"/>
      <c r="BA12" s="31">
        <f>SUM(AO12:INDEX(AO12:AQ12,IF($A$2&lt;3,$A$2,3)))</f>
        <v>123937.60100000002</v>
      </c>
      <c r="BB12" s="31">
        <f>SUM(AR12:INDEX(AR12:AT12,IF(AND($A$2&gt;3,A9&lt;7),$A$2-3,0)))</f>
        <v>162471.11200000005</v>
      </c>
      <c r="BC12" s="31">
        <f>SUM(AU12:INDEX(AU12:AW12,IF(AND($A$2&gt;6,$A$2&lt;10),$A$2-6,0)))</f>
        <v>0</v>
      </c>
      <c r="BD12" s="31">
        <f>SUM(AX12:INDEX(AX12:AZ12,IF($A$2&gt;9,$A$2-9,0)))</f>
        <v>0</v>
      </c>
      <c r="BE12" s="31">
        <f>SUM($AO12:INDEX(AO12:AZ12,$A$2))</f>
        <v>286408.71300000005</v>
      </c>
      <c r="BF12" s="43">
        <f t="shared" si="12"/>
        <v>1.9963882247512035</v>
      </c>
      <c r="BG12" s="44">
        <f t="shared" si="1"/>
        <v>2.9741210411757959</v>
      </c>
      <c r="BH12" s="44">
        <f t="shared" si="1"/>
        <v>1.6774556921760471</v>
      </c>
      <c r="BI12" s="44">
        <f t="shared" si="1"/>
        <v>1.6599712782935867</v>
      </c>
      <c r="BJ12" s="44">
        <f t="shared" si="1"/>
        <v>1.8875883763501515</v>
      </c>
      <c r="BK12" s="44">
        <f t="shared" si="1"/>
        <v>1.3782866920776002</v>
      </c>
      <c r="BL12" s="44">
        <f t="shared" si="1"/>
        <v>0</v>
      </c>
      <c r="BM12" s="44">
        <f t="shared" si="1"/>
        <v>0</v>
      </c>
      <c r="BN12" s="44">
        <f t="shared" si="1"/>
        <v>0</v>
      </c>
      <c r="BO12" s="44">
        <f t="shared" si="1"/>
        <v>0</v>
      </c>
      <c r="BP12" s="44">
        <f t="shared" si="1"/>
        <v>0</v>
      </c>
      <c r="BQ12" s="44">
        <f t="shared" si="1"/>
        <v>0</v>
      </c>
      <c r="BR12" s="44">
        <f>BA12/SUM(N12:INDEX(N12:P12,IF($A$2&lt;3,$A$2,3)))</f>
        <v>2.0385599080107135</v>
      </c>
      <c r="BS12" s="28">
        <f>BB12/SUM(Q12:INDEX(Q12:S12,IF($A$2&lt;7,$A$2-3,3)))</f>
        <v>1.605898437340153</v>
      </c>
      <c r="BT12" s="44">
        <f t="shared" si="2"/>
        <v>0</v>
      </c>
      <c r="BU12" s="44">
        <f t="shared" si="2"/>
        <v>0</v>
      </c>
      <c r="BV12" s="44">
        <f t="shared" si="13"/>
        <v>1.7683030249200029</v>
      </c>
    </row>
    <row r="13" spans="1:74" x14ac:dyDescent="0.25">
      <c r="A13" s="33" t="s">
        <v>101</v>
      </c>
      <c r="B13" s="34">
        <f>'Agency North'!C13+'Agency South'!C13</f>
        <v>0</v>
      </c>
      <c r="C13" s="34">
        <f>'Agency North'!D13+'Agency South'!D13</f>
        <v>0</v>
      </c>
      <c r="D13" s="34">
        <f>'Agency North'!E13+'Agency South'!E13</f>
        <v>892.67700000000013</v>
      </c>
      <c r="E13" s="34">
        <f>'Agency North'!F13+'Agency South'!F13</f>
        <v>1006.6420000000001</v>
      </c>
      <c r="F13" s="34">
        <f>'Agency North'!G13+'Agency South'!G13</f>
        <v>212.9</v>
      </c>
      <c r="G13" s="34">
        <f>'Agency North'!H13+'Agency South'!H13</f>
        <v>18522.962</v>
      </c>
      <c r="H13" s="34">
        <f>'Agency North'!I13+'Agency South'!I13</f>
        <v>5557.143</v>
      </c>
      <c r="I13" s="34">
        <f>'Agency North'!J13+'Agency South'!J13</f>
        <v>6146.3476000000001</v>
      </c>
      <c r="J13" s="34">
        <f>'Agency North'!K13+'Agency South'!K13</f>
        <v>10945.637999999999</v>
      </c>
      <c r="K13" s="34">
        <f>'Agency North'!L13+'Agency South'!L13</f>
        <v>4640.6184000000003</v>
      </c>
      <c r="L13" s="34">
        <f>'Agency North'!M13+'Agency South'!M13</f>
        <v>3677.877</v>
      </c>
      <c r="M13" s="34">
        <f>'Agency North'!N13+'Agency South'!N13</f>
        <v>4544.2690000000002</v>
      </c>
      <c r="N13" s="34">
        <f>'Agency North'!O13+'Agency South'!O13</f>
        <v>5839.7939999999999</v>
      </c>
      <c r="O13" s="34">
        <f>'Agency North'!P13+'Agency South'!P13</f>
        <v>2104.6480000000001</v>
      </c>
      <c r="P13" s="34">
        <f>'Agency North'!Q13+'Agency South'!Q13</f>
        <v>1784.8430000000001</v>
      </c>
      <c r="Q13" s="34">
        <f>'Agency North'!R13+'Agency South'!R13</f>
        <v>1826.8620000000001</v>
      </c>
      <c r="R13" s="34">
        <f>'Agency North'!S13+'Agency South'!S13</f>
        <v>9448.509</v>
      </c>
      <c r="S13" s="34">
        <f>'Agency North'!T13+'Agency South'!T13</f>
        <v>4460.9354000000003</v>
      </c>
      <c r="T13" s="34">
        <f>'Agency North'!U13+'Agency South'!U13</f>
        <v>6359.2707</v>
      </c>
      <c r="U13" s="34">
        <f>'Agency North'!V13+'Agency South'!V13</f>
        <v>5053.2380000000003</v>
      </c>
      <c r="V13" s="34">
        <f>'Agency North'!W13+'Agency South'!W13</f>
        <v>5068.1279999999997</v>
      </c>
      <c r="W13" s="34">
        <f>'Agency North'!X13+'Agency South'!X13</f>
        <v>8016.0464999999995</v>
      </c>
      <c r="X13" s="34">
        <f>'Agency North'!Y13+'Agency South'!Y13</f>
        <v>18397.211599999999</v>
      </c>
      <c r="Y13" s="34">
        <f>'Agency North'!Z13+'Agency South'!Z13</f>
        <v>7254.5613999999996</v>
      </c>
      <c r="Z13" s="24">
        <f>SUM(N13:INDEX(N13:Y13,$A$2))</f>
        <v>25465.591400000005</v>
      </c>
      <c r="AA13" s="24">
        <f t="shared" ref="AA13" si="18">SUM(N13:P13)</f>
        <v>9729.2849999999999</v>
      </c>
      <c r="AB13" s="24">
        <f t="shared" ref="AB13" si="19">SUM(Q13:S13)</f>
        <v>15736.306399999999</v>
      </c>
      <c r="AC13" s="24">
        <f t="shared" ref="AC13" si="20">SUM(T13:V13)</f>
        <v>16480.636699999999</v>
      </c>
      <c r="AD13" s="24">
        <f t="shared" ref="AD13" si="21">SUM(W13:Y13)</f>
        <v>33667.819499999998</v>
      </c>
      <c r="AE13" s="24">
        <f>SUM(B13                                                                                     : INDEX(B13:M13,$A$2))</f>
        <v>20635.181</v>
      </c>
      <c r="AF13" s="24">
        <f t="shared" ref="AF13" si="22">SUM(B13:D13)</f>
        <v>892.67700000000013</v>
      </c>
      <c r="AG13" s="24">
        <f t="shared" ref="AG13" si="23">SUM(E13:G13)</f>
        <v>19742.504000000001</v>
      </c>
      <c r="AH13" s="24">
        <f>SUM(H13:INDEX(H13:J13,MOD($A$2,3)))</f>
        <v>22649.1286</v>
      </c>
      <c r="AI13" s="24">
        <f t="shared" ref="AI13" si="24">SUM(K13:M13)</f>
        <v>12862.7644</v>
      </c>
      <c r="AJ13" s="25">
        <f t="shared" ref="AJ13:AJ14" si="25">Z13/AE13-1</f>
        <v>0.23408616575740249</v>
      </c>
      <c r="AK13" s="25">
        <f t="shared" si="0"/>
        <v>9.8989981818731732</v>
      </c>
      <c r="AL13" s="25">
        <f t="shared" si="0"/>
        <v>-0.20292246616741227</v>
      </c>
      <c r="AM13" s="25">
        <f t="shared" si="0"/>
        <v>-0.27235007619675045</v>
      </c>
      <c r="AN13" s="25">
        <f>AD13/SUM(K13:INDEX(K13:M13,MOD($A$2,3)))-1</f>
        <v>1.617463746751048</v>
      </c>
      <c r="AO13" s="34">
        <f>'Agency North'!AP13+'Agency South'!AP13</f>
        <v>10576.017400000001</v>
      </c>
      <c r="AP13" s="34">
        <f>'Agency North'!AQ13+'Agency South'!AQ13</f>
        <v>7495.1930000000002</v>
      </c>
      <c r="AQ13" s="34">
        <f>'Agency North'!AR13+'Agency South'!AR13</f>
        <v>11609.67</v>
      </c>
      <c r="AR13" s="34">
        <f>'Agency North'!AS13+'Agency South'!AS13</f>
        <v>2523.703</v>
      </c>
      <c r="AS13" s="34">
        <f>'Agency North'!AT13+'Agency South'!AT13</f>
        <v>12704.179999999998</v>
      </c>
      <c r="AT13" s="34">
        <f>'Agency North'!AU13+'Agency South'!AU13</f>
        <v>13230.939999999999</v>
      </c>
      <c r="BA13" s="26">
        <f>SUM(AO13:INDEX(AO13:AQ13,IF($A$2&lt;3,$A$2,3)))</f>
        <v>29680.880400000002</v>
      </c>
      <c r="BB13" s="26">
        <f>SUM(AR13:INDEX(AR13:AT13,IF(AND($A$2&gt;3,A10&lt;7),$A$2-3,0)))</f>
        <v>28458.822999999997</v>
      </c>
      <c r="BC13" s="26">
        <f>SUM(AU13:INDEX(AU13:AW13,IF(AND($A$2&gt;6,$A$2&lt;10),$A$2-6,0)))</f>
        <v>0</v>
      </c>
      <c r="BD13" s="26">
        <f>SUM(AX13:INDEX(AX13:AZ13,IF($A$2&gt;9,$A$2-9,0)))</f>
        <v>0</v>
      </c>
      <c r="BE13" s="26">
        <f>SUM($AO13:INDEX(AO13:AZ13,$A$2))</f>
        <v>58139.703399999999</v>
      </c>
      <c r="BF13" s="37">
        <f t="shared" si="12"/>
        <v>1.8110257656348838</v>
      </c>
      <c r="BG13" s="28">
        <f t="shared" si="1"/>
        <v>3.5612572743755724</v>
      </c>
      <c r="BH13" s="28">
        <f t="shared" si="1"/>
        <v>6.5045889190253705</v>
      </c>
      <c r="BI13" s="28">
        <f t="shared" si="1"/>
        <v>1.381441510086695</v>
      </c>
      <c r="BJ13" s="28">
        <f t="shared" si="1"/>
        <v>1.3445698151951804</v>
      </c>
      <c r="BK13" s="28">
        <f t="shared" si="1"/>
        <v>2.9659564225027779</v>
      </c>
      <c r="BL13" s="28">
        <f t="shared" si="1"/>
        <v>0</v>
      </c>
      <c r="BM13" s="28">
        <f t="shared" si="1"/>
        <v>0</v>
      </c>
      <c r="BN13" s="28">
        <f t="shared" si="1"/>
        <v>0</v>
      </c>
      <c r="BO13" s="28">
        <f t="shared" si="1"/>
        <v>0</v>
      </c>
      <c r="BP13" s="28">
        <f t="shared" si="1"/>
        <v>0</v>
      </c>
      <c r="BQ13" s="28">
        <f t="shared" si="1"/>
        <v>0</v>
      </c>
      <c r="BR13" s="28">
        <f>BA13/SUM(N13:INDEX(N13:P13,IF($A$2&lt;3,$A$2,3)))</f>
        <v>3.0506743712410525</v>
      </c>
      <c r="BS13" s="28">
        <f>BB13/SUM(Q13:INDEX(Q13:S13,IF($A$2&lt;7,$A$2-3,3)))</f>
        <v>1.808481754015669</v>
      </c>
      <c r="BT13" s="28">
        <f t="shared" si="2"/>
        <v>0</v>
      </c>
      <c r="BU13" s="28">
        <f t="shared" si="2"/>
        <v>0</v>
      </c>
      <c r="BV13" s="28">
        <f t="shared" si="13"/>
        <v>2.283069043509431</v>
      </c>
    </row>
    <row r="14" spans="1:74" x14ac:dyDescent="0.25">
      <c r="B14" s="4">
        <f t="shared" ref="B14:I14" si="26">B12+B13*0.1</f>
        <v>10417.638999999999</v>
      </c>
      <c r="C14" s="4">
        <f t="shared" si="26"/>
        <v>9049.0069999999978</v>
      </c>
      <c r="D14" s="4">
        <f t="shared" si="26"/>
        <v>19093.084699999999</v>
      </c>
      <c r="E14" s="4">
        <f t="shared" si="26"/>
        <v>23939.130199999996</v>
      </c>
      <c r="F14" s="4">
        <f t="shared" si="26"/>
        <v>18607.545000000002</v>
      </c>
      <c r="G14" s="4">
        <f t="shared" si="26"/>
        <v>29158.103199999994</v>
      </c>
      <c r="H14" s="4">
        <f t="shared" si="26"/>
        <v>29755.088299999996</v>
      </c>
      <c r="I14" s="4">
        <f t="shared" si="26"/>
        <v>17420.026760000001</v>
      </c>
      <c r="J14" s="4">
        <f>J12+J13*0.1</f>
        <v>39971.500799999994</v>
      </c>
      <c r="K14" s="4">
        <f>K12+K13*0.1</f>
        <v>26213.149839999991</v>
      </c>
      <c r="L14" s="4">
        <f t="shared" ref="L14:U14" si="27">L12+L13*0.1</f>
        <v>43105.870700000043</v>
      </c>
      <c r="M14" s="4">
        <f t="shared" si="27"/>
        <v>58814.395899999989</v>
      </c>
      <c r="N14" s="4">
        <f t="shared" si="27"/>
        <v>13422.264399999998</v>
      </c>
      <c r="O14" s="4">
        <f t="shared" si="27"/>
        <v>13983.777799999971</v>
      </c>
      <c r="P14" s="4">
        <f t="shared" si="27"/>
        <v>34363.530299999991</v>
      </c>
      <c r="Q14" s="4">
        <f t="shared" si="27"/>
        <v>31029.739200000011</v>
      </c>
      <c r="R14" s="4">
        <f t="shared" si="27"/>
        <v>29098.451899999996</v>
      </c>
      <c r="S14" s="4">
        <f t="shared" si="27"/>
        <v>42616.913540000074</v>
      </c>
      <c r="T14" s="4">
        <f t="shared" si="27"/>
        <v>30649.185070000014</v>
      </c>
      <c r="U14" s="4">
        <f t="shared" si="27"/>
        <v>32361.144800000027</v>
      </c>
      <c r="V14" s="4">
        <f>V12+V13*0.1</f>
        <v>49563.993800000062</v>
      </c>
      <c r="W14" s="4">
        <f>W12+W13*0.1</f>
        <v>40919.720650000017</v>
      </c>
      <c r="X14" s="4">
        <f>X12+X13*0.1</f>
        <v>52866.932160000084</v>
      </c>
      <c r="Y14" s="4">
        <f>Y12+Y13*0.1</f>
        <v>97022.200140000321</v>
      </c>
      <c r="Z14" s="4">
        <f t="shared" ref="Z14:AB14" si="28">Z12+Z13*0.1</f>
        <v>164514.67714000004</v>
      </c>
      <c r="AA14" s="4">
        <f t="shared" si="28"/>
        <v>61769.572499999966</v>
      </c>
      <c r="AB14" s="4">
        <f t="shared" si="28"/>
        <v>102745.10464000009</v>
      </c>
      <c r="AC14" s="4">
        <f>AC12+AC13*0.1</f>
        <v>112574.3236700001</v>
      </c>
      <c r="AD14" s="4">
        <f>AD12+AD13*0.1</f>
        <v>190808.85295000041</v>
      </c>
      <c r="AE14" s="4">
        <f>AE12+AE13*0.1</f>
        <v>110264.50909999998</v>
      </c>
      <c r="AF14" s="4">
        <f t="shared" ref="AF14:AI14" si="29">AF12+AF13*0.1</f>
        <v>38559.730699999993</v>
      </c>
      <c r="AG14" s="4">
        <f t="shared" si="29"/>
        <v>71704.778399999996</v>
      </c>
      <c r="AH14" s="4">
        <f t="shared" si="29"/>
        <v>87146.615859999976</v>
      </c>
      <c r="AI14" s="4">
        <f t="shared" si="29"/>
        <v>128133.41644000002</v>
      </c>
      <c r="AJ14" s="25">
        <f t="shared" si="25"/>
        <v>0.49200026810802777</v>
      </c>
      <c r="AO14" s="4">
        <f>AO12+AO13*0.1</f>
        <v>26687.802739999999</v>
      </c>
      <c r="AP14" s="4">
        <f>AP12+AP13*0.1</f>
        <v>41713.019300000036</v>
      </c>
      <c r="AQ14" s="4">
        <f>AQ12+AQ13*0.1</f>
        <v>58504.866999999998</v>
      </c>
      <c r="AR14" s="34">
        <f>'Agency North'!AS14+'Agency South'!AS14</f>
        <v>51457.592300000048</v>
      </c>
      <c r="AS14" s="34">
        <f>'Agency North'!AT14+'Agency South'!AT14</f>
        <v>54412.827999999994</v>
      </c>
      <c r="AT14" s="34">
        <f>'Agency North'!AU14+'Agency South'!AU14</f>
        <v>59446.574000000001</v>
      </c>
      <c r="BA14" s="26">
        <f>SUM(AO14:INDEX(AO14:AQ14,IF($A$2&lt;3,$A$2,3)))</f>
        <v>126905.68904000003</v>
      </c>
      <c r="BB14" s="26">
        <f>SUM(AR14:INDEX(AR14:AT14,IF(AND($A$2&gt;3,A12&lt;7),$A$2-3,0)))</f>
        <v>165316.99430000005</v>
      </c>
      <c r="BC14" s="26">
        <f>SUM(AU14:INDEX(AU14:AW14,IF(AND($A$2&gt;6,$A$2&lt;10),$A$2-6,0)))</f>
        <v>0</v>
      </c>
      <c r="BD14" s="26">
        <f>SUM(AX14:INDEX(AX14:AZ14,IF($A$2&gt;9,$A$2-9,0)))</f>
        <v>0</v>
      </c>
      <c r="BE14" s="26">
        <f>SUM($AO14:INDEX(AO14:AZ14,$A$2))</f>
        <v>292222.68334000011</v>
      </c>
      <c r="BF14" s="37">
        <f t="shared" si="12"/>
        <v>1.9883234262618164</v>
      </c>
      <c r="BG14" s="28">
        <f t="shared" si="1"/>
        <v>2.9829578170213864</v>
      </c>
      <c r="BH14" s="28">
        <f t="shared" si="1"/>
        <v>1.7025278395217738</v>
      </c>
      <c r="BI14" s="28">
        <f t="shared" si="1"/>
        <v>1.6583314467560859</v>
      </c>
      <c r="BJ14" s="28">
        <f t="shared" si="1"/>
        <v>1.8699561126824071</v>
      </c>
      <c r="BK14" s="28">
        <f t="shared" si="1"/>
        <v>1.3949056621428877</v>
      </c>
      <c r="BL14" s="28">
        <f t="shared" si="1"/>
        <v>0</v>
      </c>
      <c r="BM14" s="28">
        <f t="shared" si="1"/>
        <v>0</v>
      </c>
      <c r="BN14" s="28">
        <f t="shared" si="1"/>
        <v>0</v>
      </c>
      <c r="BO14" s="28">
        <f t="shared" si="1"/>
        <v>0</v>
      </c>
      <c r="BP14" s="28">
        <f t="shared" si="1"/>
        <v>0</v>
      </c>
      <c r="BQ14" s="28">
        <f t="shared" si="1"/>
        <v>0</v>
      </c>
      <c r="BR14" s="28">
        <f>BA14/SUM(N14:INDEX(N14:P14,IF($A$2&lt;3,$A$2,3)))</f>
        <v>2.0545016567825543</v>
      </c>
      <c r="BS14" s="28">
        <f>BB14/SUM(Q14:INDEX(Q14:S14,IF($A$2&lt;7,$A$2-3,3)))</f>
        <v>1.6090011770316486</v>
      </c>
      <c r="BT14" s="28"/>
      <c r="BU14" s="28"/>
      <c r="BV14" s="28">
        <f>BE14/Z14</f>
        <v>1.7762712021816878</v>
      </c>
    </row>
    <row r="15" spans="1:74" s="23" customFormat="1" x14ac:dyDescent="0.25">
      <c r="A15" s="15" t="s">
        <v>102</v>
      </c>
      <c r="B15" s="16">
        <f t="shared" ref="B15:Y15" si="30">B3</f>
        <v>42005</v>
      </c>
      <c r="C15" s="16">
        <f t="shared" si="30"/>
        <v>42036</v>
      </c>
      <c r="D15" s="16">
        <f t="shared" si="30"/>
        <v>42064</v>
      </c>
      <c r="E15" s="16">
        <f t="shared" si="30"/>
        <v>42095</v>
      </c>
      <c r="F15" s="16">
        <f t="shared" si="30"/>
        <v>42125</v>
      </c>
      <c r="G15" s="16">
        <f t="shared" si="30"/>
        <v>42156</v>
      </c>
      <c r="H15" s="16">
        <f t="shared" si="30"/>
        <v>42186</v>
      </c>
      <c r="I15" s="16">
        <f t="shared" si="30"/>
        <v>42217</v>
      </c>
      <c r="J15" s="16">
        <f t="shared" si="30"/>
        <v>42248</v>
      </c>
      <c r="K15" s="16">
        <f t="shared" si="30"/>
        <v>42278</v>
      </c>
      <c r="L15" s="16">
        <f t="shared" si="30"/>
        <v>42309</v>
      </c>
      <c r="M15" s="16">
        <f t="shared" si="30"/>
        <v>42339</v>
      </c>
      <c r="N15" s="16">
        <f t="shared" si="30"/>
        <v>42370</v>
      </c>
      <c r="O15" s="16">
        <f t="shared" si="30"/>
        <v>42401</v>
      </c>
      <c r="P15" s="16">
        <f t="shared" si="30"/>
        <v>42430</v>
      </c>
      <c r="Q15" s="16">
        <f t="shared" si="30"/>
        <v>42461</v>
      </c>
      <c r="R15" s="16">
        <f t="shared" si="30"/>
        <v>42491</v>
      </c>
      <c r="S15" s="16">
        <f t="shared" si="30"/>
        <v>42522</v>
      </c>
      <c r="T15" s="16">
        <f t="shared" si="30"/>
        <v>42552</v>
      </c>
      <c r="U15" s="16">
        <f t="shared" si="30"/>
        <v>42583</v>
      </c>
      <c r="V15" s="16">
        <f t="shared" si="30"/>
        <v>42614</v>
      </c>
      <c r="W15" s="16">
        <f t="shared" si="30"/>
        <v>42644</v>
      </c>
      <c r="X15" s="16">
        <f t="shared" si="30"/>
        <v>42675</v>
      </c>
      <c r="Y15" s="16">
        <f t="shared" si="30"/>
        <v>42705</v>
      </c>
      <c r="Z15" s="17" t="str">
        <f>Z3</f>
        <v>YTD 6/16</v>
      </c>
      <c r="AA15" s="17" t="s">
        <v>78</v>
      </c>
      <c r="AB15" s="17" t="s">
        <v>79</v>
      </c>
      <c r="AC15" s="17" t="s">
        <v>80</v>
      </c>
      <c r="AD15" s="17" t="s">
        <v>81</v>
      </c>
      <c r="AE15" s="18" t="str">
        <f t="shared" ref="AE15:AI15" si="31">AE3</f>
        <v>YTD 6/15</v>
      </c>
      <c r="AF15" s="18" t="str">
        <f t="shared" si="31"/>
        <v>Q1 '15</v>
      </c>
      <c r="AG15" s="18" t="str">
        <f t="shared" si="31"/>
        <v>Q2 '15</v>
      </c>
      <c r="AH15" s="18" t="str">
        <f t="shared" si="31"/>
        <v>Q3 '15</v>
      </c>
      <c r="AI15" s="18" t="str">
        <f t="shared" si="31"/>
        <v>Q4 '15</v>
      </c>
      <c r="AJ15" s="19" t="s">
        <v>86</v>
      </c>
      <c r="AK15" s="19" t="s">
        <v>87</v>
      </c>
      <c r="AL15" s="19" t="s">
        <v>88</v>
      </c>
      <c r="AM15" s="19" t="s">
        <v>89</v>
      </c>
      <c r="AN15" s="19" t="s">
        <v>90</v>
      </c>
      <c r="AO15" s="20">
        <v>42736</v>
      </c>
      <c r="AP15" s="20">
        <v>42767</v>
      </c>
      <c r="AQ15" s="20">
        <v>42795</v>
      </c>
      <c r="AR15" s="20">
        <v>42826</v>
      </c>
      <c r="AS15" s="20">
        <v>42856</v>
      </c>
      <c r="AT15" s="20">
        <v>42887</v>
      </c>
      <c r="AU15" s="20">
        <v>42917</v>
      </c>
      <c r="AV15" s="20">
        <v>42948</v>
      </c>
      <c r="AW15" s="20">
        <v>42979</v>
      </c>
      <c r="AX15" s="20">
        <v>43009</v>
      </c>
      <c r="AY15" s="20">
        <v>43040</v>
      </c>
      <c r="AZ15" s="20">
        <v>43070</v>
      </c>
      <c r="BA15" s="17" t="s">
        <v>91</v>
      </c>
      <c r="BB15" s="17" t="s">
        <v>92</v>
      </c>
      <c r="BC15" s="17" t="s">
        <v>93</v>
      </c>
      <c r="BD15" s="17" t="s">
        <v>94</v>
      </c>
      <c r="BE15" s="17" t="str">
        <f>"YTD " &amp; A14 &amp;"/17"</f>
        <v>YTD /17</v>
      </c>
      <c r="BF15" s="21">
        <v>42736</v>
      </c>
      <c r="BG15" s="20">
        <v>42767</v>
      </c>
      <c r="BH15" s="20">
        <v>42795</v>
      </c>
      <c r="BI15" s="20">
        <v>42826</v>
      </c>
      <c r="BJ15" s="20">
        <v>42856</v>
      </c>
      <c r="BK15" s="20">
        <v>42887</v>
      </c>
      <c r="BL15" s="20">
        <v>42917</v>
      </c>
      <c r="BM15" s="20">
        <v>42948</v>
      </c>
      <c r="BN15" s="20">
        <v>42979</v>
      </c>
      <c r="BO15" s="20">
        <v>43009</v>
      </c>
      <c r="BP15" s="20">
        <v>43040</v>
      </c>
      <c r="BQ15" s="20">
        <v>43070</v>
      </c>
      <c r="BR15" s="17" t="s">
        <v>95</v>
      </c>
      <c r="BS15" s="17" t="s">
        <v>96</v>
      </c>
      <c r="BT15" s="17" t="s">
        <v>97</v>
      </c>
      <c r="BU15" s="17" t="s">
        <v>98</v>
      </c>
      <c r="BV15" s="22" t="str">
        <f>BV2</f>
        <v>YoY</v>
      </c>
    </row>
    <row r="16" spans="1:74" x14ac:dyDescent="0.25">
      <c r="A16" t="s">
        <v>99</v>
      </c>
      <c r="B16" s="4">
        <f>'Agency North'!C16+'Agency South'!C16</f>
        <v>52</v>
      </c>
      <c r="C16" s="4">
        <f>'Agency North'!D16+'Agency South'!D16</f>
        <v>57</v>
      </c>
      <c r="D16" s="4">
        <f>'Agency North'!E16+'Agency South'!E16</f>
        <v>63</v>
      </c>
      <c r="E16" s="4">
        <f>'Agency North'!F16+'Agency South'!F16</f>
        <v>70</v>
      </c>
      <c r="F16" s="4">
        <f>'Agency North'!G16+'Agency South'!G16</f>
        <v>71</v>
      </c>
      <c r="G16" s="4">
        <f>'Agency North'!H16+'Agency South'!H16</f>
        <v>71</v>
      </c>
      <c r="H16" s="4">
        <f>'Agency North'!I16+'Agency South'!I16</f>
        <v>76</v>
      </c>
      <c r="I16" s="4">
        <f>'Agency North'!J16+'Agency South'!J16</f>
        <v>76</v>
      </c>
      <c r="J16" s="4">
        <f>'Agency North'!K16+'Agency South'!K16</f>
        <v>77</v>
      </c>
      <c r="K16" s="4">
        <f>'Agency North'!L16+'Agency South'!L16</f>
        <v>77</v>
      </c>
      <c r="L16" s="4">
        <f>'Agency North'!M16+'Agency South'!M16</f>
        <v>73</v>
      </c>
      <c r="M16" s="4">
        <f>'Agency North'!N16+'Agency South'!N16</f>
        <v>76</v>
      </c>
      <c r="N16" s="4">
        <f>'Agency North'!O16+'Agency South'!O16</f>
        <v>117</v>
      </c>
      <c r="O16" s="4">
        <f>'Agency North'!P16+'Agency South'!P16</f>
        <v>116</v>
      </c>
      <c r="P16" s="4">
        <f>'Agency North'!Q16+'Agency South'!Q16</f>
        <v>118</v>
      </c>
      <c r="Q16" s="4">
        <f>'Agency North'!R16+'Agency South'!R16</f>
        <v>117</v>
      </c>
      <c r="R16" s="4">
        <f>'Agency North'!S16+'Agency South'!S16</f>
        <v>112</v>
      </c>
      <c r="S16" s="4">
        <f>'Agency North'!T16+'Agency South'!T16</f>
        <v>107</v>
      </c>
      <c r="T16" s="4">
        <f>'Agency North'!U16+'Agency South'!U16</f>
        <v>99</v>
      </c>
      <c r="U16" s="4">
        <f>'Agency North'!V16+'Agency South'!V16</f>
        <v>96</v>
      </c>
      <c r="V16" s="4">
        <f>'Agency North'!W16+'Agency South'!W16</f>
        <v>94</v>
      </c>
      <c r="W16" s="4">
        <f>'Agency North'!X16+'Agency South'!X16</f>
        <v>93</v>
      </c>
      <c r="X16" s="4">
        <f>'Agency North'!Y16+'Agency South'!Y16</f>
        <v>90</v>
      </c>
      <c r="Y16" s="4">
        <f>'Agency North'!Z16+'Agency South'!Z16</f>
        <v>83</v>
      </c>
      <c r="Z16" s="24">
        <f>INDEX($N16:$Y16,$A$2)</f>
        <v>107</v>
      </c>
      <c r="AA16" s="24">
        <f t="shared" ref="AA16" si="32">P16</f>
        <v>118</v>
      </c>
      <c r="AB16" s="24">
        <f t="shared" ref="AB16" si="33">S16</f>
        <v>107</v>
      </c>
      <c r="AC16" s="24">
        <f>V16</f>
        <v>94</v>
      </c>
      <c r="AD16" s="24">
        <f>X16</f>
        <v>90</v>
      </c>
      <c r="AE16" s="24">
        <f>INDEX($B16:$M16,$A$2)</f>
        <v>71</v>
      </c>
      <c r="AF16" s="24">
        <f t="shared" ref="AF16:AF24" si="34">D16</f>
        <v>63</v>
      </c>
      <c r="AG16" s="24">
        <f t="shared" ref="AG16:AG24" si="35">G16</f>
        <v>71</v>
      </c>
      <c r="AH16" s="24">
        <f t="shared" ref="AH16:AH24" si="36">J16</f>
        <v>77</v>
      </c>
      <c r="AI16" s="24">
        <f t="shared" ref="AI16:AI24" si="37">M16</f>
        <v>76</v>
      </c>
      <c r="AJ16" s="25">
        <f>Z16/AE16-1</f>
        <v>0.50704225352112675</v>
      </c>
      <c r="AK16" s="25">
        <f t="shared" ref="AK16:AN24" si="38">AA16/AF16-1</f>
        <v>0.87301587301587302</v>
      </c>
      <c r="AL16" s="25">
        <f t="shared" si="38"/>
        <v>0.50704225352112675</v>
      </c>
      <c r="AM16" s="25">
        <f t="shared" si="38"/>
        <v>0.22077922077922074</v>
      </c>
      <c r="AN16" s="25">
        <f t="shared" si="38"/>
        <v>0.18421052631578938</v>
      </c>
      <c r="AO16" s="4">
        <f>'Agency North'!AP16+'Agency South'!AP16</f>
        <v>145</v>
      </c>
      <c r="AP16" s="4">
        <f>'Agency North'!AQ16+'Agency South'!AQ16</f>
        <v>143</v>
      </c>
      <c r="AQ16" s="4">
        <f>'Agency North'!AR16+'Agency South'!AR16</f>
        <v>143</v>
      </c>
      <c r="AR16" s="4">
        <f>'Agency North'!AS16+'Agency South'!AS16</f>
        <v>136</v>
      </c>
      <c r="AS16" s="4">
        <f>'Agency North'!AT16+'Agency South'!AT16</f>
        <v>131</v>
      </c>
      <c r="AT16" s="4">
        <f>'Agency North'!AU16+'Agency South'!AU16</f>
        <v>128</v>
      </c>
      <c r="BA16" s="24">
        <f>INDEX(AO16:AQ16,IF($A$2&lt;3,$A$2,3))</f>
        <v>143</v>
      </c>
      <c r="BB16" s="24">
        <f>INDEX(AR16:AT16,IF($A$2&lt;7,$A$2-3,3))</f>
        <v>128</v>
      </c>
      <c r="BE16" s="24">
        <f>INDEX(AO16:AZ16,$A$2)</f>
        <v>128</v>
      </c>
      <c r="BF16" s="37">
        <f t="shared" ref="BF16:BK24" si="39">AO16/N16</f>
        <v>1.2393162393162394</v>
      </c>
      <c r="BG16" s="25">
        <f t="shared" si="39"/>
        <v>1.2327586206896552</v>
      </c>
      <c r="BH16" s="25">
        <f t="shared" si="39"/>
        <v>1.2118644067796611</v>
      </c>
      <c r="BI16" s="25">
        <f t="shared" si="39"/>
        <v>1.1623931623931625</v>
      </c>
      <c r="BJ16" s="25">
        <f t="shared" si="39"/>
        <v>1.1696428571428572</v>
      </c>
      <c r="BK16" s="25">
        <f t="shared" si="39"/>
        <v>1.1962616822429906</v>
      </c>
      <c r="BR16" s="28">
        <f>BA16/INDEX(N16:P16,IF($A$2&lt;3,$A$2,3))</f>
        <v>1.2118644067796611</v>
      </c>
      <c r="BS16" s="28">
        <f>BB16/INDEX(Q16:S16,IF($A$2&lt;7,$A$2-3,3))</f>
        <v>1.1962616822429906</v>
      </c>
      <c r="BV16" s="28">
        <f t="shared" ref="BV16:BV24" si="40">BE16/Z16</f>
        <v>1.1962616822429906</v>
      </c>
    </row>
    <row r="17" spans="1:74" x14ac:dyDescent="0.25">
      <c r="A17" t="s">
        <v>64</v>
      </c>
      <c r="B17" s="4">
        <f>'Agency North'!C17+'Agency South'!C17</f>
        <v>434</v>
      </c>
      <c r="C17" s="4">
        <f>'Agency North'!D17+'Agency South'!D17</f>
        <v>211</v>
      </c>
      <c r="D17" s="4">
        <f>'Agency North'!E17+'Agency South'!E17</f>
        <v>452</v>
      </c>
      <c r="E17" s="4">
        <f>'Agency North'!F17+'Agency South'!F17</f>
        <v>580</v>
      </c>
      <c r="F17" s="4">
        <f>'Agency North'!G17+'Agency South'!G17</f>
        <v>470</v>
      </c>
      <c r="G17" s="4">
        <f>'Agency North'!H17+'Agency South'!H17</f>
        <v>502</v>
      </c>
      <c r="H17" s="4">
        <f>'Agency North'!I17+'Agency South'!I17</f>
        <v>498</v>
      </c>
      <c r="I17" s="4">
        <f>'Agency North'!J17+'Agency South'!J17</f>
        <v>488</v>
      </c>
      <c r="J17" s="4">
        <f>'Agency North'!K17+'Agency South'!K17</f>
        <v>574</v>
      </c>
      <c r="K17" s="4">
        <f>'Agency North'!L17+'Agency South'!L17</f>
        <v>464</v>
      </c>
      <c r="L17" s="4">
        <f>'Agency North'!M17+'Agency South'!M17</f>
        <v>805</v>
      </c>
      <c r="M17" s="4">
        <f>'Agency North'!N17+'Agency South'!N17</f>
        <v>592</v>
      </c>
      <c r="N17" s="4">
        <f>'Agency North'!O17+'Agency South'!O17</f>
        <v>205</v>
      </c>
      <c r="O17" s="4">
        <f>'Agency North'!P17+'Agency South'!P17</f>
        <v>196</v>
      </c>
      <c r="P17" s="4">
        <f>'Agency North'!Q17+'Agency South'!Q17</f>
        <v>683</v>
      </c>
      <c r="Q17" s="4">
        <f>'Agency North'!R17+'Agency South'!R17</f>
        <v>545</v>
      </c>
      <c r="R17" s="4">
        <f>'Agency North'!S17+'Agency South'!S17</f>
        <v>748</v>
      </c>
      <c r="S17" s="4">
        <f>'Agency North'!T17+'Agency South'!T17</f>
        <v>1300</v>
      </c>
      <c r="T17" s="4">
        <f>'Agency North'!U17+'Agency South'!U17</f>
        <v>926</v>
      </c>
      <c r="U17" s="4">
        <f>'Agency North'!V17+'Agency South'!V17</f>
        <v>1052</v>
      </c>
      <c r="V17" s="4">
        <f>'Agency North'!W17+'Agency South'!W17</f>
        <v>1267</v>
      </c>
      <c r="W17" s="4">
        <f>'Agency North'!X17+'Agency South'!X17</f>
        <v>1186</v>
      </c>
      <c r="X17" s="4">
        <f>'Agency North'!Y17+'Agency South'!Y17</f>
        <v>1312</v>
      </c>
      <c r="Y17" s="4">
        <f>'Agency North'!Z17+'Agency South'!Z17</f>
        <v>1497</v>
      </c>
      <c r="Z17" s="24">
        <f t="shared" ref="Z17:Z24" si="41">INDEX($N17:$Y17,$A$2)</f>
        <v>1300</v>
      </c>
      <c r="AA17" s="24">
        <f>P17</f>
        <v>683</v>
      </c>
      <c r="AB17" s="24">
        <f>S17</f>
        <v>1300</v>
      </c>
      <c r="AC17" s="24">
        <f t="shared" ref="AC17:AC22" si="42">V17</f>
        <v>1267</v>
      </c>
      <c r="AD17" s="24">
        <f t="shared" ref="AD17:AD24" si="43">X17</f>
        <v>1312</v>
      </c>
      <c r="AE17" s="24">
        <f t="shared" ref="AE17:AE24" si="44">INDEX($B17:$M17,$A$2)</f>
        <v>502</v>
      </c>
      <c r="AF17" s="24">
        <f t="shared" si="34"/>
        <v>452</v>
      </c>
      <c r="AG17" s="24">
        <f t="shared" si="35"/>
        <v>502</v>
      </c>
      <c r="AH17" s="24">
        <f t="shared" si="36"/>
        <v>574</v>
      </c>
      <c r="AI17" s="24">
        <f t="shared" si="37"/>
        <v>592</v>
      </c>
      <c r="AJ17" s="25">
        <f t="shared" ref="AJ17:AJ24" si="45">Z17/AE17-1</f>
        <v>1.5896414342629481</v>
      </c>
      <c r="AK17" s="25">
        <f t="shared" si="38"/>
        <v>0.51106194690265494</v>
      </c>
      <c r="AL17" s="25">
        <f t="shared" si="38"/>
        <v>1.5896414342629481</v>
      </c>
      <c r="AM17" s="25">
        <f t="shared" si="38"/>
        <v>1.2073170731707319</v>
      </c>
      <c r="AN17" s="25">
        <f t="shared" si="38"/>
        <v>1.2162162162162162</v>
      </c>
      <c r="AO17" s="4">
        <f>'Agency North'!AP17+'Agency South'!AP17</f>
        <v>509</v>
      </c>
      <c r="AP17" s="4">
        <f>'Agency North'!AQ17+'Agency South'!AQ17</f>
        <v>1045</v>
      </c>
      <c r="AQ17" s="4">
        <f>'Agency North'!AR17+'Agency South'!AR17</f>
        <v>1201</v>
      </c>
      <c r="AR17" s="4">
        <f>'Agency North'!AS17+'Agency South'!AS17</f>
        <v>939</v>
      </c>
      <c r="AS17" s="4">
        <f>'Agency North'!AT17+'Agency South'!AT17</f>
        <v>934</v>
      </c>
      <c r="AT17" s="4">
        <f>'Agency North'!AU17+'Agency South'!AU17</f>
        <v>1717</v>
      </c>
      <c r="BA17" s="24">
        <f t="shared" ref="BA17:BA24" si="46">INDEX(AO17:AQ17,IF($A$2&lt;3,$A$2,3))</f>
        <v>1201</v>
      </c>
      <c r="BB17" s="24">
        <f t="shared" ref="BB17:BB23" si="47">INDEX(AR17:AT17,IF($A$2&lt;7,$A$2-3,3))</f>
        <v>1717</v>
      </c>
      <c r="BE17" s="24">
        <f t="shared" ref="BE17:BE24" si="48">INDEX(AO17:AZ17,$A$2)</f>
        <v>1717</v>
      </c>
      <c r="BF17" s="37">
        <f t="shared" si="39"/>
        <v>2.4829268292682927</v>
      </c>
      <c r="BG17" s="25">
        <f t="shared" si="39"/>
        <v>5.3316326530612246</v>
      </c>
      <c r="BH17" s="25">
        <f t="shared" si="39"/>
        <v>1.7584187408491947</v>
      </c>
      <c r="BI17" s="25">
        <f t="shared" si="39"/>
        <v>1.7229357798165137</v>
      </c>
      <c r="BJ17" s="25">
        <f t="shared" si="39"/>
        <v>1.2486631016042782</v>
      </c>
      <c r="BK17" s="25">
        <f t="shared" si="39"/>
        <v>1.3207692307692307</v>
      </c>
      <c r="BR17" s="28">
        <f t="shared" ref="BR17:BR24" si="49">BA17/INDEX(N17:P17,IF($A$2&lt;3,$A$2,3))</f>
        <v>1.7584187408491947</v>
      </c>
      <c r="BS17" s="28">
        <f t="shared" ref="BS17:BS24" si="50">BB17/INDEX(Q17:S17,IF($A$2&lt;7,$A$2-3,3))</f>
        <v>1.3207692307692307</v>
      </c>
      <c r="BV17" s="28">
        <f t="shared" si="40"/>
        <v>1.3207692307692307</v>
      </c>
    </row>
    <row r="18" spans="1:74" x14ac:dyDescent="0.25">
      <c r="A18" t="s">
        <v>65</v>
      </c>
      <c r="B18" s="4">
        <f>'Agency North'!C18+'Agency South'!C18</f>
        <v>407</v>
      </c>
      <c r="C18" s="4">
        <f>'Agency North'!D18+'Agency South'!D18</f>
        <v>432</v>
      </c>
      <c r="D18" s="4">
        <f>'Agency North'!E18+'Agency South'!E18</f>
        <v>208</v>
      </c>
      <c r="E18" s="4">
        <f>'Agency North'!F18+'Agency South'!F18</f>
        <v>449</v>
      </c>
      <c r="F18" s="4">
        <f>'Agency North'!G18+'Agency South'!G18</f>
        <v>563</v>
      </c>
      <c r="G18" s="4">
        <f>'Agency North'!H18+'Agency South'!H18</f>
        <v>442</v>
      </c>
      <c r="H18" s="4">
        <f>'Agency North'!I18+'Agency South'!I18</f>
        <v>483</v>
      </c>
      <c r="I18" s="4">
        <f>'Agency North'!J18+'Agency South'!J18</f>
        <v>490</v>
      </c>
      <c r="J18" s="4">
        <f>'Agency North'!K18+'Agency South'!K18</f>
        <v>472</v>
      </c>
      <c r="K18" s="4">
        <f>'Agency North'!L18+'Agency South'!L18</f>
        <v>567</v>
      </c>
      <c r="L18" s="4">
        <f>'Agency North'!M18+'Agency South'!M18</f>
        <v>452</v>
      </c>
      <c r="M18" s="4">
        <f>'Agency North'!N18+'Agency South'!N18</f>
        <v>773</v>
      </c>
      <c r="N18" s="4">
        <f>'Agency North'!O18+'Agency South'!O18</f>
        <v>590</v>
      </c>
      <c r="O18" s="4">
        <f>'Agency North'!P18+'Agency South'!P18</f>
        <v>205</v>
      </c>
      <c r="P18" s="4">
        <f>'Agency North'!Q18+'Agency South'!Q18</f>
        <v>192</v>
      </c>
      <c r="Q18" s="4">
        <f>'Agency North'!R18+'Agency South'!R18</f>
        <v>676</v>
      </c>
      <c r="R18" s="4">
        <f>'Agency North'!S18+'Agency South'!S18</f>
        <v>544</v>
      </c>
      <c r="S18" s="4">
        <f>'Agency North'!T18+'Agency South'!T18</f>
        <v>737</v>
      </c>
      <c r="T18" s="4">
        <f>'Agency North'!U18+'Agency South'!U18</f>
        <v>1290</v>
      </c>
      <c r="U18" s="4">
        <f>'Agency North'!V18+'Agency South'!V18</f>
        <v>914</v>
      </c>
      <c r="V18" s="4">
        <f>'Agency North'!W18+'Agency South'!W18</f>
        <v>1042</v>
      </c>
      <c r="W18" s="4">
        <f>'Agency North'!X18+'Agency South'!X18</f>
        <v>1263</v>
      </c>
      <c r="X18" s="4">
        <f>'Agency North'!Y18+'Agency South'!Y18</f>
        <v>1177</v>
      </c>
      <c r="Y18" s="4">
        <f>'Agency North'!Z18+'Agency South'!Z18</f>
        <v>1291</v>
      </c>
      <c r="Z18" s="24">
        <f t="shared" si="41"/>
        <v>737</v>
      </c>
      <c r="AA18" s="24">
        <f t="shared" ref="AA18:AA24" si="51">P18</f>
        <v>192</v>
      </c>
      <c r="AB18" s="24">
        <f t="shared" ref="AB18:AB24" si="52">S18</f>
        <v>737</v>
      </c>
      <c r="AC18" s="24">
        <f t="shared" si="42"/>
        <v>1042</v>
      </c>
      <c r="AD18" s="24">
        <f t="shared" si="43"/>
        <v>1177</v>
      </c>
      <c r="AE18" s="24">
        <f t="shared" si="44"/>
        <v>442</v>
      </c>
      <c r="AF18" s="24">
        <f t="shared" si="34"/>
        <v>208</v>
      </c>
      <c r="AG18" s="24">
        <f t="shared" si="35"/>
        <v>442</v>
      </c>
      <c r="AH18" s="24">
        <f t="shared" si="36"/>
        <v>472</v>
      </c>
      <c r="AI18" s="24">
        <f t="shared" si="37"/>
        <v>773</v>
      </c>
      <c r="AJ18" s="25">
        <f t="shared" si="45"/>
        <v>0.66742081447963808</v>
      </c>
      <c r="AK18" s="25">
        <f t="shared" si="38"/>
        <v>-7.6923076923076872E-2</v>
      </c>
      <c r="AL18" s="25">
        <f t="shared" si="38"/>
        <v>0.66742081447963808</v>
      </c>
      <c r="AM18" s="25">
        <f t="shared" si="38"/>
        <v>1.2076271186440679</v>
      </c>
      <c r="AN18" s="25">
        <f t="shared" si="38"/>
        <v>0.5226390685640363</v>
      </c>
      <c r="AO18" s="4">
        <f>'Agency North'!AP18+'Agency South'!AP18</f>
        <v>1495</v>
      </c>
      <c r="AP18" s="4">
        <f>'Agency North'!AQ18+'Agency South'!AQ18</f>
        <v>508</v>
      </c>
      <c r="AQ18" s="4">
        <f>'Agency North'!AR18+'Agency South'!AR18</f>
        <v>1040</v>
      </c>
      <c r="AR18" s="4">
        <f>'Agency North'!AS18+'Agency South'!AS18</f>
        <v>1182</v>
      </c>
      <c r="AS18" s="4">
        <f>'Agency North'!AT18+'Agency South'!AT18</f>
        <v>936</v>
      </c>
      <c r="AT18" s="4">
        <f>'Agency North'!AU18+'Agency South'!AU18</f>
        <v>887</v>
      </c>
      <c r="BA18" s="24">
        <f t="shared" si="46"/>
        <v>1040</v>
      </c>
      <c r="BB18" s="24">
        <f t="shared" si="47"/>
        <v>887</v>
      </c>
      <c r="BE18" s="24">
        <f t="shared" si="48"/>
        <v>887</v>
      </c>
      <c r="BF18" s="37">
        <f t="shared" si="39"/>
        <v>2.5338983050847457</v>
      </c>
      <c r="BG18" s="25">
        <f t="shared" si="39"/>
        <v>2.4780487804878049</v>
      </c>
      <c r="BH18" s="25">
        <f t="shared" si="39"/>
        <v>5.416666666666667</v>
      </c>
      <c r="BI18" s="25">
        <f t="shared" si="39"/>
        <v>1.7485207100591715</v>
      </c>
      <c r="BJ18" s="25">
        <f t="shared" si="39"/>
        <v>1.7205882352941178</v>
      </c>
      <c r="BK18" s="25">
        <f t="shared" si="39"/>
        <v>1.2035278154681139</v>
      </c>
      <c r="BR18" s="28">
        <f t="shared" si="49"/>
        <v>5.416666666666667</v>
      </c>
      <c r="BS18" s="28">
        <f t="shared" si="50"/>
        <v>1.2035278154681139</v>
      </c>
      <c r="BV18" s="28">
        <f t="shared" si="40"/>
        <v>1.2035278154681139</v>
      </c>
    </row>
    <row r="19" spans="1:74" x14ac:dyDescent="0.25">
      <c r="A19" t="s">
        <v>66</v>
      </c>
      <c r="B19" s="4">
        <f>'Agency North'!C19+'Agency South'!C19</f>
        <v>567</v>
      </c>
      <c r="C19" s="4">
        <f>'Agency North'!D19+'Agency South'!D19</f>
        <v>770</v>
      </c>
      <c r="D19" s="4">
        <f>'Agency North'!E19+'Agency South'!E19</f>
        <v>803</v>
      </c>
      <c r="E19" s="4">
        <f>'Agency North'!F19+'Agency South'!F19</f>
        <v>613</v>
      </c>
      <c r="F19" s="4">
        <f>'Agency North'!G19+'Agency South'!G19</f>
        <v>533</v>
      </c>
      <c r="G19" s="4">
        <f>'Agency North'!H19+'Agency South'!H19</f>
        <v>807</v>
      </c>
      <c r="H19" s="4">
        <f>'Agency North'!I19+'Agency South'!I19</f>
        <v>830</v>
      </c>
      <c r="I19" s="4">
        <f>'Agency North'!J19+'Agency South'!J19</f>
        <v>827</v>
      </c>
      <c r="J19" s="4">
        <f>'Agency North'!K19+'Agency South'!K19</f>
        <v>836</v>
      </c>
      <c r="K19" s="4">
        <f>'Agency North'!L19+'Agency South'!L19</f>
        <v>848</v>
      </c>
      <c r="L19" s="4">
        <f>'Agency North'!M19+'Agency South'!M19</f>
        <v>907</v>
      </c>
      <c r="M19" s="4">
        <f>'Agency North'!N19+'Agency South'!N19</f>
        <v>838</v>
      </c>
      <c r="N19" s="4">
        <f>'Agency North'!O19+'Agency South'!O19</f>
        <v>1091</v>
      </c>
      <c r="O19" s="4">
        <f>'Agency North'!P19+'Agency South'!P19</f>
        <v>1241</v>
      </c>
      <c r="P19" s="4">
        <f>'Agency North'!Q19+'Agency South'!Q19</f>
        <v>707</v>
      </c>
      <c r="Q19" s="4">
        <f>'Agency North'!R19+'Agency South'!R19</f>
        <v>370</v>
      </c>
      <c r="R19" s="4">
        <f>'Agency North'!S19+'Agency South'!S19</f>
        <v>812</v>
      </c>
      <c r="S19" s="4">
        <f>'Agency North'!T19+'Agency South'!T19</f>
        <v>1126</v>
      </c>
      <c r="T19" s="4">
        <f>'Agency North'!U19+'Agency South'!U19</f>
        <v>1221</v>
      </c>
      <c r="U19" s="4">
        <f>'Agency North'!V19+'Agency South'!V19</f>
        <v>1902</v>
      </c>
      <c r="V19" s="4">
        <f>'Agency North'!W19+'Agency South'!W19</f>
        <v>2032</v>
      </c>
      <c r="W19" s="4">
        <f>'Agency North'!X19+'Agency South'!X19</f>
        <v>1852</v>
      </c>
      <c r="X19" s="4">
        <f>'Agency North'!Y19+'Agency South'!Y19</f>
        <v>2178</v>
      </c>
      <c r="Y19" s="4">
        <f>'Agency North'!Z19+'Agency South'!Z19</f>
        <v>2293</v>
      </c>
      <c r="Z19" s="24">
        <f t="shared" si="41"/>
        <v>1126</v>
      </c>
      <c r="AA19" s="24">
        <f t="shared" si="51"/>
        <v>707</v>
      </c>
      <c r="AB19" s="24">
        <f t="shared" si="52"/>
        <v>1126</v>
      </c>
      <c r="AC19" s="24">
        <f t="shared" si="42"/>
        <v>2032</v>
      </c>
      <c r="AD19" s="24">
        <f t="shared" si="43"/>
        <v>2178</v>
      </c>
      <c r="AE19" s="24">
        <f t="shared" si="44"/>
        <v>807</v>
      </c>
      <c r="AF19" s="24">
        <f t="shared" si="34"/>
        <v>803</v>
      </c>
      <c r="AG19" s="24">
        <f t="shared" si="35"/>
        <v>807</v>
      </c>
      <c r="AH19" s="24">
        <f t="shared" si="36"/>
        <v>836</v>
      </c>
      <c r="AI19" s="24">
        <f t="shared" si="37"/>
        <v>838</v>
      </c>
      <c r="AJ19" s="25">
        <f t="shared" si="45"/>
        <v>0.39529120198265177</v>
      </c>
      <c r="AK19" s="25">
        <f t="shared" si="38"/>
        <v>-0.11955168119551685</v>
      </c>
      <c r="AL19" s="25">
        <f t="shared" si="38"/>
        <v>0.39529120198265177</v>
      </c>
      <c r="AM19" s="25">
        <f t="shared" si="38"/>
        <v>1.4306220095693778</v>
      </c>
      <c r="AN19" s="25">
        <f t="shared" si="38"/>
        <v>1.5990453460620526</v>
      </c>
      <c r="AO19" s="4">
        <f>'Agency North'!AP19+'Agency South'!AP19</f>
        <v>2385</v>
      </c>
      <c r="AP19" s="4">
        <f>'Agency North'!AQ19+'Agency South'!AQ19</f>
        <v>2739</v>
      </c>
      <c r="AQ19" s="4">
        <f>'Agency North'!AR19+'Agency South'!AR19</f>
        <v>1933</v>
      </c>
      <c r="AR19" s="4">
        <f>'Agency North'!AS19+'Agency South'!AS19</f>
        <v>1458</v>
      </c>
      <c r="AS19" s="4">
        <f>'Agency North'!AT19+'Agency South'!AT19</f>
        <v>2183</v>
      </c>
      <c r="AT19" s="4">
        <f>'Agency North'!AU19+'Agency South'!AU19</f>
        <v>2027</v>
      </c>
      <c r="BA19" s="24">
        <f t="shared" si="46"/>
        <v>1933</v>
      </c>
      <c r="BB19" s="24">
        <f t="shared" si="47"/>
        <v>2027</v>
      </c>
      <c r="BE19" s="24">
        <f t="shared" si="48"/>
        <v>2027</v>
      </c>
      <c r="BF19" s="37">
        <f t="shared" si="39"/>
        <v>2.1860678276810264</v>
      </c>
      <c r="BG19" s="25">
        <f t="shared" si="39"/>
        <v>2.2070910556003223</v>
      </c>
      <c r="BH19" s="25">
        <f t="shared" si="39"/>
        <v>2.7340876944837342</v>
      </c>
      <c r="BI19" s="25">
        <f t="shared" si="39"/>
        <v>3.9405405405405407</v>
      </c>
      <c r="BJ19" s="25">
        <f t="shared" si="39"/>
        <v>2.6884236453201971</v>
      </c>
      <c r="BK19" s="25">
        <f t="shared" si="39"/>
        <v>1.8001776198934281</v>
      </c>
      <c r="BR19" s="28">
        <f t="shared" si="49"/>
        <v>2.7340876944837342</v>
      </c>
      <c r="BS19" s="28">
        <f t="shared" si="50"/>
        <v>1.8001776198934281</v>
      </c>
      <c r="BV19" s="28">
        <f t="shared" si="40"/>
        <v>1.8001776198934281</v>
      </c>
    </row>
    <row r="20" spans="1:74" x14ac:dyDescent="0.25">
      <c r="A20" t="s">
        <v>67</v>
      </c>
      <c r="B20" s="4">
        <f>'Agency North'!C20+'Agency South'!C20</f>
        <v>507</v>
      </c>
      <c r="C20" s="4">
        <f>'Agency North'!D20+'Agency South'!D20</f>
        <v>511</v>
      </c>
      <c r="D20" s="4">
        <f>'Agency North'!E20+'Agency South'!E20</f>
        <v>588</v>
      </c>
      <c r="E20" s="4">
        <f>'Agency North'!F20+'Agency South'!F20</f>
        <v>659</v>
      </c>
      <c r="F20" s="4">
        <f>'Agency North'!G20+'Agency South'!G20</f>
        <v>668</v>
      </c>
      <c r="G20" s="4">
        <f>'Agency North'!H20+'Agency South'!H20</f>
        <v>496</v>
      </c>
      <c r="H20" s="4">
        <f>'Agency North'!I20+'Agency South'!I20</f>
        <v>488</v>
      </c>
      <c r="I20" s="4">
        <f>'Agency North'!J20+'Agency South'!J20</f>
        <v>633</v>
      </c>
      <c r="J20" s="4">
        <f>'Agency North'!K20+'Agency South'!K20</f>
        <v>711</v>
      </c>
      <c r="K20" s="4">
        <f>'Agency North'!L20+'Agency South'!L20</f>
        <v>782</v>
      </c>
      <c r="L20" s="4">
        <f>'Agency North'!M20+'Agency South'!M20</f>
        <v>724</v>
      </c>
      <c r="M20" s="4">
        <f>'Agency North'!N20+'Agency South'!N20</f>
        <v>735</v>
      </c>
      <c r="N20" s="4">
        <f>'Agency North'!O20+'Agency South'!O20</f>
        <v>894</v>
      </c>
      <c r="O20" s="4">
        <f>'Agency North'!P20+'Agency South'!P20</f>
        <v>899</v>
      </c>
      <c r="P20" s="4">
        <f>'Agency North'!Q20+'Agency South'!Q20</f>
        <v>1134</v>
      </c>
      <c r="Q20" s="4">
        <f>'Agency North'!R20+'Agency South'!R20</f>
        <v>1093</v>
      </c>
      <c r="R20" s="4">
        <f>'Agency North'!S20+'Agency South'!S20</f>
        <v>941</v>
      </c>
      <c r="S20" s="4">
        <f>'Agency North'!T20+'Agency South'!T20</f>
        <v>569</v>
      </c>
      <c r="T20" s="4">
        <f>'Agency North'!U20+'Agency South'!U20</f>
        <v>730</v>
      </c>
      <c r="U20" s="4">
        <f>'Agency North'!V20+'Agency South'!V20</f>
        <v>972</v>
      </c>
      <c r="V20" s="4">
        <f>'Agency North'!W20+'Agency South'!W20</f>
        <v>1281</v>
      </c>
      <c r="W20" s="4">
        <f>'Agency North'!X20+'Agency South'!X20</f>
        <v>1832</v>
      </c>
      <c r="X20" s="4">
        <f>'Agency North'!Y20+'Agency South'!Y20</f>
        <v>1963</v>
      </c>
      <c r="Y20" s="4">
        <f>'Agency North'!Z20+'Agency South'!Z20</f>
        <v>2123</v>
      </c>
      <c r="Z20" s="24">
        <f t="shared" si="41"/>
        <v>569</v>
      </c>
      <c r="AA20" s="24">
        <f t="shared" si="51"/>
        <v>1134</v>
      </c>
      <c r="AB20" s="24">
        <f t="shared" si="52"/>
        <v>569</v>
      </c>
      <c r="AC20" s="24">
        <f t="shared" si="42"/>
        <v>1281</v>
      </c>
      <c r="AD20" s="24">
        <f t="shared" si="43"/>
        <v>1963</v>
      </c>
      <c r="AE20" s="24">
        <f t="shared" si="44"/>
        <v>496</v>
      </c>
      <c r="AF20" s="24">
        <f t="shared" si="34"/>
        <v>588</v>
      </c>
      <c r="AG20" s="24">
        <f t="shared" si="35"/>
        <v>496</v>
      </c>
      <c r="AH20" s="24">
        <f t="shared" si="36"/>
        <v>711</v>
      </c>
      <c r="AI20" s="24">
        <f t="shared" si="37"/>
        <v>735</v>
      </c>
      <c r="AJ20" s="25">
        <f t="shared" si="45"/>
        <v>0.14717741935483875</v>
      </c>
      <c r="AK20" s="25">
        <f t="shared" si="38"/>
        <v>0.9285714285714286</v>
      </c>
      <c r="AL20" s="25">
        <f t="shared" si="38"/>
        <v>0.14717741935483875</v>
      </c>
      <c r="AM20" s="25">
        <f t="shared" si="38"/>
        <v>0.80168776371308015</v>
      </c>
      <c r="AN20" s="25">
        <f t="shared" si="38"/>
        <v>1.6707482993197278</v>
      </c>
      <c r="AO20" s="4">
        <f>'Agency North'!AP20+'Agency South'!AP20</f>
        <v>2341</v>
      </c>
      <c r="AP20" s="4">
        <f>'Agency North'!AQ20+'Agency South'!AQ20</f>
        <v>1464</v>
      </c>
      <c r="AQ20" s="4">
        <f>'Agency North'!AR20+'Agency South'!AR20</f>
        <v>1619</v>
      </c>
      <c r="AR20" s="4">
        <f>'Agency North'!AS20+'Agency South'!AS20</f>
        <v>1502</v>
      </c>
      <c r="AS20" s="4">
        <f>'Agency North'!AT20+'Agency South'!AT20</f>
        <v>1112</v>
      </c>
      <c r="AT20" s="4">
        <f>'Agency North'!AU20+'Agency South'!AU20</f>
        <v>985</v>
      </c>
      <c r="BA20" s="24">
        <f t="shared" si="46"/>
        <v>1619</v>
      </c>
      <c r="BB20" s="24">
        <f t="shared" si="47"/>
        <v>985</v>
      </c>
      <c r="BE20" s="24">
        <f t="shared" si="48"/>
        <v>985</v>
      </c>
      <c r="BF20" s="37">
        <f t="shared" si="39"/>
        <v>2.6185682326621924</v>
      </c>
      <c r="BG20" s="25">
        <f t="shared" si="39"/>
        <v>1.6284760845383759</v>
      </c>
      <c r="BH20" s="25">
        <f t="shared" si="39"/>
        <v>1.4276895943562611</v>
      </c>
      <c r="BI20" s="25">
        <f t="shared" si="39"/>
        <v>1.37419945105215</v>
      </c>
      <c r="BJ20" s="25">
        <f t="shared" si="39"/>
        <v>1.1817215727948991</v>
      </c>
      <c r="BK20" s="25">
        <f t="shared" si="39"/>
        <v>1.7311072056239016</v>
      </c>
      <c r="BR20" s="28">
        <f t="shared" si="49"/>
        <v>1.4276895943562611</v>
      </c>
      <c r="BS20" s="28">
        <f t="shared" si="50"/>
        <v>1.7311072056239016</v>
      </c>
      <c r="BV20" s="28">
        <f t="shared" si="40"/>
        <v>1.7311072056239016</v>
      </c>
    </row>
    <row r="21" spans="1:74" x14ac:dyDescent="0.25">
      <c r="A21" t="s">
        <v>68</v>
      </c>
      <c r="B21" s="4">
        <f>'Agency North'!C21+'Agency South'!C21</f>
        <v>367</v>
      </c>
      <c r="C21" s="4">
        <f>'Agency North'!D21+'Agency South'!D21</f>
        <v>437</v>
      </c>
      <c r="D21" s="4">
        <f>'Agency North'!E21+'Agency South'!E21</f>
        <v>524</v>
      </c>
      <c r="E21" s="4">
        <f>'Agency North'!F21+'Agency South'!F21</f>
        <v>596</v>
      </c>
      <c r="F21" s="4">
        <f>'Agency North'!G21+'Agency South'!G21</f>
        <v>548</v>
      </c>
      <c r="G21" s="4">
        <f>'Agency North'!H21+'Agency South'!H21</f>
        <v>547</v>
      </c>
      <c r="H21" s="4">
        <f>'Agency North'!I21+'Agency South'!I21</f>
        <v>522</v>
      </c>
      <c r="I21" s="4">
        <f>'Agency North'!J21+'Agency South'!J21</f>
        <v>556</v>
      </c>
      <c r="J21" s="4">
        <f>'Agency North'!K21+'Agency South'!K21</f>
        <v>511</v>
      </c>
      <c r="K21" s="4">
        <f>'Agency North'!L21+'Agency South'!L21</f>
        <v>604</v>
      </c>
      <c r="L21" s="4">
        <f>'Agency North'!M21+'Agency South'!M21</f>
        <v>711</v>
      </c>
      <c r="M21" s="4">
        <f>'Agency North'!N21+'Agency South'!N21</f>
        <v>717</v>
      </c>
      <c r="N21" s="4">
        <f>'Agency North'!O21+'Agency South'!O21</f>
        <v>797</v>
      </c>
      <c r="O21" s="4">
        <f>'Agency North'!P21+'Agency South'!P21</f>
        <v>874</v>
      </c>
      <c r="P21" s="4">
        <f>'Agency North'!Q21+'Agency South'!Q21</f>
        <v>944</v>
      </c>
      <c r="Q21" s="4">
        <f>'Agency North'!R21+'Agency South'!R21</f>
        <v>1082</v>
      </c>
      <c r="R21" s="4">
        <f>'Agency North'!S21+'Agency South'!S21</f>
        <v>1029</v>
      </c>
      <c r="S21" s="4">
        <f>'Agency North'!T21+'Agency South'!T21</f>
        <v>1202</v>
      </c>
      <c r="T21" s="4">
        <f>'Agency North'!U21+'Agency South'!U21</f>
        <v>1213</v>
      </c>
      <c r="U21" s="4">
        <f>'Agency North'!V21+'Agency South'!V21</f>
        <v>1093</v>
      </c>
      <c r="V21" s="4">
        <f>'Agency North'!W21+'Agency South'!W21</f>
        <v>967</v>
      </c>
      <c r="W21" s="4">
        <f>'Agency North'!X21+'Agency South'!X21</f>
        <v>1026</v>
      </c>
      <c r="X21" s="4">
        <f>'Agency North'!Y21+'Agency South'!Y21</f>
        <v>1134</v>
      </c>
      <c r="Y21" s="4">
        <f>'Agency North'!Z21+'Agency South'!Z21</f>
        <v>1205</v>
      </c>
      <c r="Z21" s="24">
        <f t="shared" si="41"/>
        <v>1202</v>
      </c>
      <c r="AA21" s="24">
        <f t="shared" si="51"/>
        <v>944</v>
      </c>
      <c r="AB21" s="24">
        <f t="shared" si="52"/>
        <v>1202</v>
      </c>
      <c r="AC21" s="24">
        <f t="shared" si="42"/>
        <v>967</v>
      </c>
      <c r="AD21" s="24">
        <f t="shared" si="43"/>
        <v>1134</v>
      </c>
      <c r="AE21" s="24">
        <f t="shared" si="44"/>
        <v>547</v>
      </c>
      <c r="AF21" s="24">
        <f t="shared" si="34"/>
        <v>524</v>
      </c>
      <c r="AG21" s="24">
        <f t="shared" si="35"/>
        <v>547</v>
      </c>
      <c r="AH21" s="24">
        <f>J21</f>
        <v>511</v>
      </c>
      <c r="AI21" s="24">
        <f t="shared" si="37"/>
        <v>717</v>
      </c>
      <c r="AJ21" s="25">
        <f t="shared" si="45"/>
        <v>1.197440585009141</v>
      </c>
      <c r="AK21" s="25">
        <f t="shared" si="38"/>
        <v>0.8015267175572518</v>
      </c>
      <c r="AL21" s="25">
        <f t="shared" si="38"/>
        <v>1.197440585009141</v>
      </c>
      <c r="AM21" s="25">
        <f t="shared" si="38"/>
        <v>0.89236790606653615</v>
      </c>
      <c r="AN21" s="25">
        <f t="shared" si="38"/>
        <v>0.58158995815899583</v>
      </c>
      <c r="AO21" s="4">
        <f>'Agency North'!AP21+'Agency South'!AP21</f>
        <v>1657</v>
      </c>
      <c r="AP21" s="4">
        <f>'Agency North'!AQ21+'Agency South'!AQ21</f>
        <v>936</v>
      </c>
      <c r="AQ21" s="4">
        <f>'Agency North'!AR21+'Agency South'!AR21</f>
        <v>1044</v>
      </c>
      <c r="AR21" s="4">
        <f>'Agency North'!AS21+'Agency South'!AS21</f>
        <v>1061</v>
      </c>
      <c r="AS21" s="4">
        <f>'Agency North'!AT21+'Agency South'!AT21</f>
        <v>1286</v>
      </c>
      <c r="AT21" s="4">
        <f>'Agency North'!AU21+'Agency South'!AU21</f>
        <v>1429</v>
      </c>
      <c r="BA21" s="24">
        <f t="shared" si="46"/>
        <v>1044</v>
      </c>
      <c r="BB21" s="24">
        <f t="shared" si="47"/>
        <v>1429</v>
      </c>
      <c r="BE21" s="24">
        <f t="shared" si="48"/>
        <v>1429</v>
      </c>
      <c r="BF21" s="37">
        <f t="shared" si="39"/>
        <v>2.0790464240903388</v>
      </c>
      <c r="BG21" s="25">
        <f t="shared" si="39"/>
        <v>1.0709382151029749</v>
      </c>
      <c r="BH21" s="25">
        <f t="shared" si="39"/>
        <v>1.1059322033898304</v>
      </c>
      <c r="BI21" s="25">
        <f t="shared" si="39"/>
        <v>0.98059149722735672</v>
      </c>
      <c r="BJ21" s="25">
        <f t="shared" si="39"/>
        <v>1.249757045675413</v>
      </c>
      <c r="BK21" s="25">
        <f t="shared" si="39"/>
        <v>1.1888519134775375</v>
      </c>
      <c r="BR21" s="28">
        <f t="shared" si="49"/>
        <v>1.1059322033898304</v>
      </c>
      <c r="BS21" s="28">
        <f t="shared" si="50"/>
        <v>1.1888519134775375</v>
      </c>
      <c r="BV21" s="28">
        <f t="shared" si="40"/>
        <v>1.1888519134775375</v>
      </c>
    </row>
    <row r="22" spans="1:74" x14ac:dyDescent="0.25">
      <c r="A22" t="s">
        <v>69</v>
      </c>
      <c r="B22" s="4">
        <f>'Agency North'!C22+'Agency South'!C22</f>
        <v>162</v>
      </c>
      <c r="C22" s="4">
        <f>'Agency North'!D22+'Agency South'!D22</f>
        <v>168</v>
      </c>
      <c r="D22" s="4">
        <f>'Agency North'!E22+'Agency South'!E22</f>
        <v>167</v>
      </c>
      <c r="E22" s="4">
        <f>'Agency North'!F22+'Agency South'!F22</f>
        <v>166</v>
      </c>
      <c r="F22" s="4">
        <f>'Agency North'!G22+'Agency South'!G22</f>
        <v>193</v>
      </c>
      <c r="G22" s="4">
        <f>'Agency North'!H22+'Agency South'!H22</f>
        <v>236</v>
      </c>
      <c r="H22" s="4">
        <f>'Agency North'!I22+'Agency South'!I22</f>
        <v>230</v>
      </c>
      <c r="I22" s="4">
        <f>'Agency North'!J22+'Agency South'!J22</f>
        <v>245</v>
      </c>
      <c r="J22" s="4">
        <f>'Agency North'!K22+'Agency South'!K22</f>
        <v>280</v>
      </c>
      <c r="K22" s="4">
        <f>'Agency North'!L22+'Agency South'!L22</f>
        <v>308</v>
      </c>
      <c r="L22" s="4">
        <f>'Agency North'!M22+'Agency South'!M22</f>
        <v>328</v>
      </c>
      <c r="M22" s="4">
        <f>'Agency North'!N22+'Agency South'!N22</f>
        <v>386</v>
      </c>
      <c r="N22" s="4">
        <f>'Agency North'!O22+'Agency South'!O22</f>
        <v>462</v>
      </c>
      <c r="O22" s="4">
        <f>'Agency North'!P22+'Agency South'!P22</f>
        <v>536</v>
      </c>
      <c r="P22" s="4">
        <f>'Agency North'!Q22+'Agency South'!Q22</f>
        <v>548</v>
      </c>
      <c r="Q22" s="4">
        <f>'Agency North'!R22+'Agency South'!R22</f>
        <v>622</v>
      </c>
      <c r="R22" s="4">
        <f>'Agency North'!S22+'Agency South'!S22</f>
        <v>744</v>
      </c>
      <c r="S22" s="4">
        <f>'Agency North'!T22+'Agency South'!T22</f>
        <v>778</v>
      </c>
      <c r="T22" s="4">
        <f>'Agency North'!U22+'Agency South'!U22</f>
        <v>856</v>
      </c>
      <c r="U22" s="4">
        <f>'Agency North'!V22+'Agency South'!V22</f>
        <v>941</v>
      </c>
      <c r="V22" s="4">
        <f>'Agency North'!W22+'Agency South'!W22</f>
        <v>1023</v>
      </c>
      <c r="W22" s="4">
        <f>'Agency North'!X22+'Agency South'!X22</f>
        <v>1156</v>
      </c>
      <c r="X22" s="4">
        <f>'Agency North'!Y22+'Agency South'!Y22</f>
        <v>1197</v>
      </c>
      <c r="Y22" s="4">
        <f>'Agency North'!Z22+'Agency South'!Z22</f>
        <v>1353</v>
      </c>
      <c r="Z22" s="24">
        <f t="shared" si="41"/>
        <v>778</v>
      </c>
      <c r="AA22" s="24">
        <f t="shared" si="51"/>
        <v>548</v>
      </c>
      <c r="AB22" s="24">
        <f t="shared" si="52"/>
        <v>778</v>
      </c>
      <c r="AC22" s="24">
        <f t="shared" si="42"/>
        <v>1023</v>
      </c>
      <c r="AD22" s="24">
        <f t="shared" si="43"/>
        <v>1197</v>
      </c>
      <c r="AE22" s="24">
        <f t="shared" si="44"/>
        <v>236</v>
      </c>
      <c r="AF22" s="24">
        <f t="shared" si="34"/>
        <v>167</v>
      </c>
      <c r="AG22" s="24">
        <f t="shared" si="35"/>
        <v>236</v>
      </c>
      <c r="AH22" s="24">
        <f t="shared" si="36"/>
        <v>280</v>
      </c>
      <c r="AI22" s="24">
        <f t="shared" si="37"/>
        <v>386</v>
      </c>
      <c r="AJ22" s="25">
        <f t="shared" si="45"/>
        <v>2.2966101694915255</v>
      </c>
      <c r="AK22" s="25">
        <f t="shared" si="38"/>
        <v>2.2814371257485031</v>
      </c>
      <c r="AL22" s="25">
        <f t="shared" si="38"/>
        <v>2.2966101694915255</v>
      </c>
      <c r="AM22" s="25">
        <f t="shared" si="38"/>
        <v>2.6535714285714285</v>
      </c>
      <c r="AN22" s="25">
        <f t="shared" si="38"/>
        <v>2.1010362694300517</v>
      </c>
      <c r="AO22" s="4">
        <f>'Agency North'!AP22+'Agency South'!AP22</f>
        <v>1498</v>
      </c>
      <c r="AP22" s="4">
        <f>'Agency North'!AQ22+'Agency South'!AQ22</f>
        <v>841</v>
      </c>
      <c r="AQ22" s="4">
        <f>'Agency North'!AR22+'Agency South'!AR22</f>
        <v>797</v>
      </c>
      <c r="AR22" s="4">
        <f>'Agency North'!AS22+'Agency South'!AS22</f>
        <v>779</v>
      </c>
      <c r="AS22" s="4">
        <f>'Agency North'!AT22+'Agency South'!AT22</f>
        <v>798</v>
      </c>
      <c r="AT22" s="4">
        <f>'Agency North'!AU22+'Agency South'!AU22</f>
        <v>842</v>
      </c>
      <c r="BA22" s="24">
        <f t="shared" si="46"/>
        <v>797</v>
      </c>
      <c r="BB22" s="24">
        <f t="shared" si="47"/>
        <v>842</v>
      </c>
      <c r="BE22" s="24">
        <f t="shared" si="48"/>
        <v>842</v>
      </c>
      <c r="BF22" s="37">
        <f t="shared" si="39"/>
        <v>3.2424242424242422</v>
      </c>
      <c r="BG22" s="25">
        <f t="shared" si="39"/>
        <v>1.5690298507462686</v>
      </c>
      <c r="BH22" s="25">
        <f t="shared" si="39"/>
        <v>1.4543795620437956</v>
      </c>
      <c r="BI22" s="25">
        <f t="shared" si="39"/>
        <v>1.252411575562701</v>
      </c>
      <c r="BJ22" s="25">
        <f t="shared" si="39"/>
        <v>1.0725806451612903</v>
      </c>
      <c r="BK22" s="25">
        <f t="shared" si="39"/>
        <v>1.0822622107969151</v>
      </c>
      <c r="BR22" s="28">
        <f t="shared" si="49"/>
        <v>1.4543795620437956</v>
      </c>
      <c r="BS22" s="28">
        <f t="shared" si="50"/>
        <v>1.0822622107969151</v>
      </c>
      <c r="BV22" s="28">
        <f t="shared" si="40"/>
        <v>1.0822622107969151</v>
      </c>
    </row>
    <row r="23" spans="1:74" x14ac:dyDescent="0.25">
      <c r="A23" s="38" t="s">
        <v>70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5"/>
      <c r="AK23" s="25"/>
      <c r="AL23" s="25"/>
      <c r="AM23" s="25"/>
      <c r="AN23" s="25"/>
      <c r="AO23" s="4"/>
      <c r="AP23" s="99">
        <f>'Agency North'!AQ23+'Agency South'!AQ23</f>
        <v>2354</v>
      </c>
      <c r="AQ23" s="99">
        <f>'Agency North'!AR23+'Agency South'!AR23</f>
        <v>2611</v>
      </c>
      <c r="AR23" s="99">
        <f>'Agency North'!AS23+'Agency South'!AS23</f>
        <v>3496</v>
      </c>
      <c r="AS23" s="99">
        <f>'Agency North'!AT23+'Agency South'!AT23</f>
        <v>4041</v>
      </c>
      <c r="AT23" s="99">
        <f>'Agency North'!AU23+'Agency South'!AU23</f>
        <v>4849</v>
      </c>
      <c r="BA23" s="24">
        <f t="shared" si="46"/>
        <v>2611</v>
      </c>
      <c r="BB23" s="24">
        <f t="shared" si="47"/>
        <v>4849</v>
      </c>
      <c r="BE23" s="24"/>
      <c r="BF23" s="37"/>
      <c r="BG23" s="25"/>
      <c r="BH23" s="25"/>
      <c r="BI23" s="25"/>
      <c r="BJ23" s="25"/>
      <c r="BK23" s="25"/>
      <c r="BR23" s="28"/>
      <c r="BS23" s="28"/>
      <c r="BV23" s="28"/>
    </row>
    <row r="24" spans="1:74" s="23" customFormat="1" x14ac:dyDescent="0.25">
      <c r="A24" s="29" t="s">
        <v>103</v>
      </c>
      <c r="B24" s="30">
        <f>SUM(B16:B22)</f>
        <v>2496</v>
      </c>
      <c r="C24" s="30">
        <f t="shared" ref="C24:Y24" si="53">SUM(C16:C22)</f>
        <v>2586</v>
      </c>
      <c r="D24" s="30">
        <f t="shared" si="53"/>
        <v>2805</v>
      </c>
      <c r="E24" s="30">
        <f t="shared" si="53"/>
        <v>3133</v>
      </c>
      <c r="F24" s="30">
        <f t="shared" si="53"/>
        <v>3046</v>
      </c>
      <c r="G24" s="30">
        <f t="shared" si="53"/>
        <v>3101</v>
      </c>
      <c r="H24" s="30">
        <f t="shared" si="53"/>
        <v>3127</v>
      </c>
      <c r="I24" s="30">
        <f t="shared" si="53"/>
        <v>3315</v>
      </c>
      <c r="J24" s="30">
        <f t="shared" si="53"/>
        <v>3461</v>
      </c>
      <c r="K24" s="30">
        <f t="shared" si="53"/>
        <v>3650</v>
      </c>
      <c r="L24" s="30">
        <f t="shared" si="53"/>
        <v>4000</v>
      </c>
      <c r="M24" s="30">
        <f t="shared" si="53"/>
        <v>4117</v>
      </c>
      <c r="N24" s="30">
        <f t="shared" si="53"/>
        <v>4156</v>
      </c>
      <c r="O24" s="30">
        <f t="shared" si="53"/>
        <v>4067</v>
      </c>
      <c r="P24" s="30">
        <f t="shared" si="53"/>
        <v>4326</v>
      </c>
      <c r="Q24" s="30">
        <f t="shared" si="53"/>
        <v>4505</v>
      </c>
      <c r="R24" s="30">
        <f t="shared" si="53"/>
        <v>4930</v>
      </c>
      <c r="S24" s="30">
        <f t="shared" si="53"/>
        <v>5819</v>
      </c>
      <c r="T24" s="30">
        <f t="shared" si="53"/>
        <v>6335</v>
      </c>
      <c r="U24" s="30">
        <f t="shared" si="53"/>
        <v>6970</v>
      </c>
      <c r="V24" s="30">
        <f t="shared" si="53"/>
        <v>7706</v>
      </c>
      <c r="W24" s="30">
        <f t="shared" si="53"/>
        <v>8408</v>
      </c>
      <c r="X24" s="30">
        <f t="shared" si="53"/>
        <v>9051</v>
      </c>
      <c r="Y24" s="30">
        <f t="shared" si="53"/>
        <v>9845</v>
      </c>
      <c r="Z24" s="39">
        <f t="shared" si="41"/>
        <v>5819</v>
      </c>
      <c r="AA24" s="39">
        <f t="shared" si="51"/>
        <v>4326</v>
      </c>
      <c r="AB24" s="39">
        <f t="shared" si="52"/>
        <v>5819</v>
      </c>
      <c r="AC24" s="39">
        <f>SUM(AC16:AC22)</f>
        <v>7706</v>
      </c>
      <c r="AD24" s="24">
        <f t="shared" si="43"/>
        <v>9051</v>
      </c>
      <c r="AE24" s="39">
        <f t="shared" si="44"/>
        <v>3101</v>
      </c>
      <c r="AF24" s="39">
        <f t="shared" si="34"/>
        <v>2805</v>
      </c>
      <c r="AG24" s="39">
        <f t="shared" si="35"/>
        <v>3101</v>
      </c>
      <c r="AH24" s="39">
        <f t="shared" si="36"/>
        <v>3461</v>
      </c>
      <c r="AI24" s="39">
        <f t="shared" si="37"/>
        <v>4117</v>
      </c>
      <c r="AJ24" s="40">
        <f t="shared" si="45"/>
        <v>0.87649145436955811</v>
      </c>
      <c r="AK24" s="40">
        <f t="shared" si="38"/>
        <v>0.54224598930481283</v>
      </c>
      <c r="AL24" s="40">
        <f t="shared" si="38"/>
        <v>0.87649145436955811</v>
      </c>
      <c r="AM24" s="25">
        <f t="shared" si="38"/>
        <v>1.2265241259751516</v>
      </c>
      <c r="AN24" s="25">
        <f t="shared" si="38"/>
        <v>1.198445470002429</v>
      </c>
      <c r="AO24" s="30">
        <f t="shared" ref="AO24:AT24" si="54">SUM(AO16:AO22)</f>
        <v>10030</v>
      </c>
      <c r="AP24" s="30">
        <f t="shared" si="54"/>
        <v>7676</v>
      </c>
      <c r="AQ24" s="30">
        <f t="shared" si="54"/>
        <v>7777</v>
      </c>
      <c r="AR24" s="30">
        <f t="shared" si="54"/>
        <v>7057</v>
      </c>
      <c r="AS24" s="30">
        <f t="shared" si="54"/>
        <v>7380</v>
      </c>
      <c r="AT24" s="30">
        <f t="shared" si="54"/>
        <v>8015</v>
      </c>
      <c r="BA24" s="41">
        <f t="shared" si="46"/>
        <v>7777</v>
      </c>
      <c r="BB24" s="41">
        <f>INDEX(AR24:AT24,IF($A$2&lt;7,$A$2-3,3))</f>
        <v>8015</v>
      </c>
      <c r="BC24" s="42"/>
      <c r="BD24" s="42"/>
      <c r="BE24" s="41">
        <f t="shared" si="48"/>
        <v>8015</v>
      </c>
      <c r="BF24" s="43">
        <f t="shared" si="39"/>
        <v>2.4133782483156883</v>
      </c>
      <c r="BG24" s="40">
        <f t="shared" si="39"/>
        <v>1.88738627981313</v>
      </c>
      <c r="BH24" s="40">
        <f t="shared" si="39"/>
        <v>1.7977346278317152</v>
      </c>
      <c r="BI24" s="40">
        <f t="shared" si="39"/>
        <v>1.5664816870144285</v>
      </c>
      <c r="BJ24" s="40">
        <f t="shared" si="39"/>
        <v>1.4969574036511155</v>
      </c>
      <c r="BK24" s="40">
        <f t="shared" si="39"/>
        <v>1.3773844303144871</v>
      </c>
      <c r="BL24" s="42"/>
      <c r="BM24" s="42"/>
      <c r="BN24" s="42"/>
      <c r="BO24" s="42"/>
      <c r="BP24" s="42"/>
      <c r="BQ24" s="42"/>
      <c r="BR24" s="44">
        <f t="shared" si="49"/>
        <v>1.7977346278317152</v>
      </c>
      <c r="BS24" s="28">
        <f t="shared" si="50"/>
        <v>1.3773844303144871</v>
      </c>
      <c r="BT24" s="42"/>
      <c r="BU24" s="42"/>
      <c r="BV24" s="44">
        <f t="shared" si="40"/>
        <v>1.3773844303144871</v>
      </c>
    </row>
    <row r="25" spans="1:74" x14ac:dyDescent="0.25">
      <c r="M25" s="100"/>
      <c r="P25">
        <f>SUM(N14:P14)/SUM(N24:P24)</f>
        <v>4.9222704996414022</v>
      </c>
      <c r="T25" s="46"/>
      <c r="U25" s="4"/>
      <c r="Y25" s="100"/>
      <c r="Z25"/>
      <c r="AA25" s="53"/>
      <c r="AE25"/>
      <c r="BE25" s="24"/>
      <c r="BF25" s="45"/>
      <c r="BV25" s="28"/>
    </row>
    <row r="26" spans="1:74" x14ac:dyDescent="0.25">
      <c r="Z26"/>
      <c r="AE26"/>
      <c r="AH26" s="97" t="s">
        <v>210</v>
      </c>
      <c r="BF26" s="45"/>
    </row>
    <row r="27" spans="1:74" s="23" customFormat="1" x14ac:dyDescent="0.25">
      <c r="A27" s="15" t="s">
        <v>51</v>
      </c>
      <c r="B27" s="16">
        <f t="shared" ref="B27:Y27" si="55">B3</f>
        <v>42005</v>
      </c>
      <c r="C27" s="16">
        <f t="shared" si="55"/>
        <v>42036</v>
      </c>
      <c r="D27" s="16">
        <f t="shared" si="55"/>
        <v>42064</v>
      </c>
      <c r="E27" s="16">
        <f t="shared" si="55"/>
        <v>42095</v>
      </c>
      <c r="F27" s="16">
        <f t="shared" si="55"/>
        <v>42125</v>
      </c>
      <c r="G27" s="16">
        <f t="shared" si="55"/>
        <v>42156</v>
      </c>
      <c r="H27" s="16">
        <f t="shared" si="55"/>
        <v>42186</v>
      </c>
      <c r="I27" s="16">
        <f t="shared" si="55"/>
        <v>42217</v>
      </c>
      <c r="J27" s="16">
        <f t="shared" si="55"/>
        <v>42248</v>
      </c>
      <c r="K27" s="16">
        <f t="shared" si="55"/>
        <v>42278</v>
      </c>
      <c r="L27" s="16">
        <f t="shared" si="55"/>
        <v>42309</v>
      </c>
      <c r="M27" s="16">
        <f t="shared" si="55"/>
        <v>42339</v>
      </c>
      <c r="N27" s="16">
        <f t="shared" si="55"/>
        <v>42370</v>
      </c>
      <c r="O27" s="16">
        <f t="shared" si="55"/>
        <v>42401</v>
      </c>
      <c r="P27" s="16">
        <f t="shared" si="55"/>
        <v>42430</v>
      </c>
      <c r="Q27" s="16">
        <f t="shared" si="55"/>
        <v>42461</v>
      </c>
      <c r="R27" s="16">
        <f t="shared" si="55"/>
        <v>42491</v>
      </c>
      <c r="S27" s="16">
        <f t="shared" si="55"/>
        <v>42522</v>
      </c>
      <c r="T27" s="16">
        <f t="shared" si="55"/>
        <v>42552</v>
      </c>
      <c r="U27" s="16">
        <f t="shared" si="55"/>
        <v>42583</v>
      </c>
      <c r="V27" s="16">
        <f t="shared" si="55"/>
        <v>42614</v>
      </c>
      <c r="W27" s="16">
        <f t="shared" si="55"/>
        <v>42644</v>
      </c>
      <c r="X27" s="16">
        <f t="shared" si="55"/>
        <v>42675</v>
      </c>
      <c r="Y27" s="16">
        <f t="shared" si="55"/>
        <v>42705</v>
      </c>
      <c r="Z27" s="17" t="str">
        <f>Z15</f>
        <v>YTD 6/16</v>
      </c>
      <c r="AA27" s="17" t="s">
        <v>78</v>
      </c>
      <c r="AB27" s="17" t="s">
        <v>79</v>
      </c>
      <c r="AC27" s="17" t="s">
        <v>80</v>
      </c>
      <c r="AD27" s="17" t="s">
        <v>81</v>
      </c>
      <c r="AE27" s="18" t="str">
        <f t="shared" ref="AE27:AI27" si="56">AE15</f>
        <v>YTD 6/15</v>
      </c>
      <c r="AF27" s="18" t="str">
        <f t="shared" si="56"/>
        <v>Q1 '15</v>
      </c>
      <c r="AG27" s="18" t="str">
        <f t="shared" si="56"/>
        <v>Q2 '15</v>
      </c>
      <c r="AH27" s="18" t="str">
        <f t="shared" si="56"/>
        <v>Q3 '15</v>
      </c>
      <c r="AI27" s="18" t="str">
        <f t="shared" si="56"/>
        <v>Q4 '15</v>
      </c>
      <c r="AJ27" s="19" t="s">
        <v>86</v>
      </c>
      <c r="AK27" s="19" t="s">
        <v>87</v>
      </c>
      <c r="AL27" s="19" t="s">
        <v>88</v>
      </c>
      <c r="AM27" s="19" t="s">
        <v>89</v>
      </c>
      <c r="AN27" s="19" t="s">
        <v>90</v>
      </c>
      <c r="AO27" s="20">
        <v>42736</v>
      </c>
      <c r="AP27" s="20">
        <v>42767</v>
      </c>
      <c r="AQ27" s="20">
        <v>42795</v>
      </c>
      <c r="AR27" s="20">
        <v>42826</v>
      </c>
      <c r="AS27" s="20">
        <v>42856</v>
      </c>
      <c r="AT27" s="20">
        <v>42887</v>
      </c>
      <c r="AU27" s="20">
        <v>42917</v>
      </c>
      <c r="AV27" s="20">
        <v>42948</v>
      </c>
      <c r="AW27" s="20">
        <v>42979</v>
      </c>
      <c r="AX27" s="20">
        <v>43009</v>
      </c>
      <c r="AY27" s="20">
        <v>43040</v>
      </c>
      <c r="AZ27" s="20">
        <v>43070</v>
      </c>
      <c r="BA27" s="17" t="s">
        <v>91</v>
      </c>
      <c r="BB27" s="17" t="s">
        <v>92</v>
      </c>
      <c r="BC27" s="17" t="s">
        <v>93</v>
      </c>
      <c r="BD27" s="17" t="s">
        <v>94</v>
      </c>
      <c r="BE27" s="17" t="str">
        <f>"YTD " &amp; A26 &amp;"/17"</f>
        <v>YTD /17</v>
      </c>
      <c r="BF27" s="21">
        <v>42736</v>
      </c>
      <c r="BG27" s="20">
        <v>42767</v>
      </c>
      <c r="BH27" s="20">
        <v>42795</v>
      </c>
      <c r="BI27" s="20">
        <v>42826</v>
      </c>
      <c r="BJ27" s="20">
        <v>42856</v>
      </c>
      <c r="BK27" s="20">
        <v>42887</v>
      </c>
      <c r="BL27" s="20">
        <v>42917</v>
      </c>
      <c r="BM27" s="20">
        <v>42948</v>
      </c>
      <c r="BN27" s="20">
        <v>42979</v>
      </c>
      <c r="BO27" s="20">
        <v>43009</v>
      </c>
      <c r="BP27" s="20">
        <v>43040</v>
      </c>
      <c r="BQ27" s="20">
        <v>43070</v>
      </c>
      <c r="BR27" s="17" t="s">
        <v>95</v>
      </c>
      <c r="BS27" s="17" t="s">
        <v>96</v>
      </c>
      <c r="BT27" s="17" t="s">
        <v>97</v>
      </c>
      <c r="BU27" s="17" t="s">
        <v>98</v>
      </c>
      <c r="BV27" s="22" t="s">
        <v>3</v>
      </c>
    </row>
    <row r="28" spans="1:74" x14ac:dyDescent="0.25">
      <c r="A28" t="s">
        <v>99</v>
      </c>
      <c r="B28">
        <f>'Agency North'!C28+'Agency South'!C28</f>
        <v>38</v>
      </c>
      <c r="C28">
        <f>'Agency North'!D28+'Agency South'!D28</f>
        <v>30</v>
      </c>
      <c r="D28">
        <f>'Agency North'!E28+'Agency South'!E28</f>
        <v>41</v>
      </c>
      <c r="E28">
        <f>'Agency North'!F28+'Agency South'!F28</f>
        <v>53</v>
      </c>
      <c r="F28">
        <f>'Agency North'!G28+'Agency South'!G28</f>
        <v>59</v>
      </c>
      <c r="G28">
        <f>'Agency North'!H28+'Agency South'!H28</f>
        <v>54</v>
      </c>
      <c r="H28" s="24">
        <f>'Agency North'!I28+'Agency South'!I28</f>
        <v>52</v>
      </c>
      <c r="I28" s="24">
        <f>'Agency North'!J28+'Agency South'!J28</f>
        <v>47</v>
      </c>
      <c r="J28" s="24">
        <f>'Agency North'!K28+'Agency South'!K28</f>
        <v>65</v>
      </c>
      <c r="K28" s="24">
        <f>'Agency North'!L28+'Agency South'!L28</f>
        <v>61</v>
      </c>
      <c r="L28" s="24">
        <f>'Agency North'!M28+'Agency South'!M28</f>
        <v>54</v>
      </c>
      <c r="M28" s="24">
        <f>'Agency North'!N28+'Agency South'!N28</f>
        <v>57</v>
      </c>
      <c r="N28" s="24">
        <f>'Agency North'!O28+'Agency South'!O28</f>
        <v>45</v>
      </c>
      <c r="O28" s="24">
        <f>'Agency North'!P28+'Agency South'!P28</f>
        <v>41</v>
      </c>
      <c r="P28" s="24">
        <f>'Agency North'!Q28+'Agency South'!Q28</f>
        <v>65</v>
      </c>
      <c r="Q28" s="24">
        <f>'Agency North'!R28+'Agency South'!R28</f>
        <v>51</v>
      </c>
      <c r="R28" s="24">
        <f>'Agency North'!S28+'Agency South'!S28</f>
        <v>50</v>
      </c>
      <c r="S28" s="24">
        <f>'Agency North'!T28+'Agency South'!T28</f>
        <v>64</v>
      </c>
      <c r="T28" s="24">
        <f>'Agency North'!U28+'Agency South'!U28</f>
        <v>46</v>
      </c>
      <c r="U28" s="24">
        <f>'Agency North'!V28+'Agency South'!V28</f>
        <v>47</v>
      </c>
      <c r="V28" s="24">
        <f>'Agency North'!W28+'Agency South'!W28</f>
        <v>51</v>
      </c>
      <c r="W28" s="24">
        <f>'Agency North'!X28+'Agency South'!X28</f>
        <v>42</v>
      </c>
      <c r="X28" s="24">
        <f>'Agency North'!Y28+'Agency South'!Y28</f>
        <v>42</v>
      </c>
      <c r="Y28" s="24">
        <f>'Agency North'!Z28+'Agency South'!Z28</f>
        <v>51</v>
      </c>
      <c r="Z28" s="24">
        <f>SUM(N28:INDEX(N28:Y28,$A$2))</f>
        <v>316</v>
      </c>
      <c r="AA28" s="24">
        <f>SUM(N28:P28)</f>
        <v>151</v>
      </c>
      <c r="AB28" s="24">
        <f>SUM(Q28:S28)</f>
        <v>165</v>
      </c>
      <c r="AC28" s="24">
        <f>SUM(T28:V28)</f>
        <v>144</v>
      </c>
      <c r="AD28" s="24">
        <f>SUM(W28:Y28)</f>
        <v>135</v>
      </c>
      <c r="AE28" s="24">
        <f>SUM(B28                                                                                     : INDEX(B28:M28,$A$2))</f>
        <v>275</v>
      </c>
      <c r="AF28" s="24">
        <f t="shared" ref="AF28:AF34" si="57">SUM(B28:D28)</f>
        <v>109</v>
      </c>
      <c r="AG28" s="24">
        <f t="shared" ref="AG28:AG34" si="58">SUM(E28:G28)</f>
        <v>166</v>
      </c>
      <c r="AH28" s="24">
        <f>SUM(H28:J28)</f>
        <v>164</v>
      </c>
      <c r="AI28" s="24">
        <f t="shared" ref="AI28:AI34" si="59">SUM(K28:M28)</f>
        <v>172</v>
      </c>
      <c r="AJ28" s="25">
        <f>Z28/AE28-1</f>
        <v>0.14909090909090916</v>
      </c>
      <c r="AK28" s="25">
        <f t="shared" ref="AK28:AM36" si="60">AA28/AF28-1</f>
        <v>0.3853211009174311</v>
      </c>
      <c r="AL28" s="25">
        <f t="shared" si="60"/>
        <v>-6.0240963855421326E-3</v>
      </c>
      <c r="AM28" s="25">
        <f t="shared" si="60"/>
        <v>-0.12195121951219512</v>
      </c>
      <c r="AN28" s="25">
        <f>AD28/SUM(K28:INDEX(K28:M28,MOD($A$2,3)))-1</f>
        <v>-0.21511627906976749</v>
      </c>
      <c r="AO28" s="24">
        <f>'Agency North'!AP28+'Agency South'!AP28</f>
        <v>81</v>
      </c>
      <c r="AP28" s="24">
        <f>'Agency North'!AQ28+'Agency South'!AQ28</f>
        <v>100</v>
      </c>
      <c r="AQ28" s="24">
        <f>'Agency North'!AR28+'Agency South'!AR28</f>
        <v>106</v>
      </c>
      <c r="AR28" s="24">
        <f>'Agency North'!AS28+'Agency South'!AS28</f>
        <v>100</v>
      </c>
      <c r="AS28" s="24">
        <f>'Agency North'!AT28+'Agency South'!AT28</f>
        <v>92</v>
      </c>
      <c r="AT28" s="24">
        <f>'Agency North'!AU28+'Agency South'!AU28</f>
        <v>95</v>
      </c>
      <c r="BA28" s="26">
        <f>SUM(AO28:INDEX(AO28:AQ28,IF($A$2&lt;3,$A$2,3)))</f>
        <v>287</v>
      </c>
      <c r="BB28" s="26">
        <f>SUM(AR28:INDEX(AR28:AT28,IF($A$2&lt;7,$A$2-3,3)))</f>
        <v>287</v>
      </c>
      <c r="BC28" s="26">
        <f>SUM(AU28:INDEX(AU28:AW28,IF(AND($A$2&gt;6,$A$2&lt;10),$A$2-6,0)))</f>
        <v>0</v>
      </c>
      <c r="BD28" s="26">
        <f>SUM(AX28:INDEX(AX28:AZ28,IF($A$2&gt;9,$A$2-9,0)))</f>
        <v>0</v>
      </c>
      <c r="BE28" s="26">
        <f>SUM($AO28:INDEX(AO28:AZ28,$A$2))</f>
        <v>574</v>
      </c>
      <c r="BF28" s="37">
        <f t="shared" ref="BF28:BQ36" si="61">AO28/N28</f>
        <v>1.8</v>
      </c>
      <c r="BG28" s="28">
        <f t="shared" si="61"/>
        <v>2.4390243902439024</v>
      </c>
      <c r="BH28" s="28">
        <f t="shared" si="61"/>
        <v>1.6307692307692307</v>
      </c>
      <c r="BI28" s="28">
        <f t="shared" si="61"/>
        <v>1.9607843137254901</v>
      </c>
      <c r="BJ28" s="28">
        <f t="shared" si="61"/>
        <v>1.84</v>
      </c>
      <c r="BK28" s="28">
        <f t="shared" si="61"/>
        <v>1.484375</v>
      </c>
      <c r="BL28" s="28">
        <f t="shared" si="61"/>
        <v>0</v>
      </c>
      <c r="BM28" s="28">
        <f t="shared" si="61"/>
        <v>0</v>
      </c>
      <c r="BN28" s="28">
        <f t="shared" si="61"/>
        <v>0</v>
      </c>
      <c r="BO28" s="28">
        <f t="shared" si="61"/>
        <v>0</v>
      </c>
      <c r="BP28" s="28">
        <f t="shared" si="61"/>
        <v>0</v>
      </c>
      <c r="BQ28" s="28">
        <f t="shared" si="61"/>
        <v>0</v>
      </c>
      <c r="BR28" s="28">
        <f>BA28/SUM(N28:INDEX(N28:P28,IF($A$2&lt;3,$A$2,3)))</f>
        <v>1.9006622516556291</v>
      </c>
      <c r="BS28" s="28">
        <f>BB28/SUM(Q28:INDEX(Q28:S28,IF($A$2&lt;7,$A$2-3,3)))</f>
        <v>1.7393939393939395</v>
      </c>
      <c r="BT28" s="28">
        <f t="shared" ref="BT28:BU36" si="62">BC28/AC28</f>
        <v>0</v>
      </c>
      <c r="BU28" s="28">
        <f t="shared" si="62"/>
        <v>0</v>
      </c>
      <c r="BV28" s="28">
        <f t="shared" ref="BV28:BV36" si="63">BE28/Z28</f>
        <v>1.8164556962025316</v>
      </c>
    </row>
    <row r="29" spans="1:74" x14ac:dyDescent="0.25">
      <c r="A29" t="s">
        <v>64</v>
      </c>
      <c r="B29">
        <f>'Agency North'!C29+'Agency South'!C29</f>
        <v>122</v>
      </c>
      <c r="C29">
        <f>'Agency North'!D29+'Agency South'!D29</f>
        <v>72</v>
      </c>
      <c r="D29">
        <f>'Agency North'!E29+'Agency South'!E29</f>
        <v>140</v>
      </c>
      <c r="E29">
        <f>'Agency North'!F29+'Agency South'!F29</f>
        <v>166</v>
      </c>
      <c r="F29">
        <f>'Agency North'!G29+'Agency South'!G29</f>
        <v>159</v>
      </c>
      <c r="G29">
        <f>'Agency North'!H29+'Agency South'!H29</f>
        <v>205</v>
      </c>
      <c r="H29" s="24">
        <f>'Agency North'!I29+'Agency South'!I29</f>
        <v>242</v>
      </c>
      <c r="I29" s="24">
        <f>'Agency North'!J29+'Agency South'!J29</f>
        <v>175</v>
      </c>
      <c r="J29" s="24">
        <f>'Agency North'!K29+'Agency South'!K29</f>
        <v>269</v>
      </c>
      <c r="K29" s="24">
        <f>'Agency North'!L29+'Agency South'!L29</f>
        <v>202</v>
      </c>
      <c r="L29" s="24">
        <f>'Agency North'!M29+'Agency South'!M29</f>
        <v>376</v>
      </c>
      <c r="M29" s="24">
        <f>'Agency North'!N29+'Agency South'!N29</f>
        <v>276</v>
      </c>
      <c r="N29" s="24">
        <f>'Agency North'!O29+'Agency South'!O29</f>
        <v>59</v>
      </c>
      <c r="O29" s="24">
        <f>'Agency North'!P29+'Agency South'!P29</f>
        <v>63</v>
      </c>
      <c r="P29" s="24">
        <f>'Agency North'!Q29+'Agency South'!Q29</f>
        <v>301</v>
      </c>
      <c r="Q29" s="24">
        <f>'Agency North'!R29+'Agency South'!R29</f>
        <v>244</v>
      </c>
      <c r="R29" s="24">
        <f>'Agency North'!S29+'Agency South'!S29</f>
        <v>299</v>
      </c>
      <c r="S29" s="24">
        <f>'Agency North'!T29+'Agency South'!T29</f>
        <v>576</v>
      </c>
      <c r="T29" s="24">
        <f>'Agency North'!U29+'Agency South'!U29</f>
        <v>359</v>
      </c>
      <c r="U29" s="24">
        <f>'Agency North'!V29+'Agency South'!V29</f>
        <v>409</v>
      </c>
      <c r="V29" s="24">
        <f>'Agency North'!W29+'Agency South'!W29</f>
        <v>554</v>
      </c>
      <c r="W29" s="24">
        <f>'Agency North'!X29+'Agency South'!X29</f>
        <v>434</v>
      </c>
      <c r="X29" s="24">
        <f>'Agency North'!Y29+'Agency South'!Y29</f>
        <v>407</v>
      </c>
      <c r="Y29" s="24">
        <f>'Agency North'!Z29+'Agency South'!Z29</f>
        <v>774</v>
      </c>
      <c r="Z29" s="24">
        <f>SUM(N29:INDEX(N29:Y29,$A$2))</f>
        <v>1542</v>
      </c>
      <c r="AA29" s="24">
        <f t="shared" ref="AA29:AA34" si="64">SUM(N29:P29)</f>
        <v>423</v>
      </c>
      <c r="AB29" s="24">
        <f t="shared" ref="AB29:AB34" si="65">SUM(Q29:S29)</f>
        <v>1119</v>
      </c>
      <c r="AC29" s="24">
        <f t="shared" ref="AC29:AC34" si="66">SUM(T29:V29)</f>
        <v>1322</v>
      </c>
      <c r="AD29" s="24">
        <f t="shared" ref="AD29:AD34" si="67">SUM(W29:Y29)</f>
        <v>1615</v>
      </c>
      <c r="AE29" s="24">
        <f>SUM(B29                                                                                     : INDEX(B29:M29,$A$2))</f>
        <v>864</v>
      </c>
      <c r="AF29" s="24">
        <f t="shared" si="57"/>
        <v>334</v>
      </c>
      <c r="AG29" s="24">
        <f t="shared" si="58"/>
        <v>530</v>
      </c>
      <c r="AH29" s="24">
        <f t="shared" ref="AH29:AH34" si="68">SUM(H29:J29)</f>
        <v>686</v>
      </c>
      <c r="AI29" s="24">
        <f t="shared" si="59"/>
        <v>854</v>
      </c>
      <c r="AJ29" s="25">
        <f t="shared" ref="AJ29:AJ36" si="69">Z29/AE29-1</f>
        <v>0.78472222222222232</v>
      </c>
      <c r="AK29" s="25">
        <f t="shared" si="60"/>
        <v>0.26646706586826352</v>
      </c>
      <c r="AL29" s="25">
        <f t="shared" si="60"/>
        <v>1.111320754716981</v>
      </c>
      <c r="AM29" s="25">
        <f t="shared" si="60"/>
        <v>0.92711370262390669</v>
      </c>
      <c r="AN29" s="25">
        <f>AD29/SUM(K29:INDEX(K29:M29,MOD($A$2,3)))-1</f>
        <v>0.8911007025761124</v>
      </c>
      <c r="AO29" s="24">
        <f>'Agency North'!AP29+'Agency South'!AP29</f>
        <v>160</v>
      </c>
      <c r="AP29" s="24">
        <f>'Agency North'!AQ29+'Agency South'!AQ29</f>
        <v>325</v>
      </c>
      <c r="AQ29" s="24">
        <f>'Agency North'!AR29+'Agency South'!AR29</f>
        <v>591</v>
      </c>
      <c r="AR29" s="24">
        <f>'Agency North'!AS29+'Agency South'!AS29</f>
        <v>460</v>
      </c>
      <c r="AS29" s="24">
        <f>'Agency North'!AT29+'Agency South'!AT29</f>
        <v>429</v>
      </c>
      <c r="AT29" s="24">
        <f>'Agency North'!AU29+'Agency South'!AU29</f>
        <v>914</v>
      </c>
      <c r="BA29" s="26">
        <f>SUM(AO29:INDEX(AO29:AQ29,IF($A$2&lt;3,$A$2,3)))</f>
        <v>1076</v>
      </c>
      <c r="BB29" s="26">
        <f>SUM(AR29:INDEX(AR29:AT29,IF($A$2&lt;7,$A$2-3,3)))</f>
        <v>1803</v>
      </c>
      <c r="BC29" s="26">
        <f>SUM(AU29:INDEX(AU29:AW29,IF(AND($A$2&gt;6,$A$2&lt;10),$A$2-6,0)))</f>
        <v>0</v>
      </c>
      <c r="BD29" s="26">
        <f>SUM(AX29:INDEX(AX29:AZ29,IF($A$2&gt;9,$A$2-9,0)))</f>
        <v>0</v>
      </c>
      <c r="BE29" s="26">
        <f>SUM($AO29:INDEX(AO29:AZ29,$A$2))</f>
        <v>2879</v>
      </c>
      <c r="BF29" s="37">
        <f t="shared" si="61"/>
        <v>2.7118644067796609</v>
      </c>
      <c r="BG29" s="28">
        <f t="shared" si="61"/>
        <v>5.1587301587301591</v>
      </c>
      <c r="BH29" s="28">
        <f t="shared" si="61"/>
        <v>1.9634551495016612</v>
      </c>
      <c r="BI29" s="28">
        <f t="shared" si="61"/>
        <v>1.8852459016393444</v>
      </c>
      <c r="BJ29" s="28">
        <f t="shared" si="61"/>
        <v>1.4347826086956521</v>
      </c>
      <c r="BK29" s="28">
        <f t="shared" si="61"/>
        <v>1.5868055555555556</v>
      </c>
      <c r="BL29" s="28">
        <f t="shared" si="61"/>
        <v>0</v>
      </c>
      <c r="BM29" s="28">
        <f t="shared" si="61"/>
        <v>0</v>
      </c>
      <c r="BN29" s="28">
        <f t="shared" si="61"/>
        <v>0</v>
      </c>
      <c r="BO29" s="28">
        <f t="shared" si="61"/>
        <v>0</v>
      </c>
      <c r="BP29" s="28">
        <f t="shared" si="61"/>
        <v>0</v>
      </c>
      <c r="BQ29" s="28">
        <f t="shared" si="61"/>
        <v>0</v>
      </c>
      <c r="BR29" s="28">
        <f>BA29/SUM(N29:INDEX(N29:P29,IF($A$2&lt;3,$A$2,3)))</f>
        <v>2.5437352245862885</v>
      </c>
      <c r="BS29" s="28">
        <f>BB29/SUM(Q29:INDEX(Q29:S29,IF($A$2&lt;7,$A$2-3,3)))</f>
        <v>1.6112600536193029</v>
      </c>
      <c r="BT29" s="28">
        <f t="shared" si="62"/>
        <v>0</v>
      </c>
      <c r="BU29" s="28">
        <f t="shared" si="62"/>
        <v>0</v>
      </c>
      <c r="BV29" s="28">
        <f t="shared" si="63"/>
        <v>1.8670557717250325</v>
      </c>
    </row>
    <row r="30" spans="1:74" x14ac:dyDescent="0.25">
      <c r="A30" t="s">
        <v>65</v>
      </c>
      <c r="B30">
        <f>'Agency North'!C30+'Agency South'!C30</f>
        <v>106</v>
      </c>
      <c r="C30">
        <f>'Agency North'!D30+'Agency South'!D30</f>
        <v>106</v>
      </c>
      <c r="D30">
        <f>'Agency North'!E30+'Agency South'!E30</f>
        <v>71</v>
      </c>
      <c r="E30">
        <f>'Agency North'!F30+'Agency South'!F30</f>
        <v>140</v>
      </c>
      <c r="F30">
        <f>'Agency North'!G30+'Agency South'!G30</f>
        <v>162</v>
      </c>
      <c r="G30">
        <f>'Agency North'!H30+'Agency South'!H30</f>
        <v>149</v>
      </c>
      <c r="H30" s="24">
        <f>'Agency North'!I30+'Agency South'!I30</f>
        <v>168</v>
      </c>
      <c r="I30" s="24">
        <f>'Agency North'!J30+'Agency South'!J30</f>
        <v>132</v>
      </c>
      <c r="J30" s="24">
        <f>'Agency North'!K30+'Agency South'!K30</f>
        <v>174</v>
      </c>
      <c r="K30" s="24">
        <f>'Agency North'!L30+'Agency South'!L30</f>
        <v>203</v>
      </c>
      <c r="L30" s="24">
        <f>'Agency North'!M30+'Agency South'!M30</f>
        <v>121</v>
      </c>
      <c r="M30" s="24">
        <f>'Agency North'!N30+'Agency South'!N30</f>
        <v>320</v>
      </c>
      <c r="N30" s="24">
        <f>'Agency North'!O30+'Agency South'!O30</f>
        <v>104</v>
      </c>
      <c r="O30" s="24">
        <f>'Agency North'!P30+'Agency South'!P30</f>
        <v>56</v>
      </c>
      <c r="P30" s="24">
        <f>'Agency North'!Q30+'Agency South'!Q30</f>
        <v>49</v>
      </c>
      <c r="Q30" s="24">
        <f>'Agency North'!R30+'Agency South'!R30</f>
        <v>169</v>
      </c>
      <c r="R30" s="24">
        <f>'Agency North'!S30+'Agency South'!S30</f>
        <v>162</v>
      </c>
      <c r="S30" s="24">
        <f>'Agency North'!T30+'Agency South'!T30</f>
        <v>232</v>
      </c>
      <c r="T30" s="24">
        <f>'Agency North'!U30+'Agency South'!U30</f>
        <v>300</v>
      </c>
      <c r="U30" s="24">
        <f>'Agency North'!V30+'Agency South'!V30</f>
        <v>228</v>
      </c>
      <c r="V30" s="24">
        <f>'Agency North'!W30+'Agency South'!W30</f>
        <v>310</v>
      </c>
      <c r="W30" s="24">
        <f>'Agency North'!X30+'Agency South'!X30</f>
        <v>301</v>
      </c>
      <c r="X30" s="24">
        <f>'Agency North'!Y30+'Agency South'!Y30</f>
        <v>313</v>
      </c>
      <c r="Y30" s="24">
        <f>'Agency North'!Z30+'Agency South'!Z30</f>
        <v>377</v>
      </c>
      <c r="Z30" s="24">
        <f>SUM(N30:INDEX(N30:Y30,$A$2))</f>
        <v>772</v>
      </c>
      <c r="AA30" s="24">
        <f t="shared" si="64"/>
        <v>209</v>
      </c>
      <c r="AB30" s="24">
        <f t="shared" si="65"/>
        <v>563</v>
      </c>
      <c r="AC30" s="24">
        <f t="shared" si="66"/>
        <v>838</v>
      </c>
      <c r="AD30" s="24">
        <f t="shared" si="67"/>
        <v>991</v>
      </c>
      <c r="AE30" s="24">
        <f>SUM(B30                                                                                     : INDEX(B30:M30,$A$2))</f>
        <v>734</v>
      </c>
      <c r="AF30" s="24">
        <f t="shared" si="57"/>
        <v>283</v>
      </c>
      <c r="AG30" s="24">
        <f t="shared" si="58"/>
        <v>451</v>
      </c>
      <c r="AH30" s="24">
        <f t="shared" si="68"/>
        <v>474</v>
      </c>
      <c r="AI30" s="24">
        <f t="shared" si="59"/>
        <v>644</v>
      </c>
      <c r="AJ30" s="25">
        <f t="shared" si="69"/>
        <v>5.1771117166212521E-2</v>
      </c>
      <c r="AK30" s="25">
        <f t="shared" si="60"/>
        <v>-0.2614840989399293</v>
      </c>
      <c r="AL30" s="25">
        <f t="shared" si="60"/>
        <v>0.24833702882483366</v>
      </c>
      <c r="AM30" s="25">
        <f t="shared" si="60"/>
        <v>0.76793248945147674</v>
      </c>
      <c r="AN30" s="25">
        <f>AD30/SUM(K30:INDEX(K30:M30,MOD($A$2,3)))-1</f>
        <v>0.53881987577639756</v>
      </c>
      <c r="AO30" s="24">
        <f>'Agency North'!AP30+'Agency South'!AP30</f>
        <v>218</v>
      </c>
      <c r="AP30" s="24">
        <f>'Agency North'!AQ30+'Agency South'!AQ30</f>
        <v>117</v>
      </c>
      <c r="AQ30" s="24">
        <f>'Agency North'!AR30+'Agency South'!AR30</f>
        <v>274</v>
      </c>
      <c r="AR30" s="24">
        <f>'Agency North'!AS30+'Agency South'!AS30</f>
        <v>282</v>
      </c>
      <c r="AS30" s="24">
        <f>'Agency North'!AT30+'Agency South'!AT30</f>
        <v>213</v>
      </c>
      <c r="AT30" s="24">
        <f>'Agency North'!AU30+'Agency South'!AU30</f>
        <v>196</v>
      </c>
      <c r="BA30" s="26">
        <f>SUM(AO30:INDEX(AO30:AQ30,IF($A$2&lt;3,$A$2,3)))</f>
        <v>609</v>
      </c>
      <c r="BB30" s="26">
        <f>SUM(AR30:INDEX(AR30:AT30,IF($A$2&lt;7,$A$2-3,3)))</f>
        <v>691</v>
      </c>
      <c r="BC30" s="26">
        <f>SUM(AU30:INDEX(AU30:AW30,IF(AND($A$2&gt;6,$A$2&lt;10),$A$2-6,0)))</f>
        <v>0</v>
      </c>
      <c r="BD30" s="26">
        <f>SUM(AX30:INDEX(AX30:AZ30,IF($A$2&gt;9,$A$2-9,0)))</f>
        <v>0</v>
      </c>
      <c r="BE30" s="26">
        <f>SUM($AO30:INDEX(AO30:AZ30,$A$2))</f>
        <v>1300</v>
      </c>
      <c r="BF30" s="37">
        <f t="shared" si="61"/>
        <v>2.0961538461538463</v>
      </c>
      <c r="BG30" s="28">
        <f t="shared" si="61"/>
        <v>2.0892857142857144</v>
      </c>
      <c r="BH30" s="28">
        <f t="shared" si="61"/>
        <v>5.591836734693878</v>
      </c>
      <c r="BI30" s="28">
        <f t="shared" si="61"/>
        <v>1.668639053254438</v>
      </c>
      <c r="BJ30" s="28">
        <f t="shared" si="61"/>
        <v>1.3148148148148149</v>
      </c>
      <c r="BK30" s="28">
        <f t="shared" si="61"/>
        <v>0.84482758620689657</v>
      </c>
      <c r="BL30" s="28">
        <f t="shared" si="61"/>
        <v>0</v>
      </c>
      <c r="BM30" s="28">
        <f t="shared" si="61"/>
        <v>0</v>
      </c>
      <c r="BN30" s="28">
        <f t="shared" si="61"/>
        <v>0</v>
      </c>
      <c r="BO30" s="28">
        <f t="shared" si="61"/>
        <v>0</v>
      </c>
      <c r="BP30" s="28">
        <f t="shared" si="61"/>
        <v>0</v>
      </c>
      <c r="BQ30" s="28">
        <f t="shared" si="61"/>
        <v>0</v>
      </c>
      <c r="BR30" s="28">
        <f>BA30/SUM(N30:INDEX(N30:P30,IF($A$2&lt;3,$A$2,3)))</f>
        <v>2.9138755980861246</v>
      </c>
      <c r="BS30" s="28">
        <f>BB30/SUM(Q30:INDEX(Q30:S30,IF($A$2&lt;7,$A$2-3,3)))</f>
        <v>1.2273534635879217</v>
      </c>
      <c r="BT30" s="28">
        <f t="shared" si="62"/>
        <v>0</v>
      </c>
      <c r="BU30" s="28">
        <f t="shared" si="62"/>
        <v>0</v>
      </c>
      <c r="BV30" s="28">
        <f t="shared" si="63"/>
        <v>1.6839378238341969</v>
      </c>
    </row>
    <row r="31" spans="1:74" x14ac:dyDescent="0.25">
      <c r="A31" t="s">
        <v>66</v>
      </c>
      <c r="B31">
        <f>'Agency North'!C31+'Agency South'!C31</f>
        <v>124</v>
      </c>
      <c r="C31">
        <f>'Agency North'!D31+'Agency South'!D31</f>
        <v>116</v>
      </c>
      <c r="D31">
        <f>'Agency North'!E31+'Agency South'!E31</f>
        <v>176</v>
      </c>
      <c r="E31">
        <f>'Agency North'!F31+'Agency South'!F31</f>
        <v>110</v>
      </c>
      <c r="F31">
        <f>'Agency North'!G31+'Agency South'!G31</f>
        <v>136</v>
      </c>
      <c r="G31">
        <f>'Agency North'!H31+'Agency South'!H31</f>
        <v>257</v>
      </c>
      <c r="H31" s="24">
        <f>'Agency North'!I31+'Agency South'!I31</f>
        <v>234</v>
      </c>
      <c r="I31" s="24">
        <f>'Agency North'!J31+'Agency South'!J31</f>
        <v>160</v>
      </c>
      <c r="J31" s="24">
        <f>'Agency North'!K31+'Agency South'!K31</f>
        <v>270</v>
      </c>
      <c r="K31" s="24">
        <f>'Agency North'!L31+'Agency South'!L31</f>
        <v>210</v>
      </c>
      <c r="L31" s="24">
        <f>'Agency North'!M31+'Agency South'!M31</f>
        <v>266</v>
      </c>
      <c r="M31" s="24">
        <f>'Agency North'!N31+'Agency South'!N31</f>
        <v>290</v>
      </c>
      <c r="N31" s="24">
        <f>'Agency North'!O31+'Agency South'!O31</f>
        <v>147</v>
      </c>
      <c r="O31" s="24">
        <f>'Agency North'!P31+'Agency South'!P31</f>
        <v>177</v>
      </c>
      <c r="P31" s="24">
        <f>'Agency North'!Q31+'Agency South'!Q31</f>
        <v>150</v>
      </c>
      <c r="Q31" s="24">
        <f>'Agency North'!R31+'Agency South'!R31</f>
        <v>62</v>
      </c>
      <c r="R31" s="24">
        <f>'Agency North'!S31+'Agency South'!S31</f>
        <v>150</v>
      </c>
      <c r="S31" s="24">
        <f>'Agency North'!T31+'Agency South'!T31</f>
        <v>250</v>
      </c>
      <c r="T31" s="24">
        <f>'Agency North'!U31+'Agency South'!U31</f>
        <v>203</v>
      </c>
      <c r="U31" s="24">
        <f>'Agency North'!V31+'Agency South'!V31</f>
        <v>307</v>
      </c>
      <c r="V31" s="24">
        <f>'Agency North'!W31+'Agency South'!W31</f>
        <v>343</v>
      </c>
      <c r="W31" s="24">
        <f>'Agency North'!X31+'Agency South'!X31</f>
        <v>243</v>
      </c>
      <c r="X31" s="24">
        <f>'Agency North'!Y31+'Agency South'!Y31</f>
        <v>323</v>
      </c>
      <c r="Y31" s="24">
        <f>'Agency North'!Z31+'Agency South'!Z31</f>
        <v>494</v>
      </c>
      <c r="Z31" s="24">
        <f>SUM(N31:INDEX(N31:Y31,$A$2))</f>
        <v>936</v>
      </c>
      <c r="AA31" s="24">
        <f t="shared" si="64"/>
        <v>474</v>
      </c>
      <c r="AB31" s="24">
        <f t="shared" si="65"/>
        <v>462</v>
      </c>
      <c r="AC31" s="24">
        <f t="shared" si="66"/>
        <v>853</v>
      </c>
      <c r="AD31" s="24">
        <f t="shared" si="67"/>
        <v>1060</v>
      </c>
      <c r="AE31" s="24">
        <f>SUM(B31                                                                                     : INDEX(B31:M31,$A$2))</f>
        <v>919</v>
      </c>
      <c r="AF31" s="24">
        <f t="shared" si="57"/>
        <v>416</v>
      </c>
      <c r="AG31" s="24">
        <f t="shared" si="58"/>
        <v>503</v>
      </c>
      <c r="AH31" s="24">
        <f t="shared" si="68"/>
        <v>664</v>
      </c>
      <c r="AI31" s="24">
        <f t="shared" si="59"/>
        <v>766</v>
      </c>
      <c r="AJ31" s="25">
        <f t="shared" si="69"/>
        <v>1.8498367791077275E-2</v>
      </c>
      <c r="AK31" s="25">
        <f t="shared" si="60"/>
        <v>0.13942307692307687</v>
      </c>
      <c r="AL31" s="25">
        <f t="shared" si="60"/>
        <v>-8.1510934393638212E-2</v>
      </c>
      <c r="AM31" s="25">
        <f t="shared" si="60"/>
        <v>0.28463855421686746</v>
      </c>
      <c r="AN31" s="25">
        <f>AD31/SUM(K31:INDEX(K31:M31,MOD($A$2,3)))-1</f>
        <v>0.38381201044386426</v>
      </c>
      <c r="AO31" s="24">
        <f>'Agency North'!AP31+'Agency South'!AP31</f>
        <v>238</v>
      </c>
      <c r="AP31" s="24">
        <f>'Agency North'!AQ31+'Agency South'!AQ31</f>
        <v>423</v>
      </c>
      <c r="AQ31" s="24">
        <f>'Agency North'!AR31+'Agency South'!AR31</f>
        <v>281</v>
      </c>
      <c r="AR31" s="24">
        <f>'Agency North'!AS31+'Agency South'!AS31</f>
        <v>224</v>
      </c>
      <c r="AS31" s="24">
        <f>'Agency North'!AT31+'Agency South'!AT31</f>
        <v>263</v>
      </c>
      <c r="AT31" s="24">
        <f>'Agency North'!AU31+'Agency South'!AU31</f>
        <v>233</v>
      </c>
      <c r="BA31" s="26">
        <f>SUM(AO31:INDEX(AO31:AQ31,IF($A$2&lt;3,$A$2,3)))</f>
        <v>942</v>
      </c>
      <c r="BB31" s="26">
        <f>SUM(AR31:INDEX(AR31:AT31,IF($A$2&lt;7,$A$2-3,3)))</f>
        <v>720</v>
      </c>
      <c r="BC31" s="26">
        <f>SUM(AU31:INDEX(AU31:AW31,IF(AND($A$2&gt;6,$A$2&lt;10),$A$2-6,0)))</f>
        <v>0</v>
      </c>
      <c r="BD31" s="26">
        <f>SUM(AX31:INDEX(AX31:AZ31,IF($A$2&gt;9,$A$2-9,0)))</f>
        <v>0</v>
      </c>
      <c r="BE31" s="26">
        <f>SUM($AO31:INDEX(AO31:AZ31,$A$2))</f>
        <v>1662</v>
      </c>
      <c r="BF31" s="37">
        <f t="shared" si="61"/>
        <v>1.6190476190476191</v>
      </c>
      <c r="BG31" s="28">
        <f t="shared" si="61"/>
        <v>2.3898305084745761</v>
      </c>
      <c r="BH31" s="28">
        <f t="shared" si="61"/>
        <v>1.8733333333333333</v>
      </c>
      <c r="BI31" s="28">
        <f t="shared" si="61"/>
        <v>3.6129032258064515</v>
      </c>
      <c r="BJ31" s="28">
        <f t="shared" si="61"/>
        <v>1.7533333333333334</v>
      </c>
      <c r="BK31" s="28">
        <f t="shared" si="61"/>
        <v>0.93200000000000005</v>
      </c>
      <c r="BL31" s="28">
        <f t="shared" si="61"/>
        <v>0</v>
      </c>
      <c r="BM31" s="28">
        <f t="shared" si="61"/>
        <v>0</v>
      </c>
      <c r="BN31" s="28">
        <f t="shared" si="61"/>
        <v>0</v>
      </c>
      <c r="BO31" s="28">
        <f t="shared" si="61"/>
        <v>0</v>
      </c>
      <c r="BP31" s="28">
        <f t="shared" si="61"/>
        <v>0</v>
      </c>
      <c r="BQ31" s="28">
        <f t="shared" si="61"/>
        <v>0</v>
      </c>
      <c r="BR31" s="28">
        <f>BA31/SUM(N31:INDEX(N31:P31,IF($A$2&lt;3,$A$2,3)))</f>
        <v>1.9873417721518987</v>
      </c>
      <c r="BS31" s="28">
        <f>BB31/SUM(Q31:INDEX(Q31:S31,IF($A$2&lt;7,$A$2-3,3)))</f>
        <v>1.5584415584415585</v>
      </c>
      <c r="BT31" s="28">
        <f t="shared" si="62"/>
        <v>0</v>
      </c>
      <c r="BU31" s="28">
        <f t="shared" si="62"/>
        <v>0</v>
      </c>
      <c r="BV31" s="28">
        <f t="shared" si="63"/>
        <v>1.7756410256410255</v>
      </c>
    </row>
    <row r="32" spans="1:74" x14ac:dyDescent="0.25">
      <c r="A32" t="s">
        <v>67</v>
      </c>
      <c r="B32">
        <f>'Agency North'!C32+'Agency South'!C32</f>
        <v>81</v>
      </c>
      <c r="C32">
        <f>'Agency North'!D32+'Agency South'!D32</f>
        <v>65</v>
      </c>
      <c r="D32">
        <f>'Agency North'!E32+'Agency South'!E32</f>
        <v>124</v>
      </c>
      <c r="E32">
        <f>'Agency North'!F32+'Agency South'!F32</f>
        <v>142</v>
      </c>
      <c r="F32">
        <f>'Agency North'!G32+'Agency South'!G32</f>
        <v>182</v>
      </c>
      <c r="G32">
        <f>'Agency North'!H32+'Agency South'!H32</f>
        <v>143</v>
      </c>
      <c r="H32" s="24">
        <f>'Agency North'!I32+'Agency South'!I32</f>
        <v>132</v>
      </c>
      <c r="I32" s="24">
        <f>'Agency North'!J32+'Agency South'!J32</f>
        <v>140</v>
      </c>
      <c r="J32" s="24">
        <f>'Agency North'!K32+'Agency South'!K32</f>
        <v>260</v>
      </c>
      <c r="K32" s="24">
        <f>'Agency North'!L32+'Agency South'!L32</f>
        <v>192</v>
      </c>
      <c r="L32" s="24">
        <f>'Agency North'!M32+'Agency South'!M32</f>
        <v>199</v>
      </c>
      <c r="M32" s="24">
        <f>'Agency North'!N32+'Agency South'!N32</f>
        <v>233</v>
      </c>
      <c r="N32" s="24">
        <f>'Agency North'!O32+'Agency South'!O32</f>
        <v>124</v>
      </c>
      <c r="O32" s="24">
        <f>'Agency North'!P32+'Agency South'!P32</f>
        <v>121</v>
      </c>
      <c r="P32" s="24">
        <f>'Agency North'!Q32+'Agency South'!Q32</f>
        <v>256</v>
      </c>
      <c r="Q32" s="24">
        <f>'Agency North'!R32+'Agency South'!R32</f>
        <v>184</v>
      </c>
      <c r="R32" s="24">
        <f>'Agency North'!S32+'Agency South'!S32</f>
        <v>132</v>
      </c>
      <c r="S32" s="24">
        <f>'Agency North'!T32+'Agency South'!T32</f>
        <v>114</v>
      </c>
      <c r="T32" s="24">
        <f>'Agency North'!U32+'Agency South'!U32</f>
        <v>113</v>
      </c>
      <c r="U32" s="24">
        <f>'Agency North'!V32+'Agency South'!V32</f>
        <v>155</v>
      </c>
      <c r="V32" s="24">
        <f>'Agency North'!W32+'Agency South'!W32</f>
        <v>186</v>
      </c>
      <c r="W32" s="24">
        <f>'Agency North'!X32+'Agency South'!X32</f>
        <v>180</v>
      </c>
      <c r="X32" s="24">
        <f>'Agency North'!Y32+'Agency South'!Y32</f>
        <v>156</v>
      </c>
      <c r="Y32" s="24">
        <f>'Agency North'!Z32+'Agency South'!Z32</f>
        <v>321</v>
      </c>
      <c r="Z32" s="24">
        <f>SUM(N32:INDEX(N32:Y32,$A$2))</f>
        <v>931</v>
      </c>
      <c r="AA32" s="24">
        <f t="shared" si="64"/>
        <v>501</v>
      </c>
      <c r="AB32" s="24">
        <f t="shared" si="65"/>
        <v>430</v>
      </c>
      <c r="AC32" s="24">
        <f t="shared" si="66"/>
        <v>454</v>
      </c>
      <c r="AD32" s="24">
        <f t="shared" si="67"/>
        <v>657</v>
      </c>
      <c r="AE32" s="24">
        <f>SUM(B32                                                                                     : INDEX(B32:M32,$A$2))</f>
        <v>737</v>
      </c>
      <c r="AF32" s="24">
        <f t="shared" si="57"/>
        <v>270</v>
      </c>
      <c r="AG32" s="24">
        <f t="shared" si="58"/>
        <v>467</v>
      </c>
      <c r="AH32" s="24">
        <f t="shared" si="68"/>
        <v>532</v>
      </c>
      <c r="AI32" s="24">
        <f t="shared" si="59"/>
        <v>624</v>
      </c>
      <c r="AJ32" s="25">
        <f t="shared" si="69"/>
        <v>0.26322930800542732</v>
      </c>
      <c r="AK32" s="25">
        <f t="shared" si="60"/>
        <v>0.85555555555555562</v>
      </c>
      <c r="AL32" s="25">
        <f t="shared" si="60"/>
        <v>-7.9229122055674561E-2</v>
      </c>
      <c r="AM32" s="25">
        <f t="shared" si="60"/>
        <v>-0.14661654135338342</v>
      </c>
      <c r="AN32" s="25">
        <f>AD32/SUM(K32:INDEX(K32:M32,MOD($A$2,3)))-1</f>
        <v>5.2884615384615419E-2</v>
      </c>
      <c r="AO32" s="24">
        <f>'Agency North'!AP32+'Agency South'!AP32</f>
        <v>146</v>
      </c>
      <c r="AP32" s="24">
        <f>'Agency North'!AQ32+'Agency South'!AQ32</f>
        <v>255</v>
      </c>
      <c r="AQ32" s="24">
        <f>'Agency North'!AR32+'Agency South'!AR32</f>
        <v>362</v>
      </c>
      <c r="AR32" s="24">
        <f>'Agency North'!AS32+'Agency South'!AS32</f>
        <v>298</v>
      </c>
      <c r="AS32" s="24">
        <f>'Agency North'!AT32+'Agency South'!AT32</f>
        <v>176</v>
      </c>
      <c r="AT32" s="24">
        <f>'Agency North'!AU32+'Agency South'!AU32</f>
        <v>151</v>
      </c>
      <c r="BA32" s="26">
        <f>SUM(AO32:INDEX(AO32:AQ32,IF($A$2&lt;3,$A$2,3)))</f>
        <v>763</v>
      </c>
      <c r="BB32" s="26">
        <f>SUM(AR32:INDEX(AR32:AT32,IF($A$2&lt;7,$A$2-3,3)))</f>
        <v>625</v>
      </c>
      <c r="BC32" s="26">
        <f>SUM(AU32:INDEX(AU32:AW32,IF(AND($A$2&gt;6,$A$2&lt;10),$A$2-6,0)))</f>
        <v>0</v>
      </c>
      <c r="BD32" s="26">
        <f>SUM(AX32:INDEX(AX32:AZ32,IF($A$2&gt;9,$A$2-9,0)))</f>
        <v>0</v>
      </c>
      <c r="BE32" s="26">
        <f>SUM($AO32:INDEX(AO32:AZ32,$A$2))</f>
        <v>1388</v>
      </c>
      <c r="BF32" s="37">
        <f t="shared" si="61"/>
        <v>1.1774193548387097</v>
      </c>
      <c r="BG32" s="28">
        <f t="shared" si="61"/>
        <v>2.1074380165289255</v>
      </c>
      <c r="BH32" s="28">
        <f t="shared" si="61"/>
        <v>1.4140625</v>
      </c>
      <c r="BI32" s="28">
        <f t="shared" si="61"/>
        <v>1.6195652173913044</v>
      </c>
      <c r="BJ32" s="28">
        <f t="shared" si="61"/>
        <v>1.3333333333333333</v>
      </c>
      <c r="BK32" s="28">
        <f t="shared" si="61"/>
        <v>1.3245614035087718</v>
      </c>
      <c r="BL32" s="28">
        <f t="shared" si="61"/>
        <v>0</v>
      </c>
      <c r="BM32" s="28">
        <f t="shared" si="61"/>
        <v>0</v>
      </c>
      <c r="BN32" s="28">
        <f t="shared" si="61"/>
        <v>0</v>
      </c>
      <c r="BO32" s="28">
        <f t="shared" si="61"/>
        <v>0</v>
      </c>
      <c r="BP32" s="28">
        <f t="shared" si="61"/>
        <v>0</v>
      </c>
      <c r="BQ32" s="28">
        <f t="shared" si="61"/>
        <v>0</v>
      </c>
      <c r="BR32" s="28">
        <f>BA32/SUM(N32:INDEX(N32:P32,IF($A$2&lt;3,$A$2,3)))</f>
        <v>1.5229540918163673</v>
      </c>
      <c r="BS32" s="28">
        <f>BB32/SUM(Q32:INDEX(Q32:S32,IF($A$2&lt;7,$A$2-3,3)))</f>
        <v>1.4534883720930232</v>
      </c>
      <c r="BT32" s="28">
        <f t="shared" si="62"/>
        <v>0</v>
      </c>
      <c r="BU32" s="28">
        <f t="shared" si="62"/>
        <v>0</v>
      </c>
      <c r="BV32" s="28">
        <f t="shared" si="63"/>
        <v>1.4908700322234156</v>
      </c>
    </row>
    <row r="33" spans="1:76" x14ac:dyDescent="0.25">
      <c r="A33" t="s">
        <v>68</v>
      </c>
      <c r="B33">
        <f>'Agency North'!C33+'Agency South'!C33</f>
        <v>63</v>
      </c>
      <c r="C33">
        <f>'Agency North'!D33+'Agency South'!D33</f>
        <v>59</v>
      </c>
      <c r="D33">
        <f>'Agency North'!E33+'Agency South'!E33</f>
        <v>70</v>
      </c>
      <c r="E33">
        <f>'Agency North'!F33+'Agency South'!F33</f>
        <v>112</v>
      </c>
      <c r="F33">
        <f>'Agency North'!G33+'Agency South'!G33</f>
        <v>142</v>
      </c>
      <c r="G33">
        <f>'Agency North'!H33+'Agency South'!H33</f>
        <v>150</v>
      </c>
      <c r="H33" s="24">
        <f>'Agency North'!I33+'Agency South'!I33</f>
        <v>146</v>
      </c>
      <c r="I33" s="24">
        <f>'Agency North'!J33+'Agency South'!J33</f>
        <v>126</v>
      </c>
      <c r="J33" s="24">
        <f>'Agency North'!K33+'Agency South'!K33</f>
        <v>213</v>
      </c>
      <c r="K33" s="24">
        <f>'Agency North'!L33+'Agency South'!L33</f>
        <v>185</v>
      </c>
      <c r="L33" s="24">
        <f>'Agency North'!M33+'Agency South'!M33</f>
        <v>224</v>
      </c>
      <c r="M33" s="24">
        <f>'Agency North'!N33+'Agency South'!N33</f>
        <v>252</v>
      </c>
      <c r="N33" s="24">
        <f>'Agency North'!O33+'Agency South'!O33</f>
        <v>99</v>
      </c>
      <c r="O33" s="24">
        <f>'Agency North'!P33+'Agency South'!P33</f>
        <v>110</v>
      </c>
      <c r="P33" s="24">
        <f>'Agency North'!Q33+'Agency South'!Q33</f>
        <v>189</v>
      </c>
      <c r="Q33" s="24">
        <f>'Agency North'!R33+'Agency South'!R33</f>
        <v>184</v>
      </c>
      <c r="R33" s="24">
        <f>'Agency North'!S33+'Agency South'!S33</f>
        <v>186</v>
      </c>
      <c r="S33" s="24">
        <f>'Agency North'!T33+'Agency South'!T33</f>
        <v>236</v>
      </c>
      <c r="T33" s="24">
        <f>'Agency North'!U33+'Agency South'!U33</f>
        <v>167</v>
      </c>
      <c r="U33" s="24">
        <f>'Agency North'!V33+'Agency South'!V33</f>
        <v>137</v>
      </c>
      <c r="V33" s="24">
        <f>'Agency North'!W33+'Agency South'!W33</f>
        <v>138</v>
      </c>
      <c r="W33" s="24">
        <f>'Agency North'!X33+'Agency South'!X33</f>
        <v>112</v>
      </c>
      <c r="X33" s="24">
        <f>'Agency North'!Y33+'Agency South'!Y33</f>
        <v>143</v>
      </c>
      <c r="Y33" s="24">
        <f>'Agency North'!Z33+'Agency South'!Z33</f>
        <v>248</v>
      </c>
      <c r="Z33" s="24">
        <f>SUM(N33:INDEX(N33:Y33,$A$2))</f>
        <v>1004</v>
      </c>
      <c r="AA33" s="24">
        <f t="shared" si="64"/>
        <v>398</v>
      </c>
      <c r="AB33" s="24">
        <f t="shared" si="65"/>
        <v>606</v>
      </c>
      <c r="AC33" s="24">
        <f t="shared" si="66"/>
        <v>442</v>
      </c>
      <c r="AD33" s="24">
        <f t="shared" si="67"/>
        <v>503</v>
      </c>
      <c r="AE33" s="24">
        <f>SUM(B33                                                                                     : INDEX(B33:M33,$A$2))</f>
        <v>596</v>
      </c>
      <c r="AF33" s="24">
        <f t="shared" si="57"/>
        <v>192</v>
      </c>
      <c r="AG33" s="24">
        <f t="shared" si="58"/>
        <v>404</v>
      </c>
      <c r="AH33" s="24">
        <f t="shared" si="68"/>
        <v>485</v>
      </c>
      <c r="AI33" s="24">
        <f t="shared" si="59"/>
        <v>661</v>
      </c>
      <c r="AJ33" s="25">
        <f t="shared" si="69"/>
        <v>0.68456375838926165</v>
      </c>
      <c r="AK33" s="25">
        <f t="shared" si="60"/>
        <v>1.0729166666666665</v>
      </c>
      <c r="AL33" s="25">
        <f t="shared" si="60"/>
        <v>0.5</v>
      </c>
      <c r="AM33" s="25">
        <f t="shared" si="60"/>
        <v>-8.8659793814433008E-2</v>
      </c>
      <c r="AN33" s="25">
        <f>AD33/SUM(K33:INDEX(K33:M33,MOD($A$2,3)))-1</f>
        <v>-0.23903177004538578</v>
      </c>
      <c r="AO33" s="24">
        <f>'Agency North'!AP33+'Agency South'!AP33</f>
        <v>73</v>
      </c>
      <c r="AP33" s="24">
        <f>'Agency North'!AQ33+'Agency South'!AQ33</f>
        <v>107</v>
      </c>
      <c r="AQ33" s="24">
        <f>'Agency North'!AR33+'Agency South'!AR33</f>
        <v>166</v>
      </c>
      <c r="AR33" s="24">
        <f>'Agency North'!AS33+'Agency South'!AS33</f>
        <v>179</v>
      </c>
      <c r="AS33" s="24">
        <f>'Agency North'!AT33+'Agency South'!AT33</f>
        <v>169</v>
      </c>
      <c r="AT33" s="24">
        <f>'Agency North'!AU33+'Agency South'!AU33</f>
        <v>181</v>
      </c>
      <c r="BA33" s="26">
        <f>SUM(AO33:INDEX(AO33:AQ33,IF($A$2&lt;3,$A$2,3)))</f>
        <v>346</v>
      </c>
      <c r="BB33" s="26">
        <f>SUM(AR33:INDEX(AR33:AT33,IF($A$2&lt;7,$A$2-3,3)))</f>
        <v>529</v>
      </c>
      <c r="BC33" s="26">
        <f>SUM(AU33:INDEX(AU33:AW33,IF(AND($A$2&gt;6,$A$2&lt;10),$A$2-6,0)))</f>
        <v>0</v>
      </c>
      <c r="BD33" s="26">
        <f>SUM(AX33:INDEX(AX33:AZ33,IF($A$2&gt;9,$A$2-9,0)))</f>
        <v>0</v>
      </c>
      <c r="BE33" s="26">
        <f>SUM($AO33:INDEX(AO33:AZ33,$A$2))</f>
        <v>875</v>
      </c>
      <c r="BF33" s="37">
        <f t="shared" si="61"/>
        <v>0.73737373737373735</v>
      </c>
      <c r="BG33" s="28">
        <f t="shared" si="61"/>
        <v>0.97272727272727277</v>
      </c>
      <c r="BH33" s="28">
        <f t="shared" si="61"/>
        <v>0.87830687830687826</v>
      </c>
      <c r="BI33" s="28">
        <f t="shared" si="61"/>
        <v>0.97282608695652173</v>
      </c>
      <c r="BJ33" s="28">
        <f t="shared" si="61"/>
        <v>0.90860215053763438</v>
      </c>
      <c r="BK33" s="28">
        <f t="shared" si="61"/>
        <v>0.76694915254237284</v>
      </c>
      <c r="BL33" s="28">
        <f t="shared" si="61"/>
        <v>0</v>
      </c>
      <c r="BM33" s="28">
        <f t="shared" si="61"/>
        <v>0</v>
      </c>
      <c r="BN33" s="28">
        <f t="shared" si="61"/>
        <v>0</v>
      </c>
      <c r="BO33" s="28">
        <f t="shared" si="61"/>
        <v>0</v>
      </c>
      <c r="BP33" s="28">
        <f t="shared" si="61"/>
        <v>0</v>
      </c>
      <c r="BQ33" s="28">
        <f t="shared" si="61"/>
        <v>0</v>
      </c>
      <c r="BR33" s="28">
        <f>BA33/SUM(N33:INDEX(N33:P33,IF($A$2&lt;3,$A$2,3)))</f>
        <v>0.8693467336683417</v>
      </c>
      <c r="BS33" s="28">
        <f>BB33/SUM(Q33:INDEX(Q33:S33,IF($A$2&lt;7,$A$2-3,3)))</f>
        <v>0.8729372937293729</v>
      </c>
      <c r="BT33" s="28">
        <f t="shared" si="62"/>
        <v>0</v>
      </c>
      <c r="BU33" s="28">
        <f t="shared" si="62"/>
        <v>0</v>
      </c>
      <c r="BV33" s="28">
        <f t="shared" si="63"/>
        <v>0.87151394422310757</v>
      </c>
    </row>
    <row r="34" spans="1:76" x14ac:dyDescent="0.25">
      <c r="A34" t="s">
        <v>69</v>
      </c>
      <c r="B34">
        <f>'Agency North'!C34+'Agency South'!C34</f>
        <v>23</v>
      </c>
      <c r="C34">
        <f>'Agency North'!D34+'Agency South'!D34</f>
        <v>17</v>
      </c>
      <c r="D34">
        <f>'Agency North'!E34+'Agency South'!E34</f>
        <v>20</v>
      </c>
      <c r="E34">
        <f>'Agency North'!F34+'Agency South'!F34</f>
        <v>21</v>
      </c>
      <c r="F34">
        <f>'Agency North'!G34+'Agency South'!G34</f>
        <v>41</v>
      </c>
      <c r="G34">
        <f>'Agency North'!H34+'Agency South'!H34</f>
        <v>40</v>
      </c>
      <c r="H34" s="24">
        <f>'Agency North'!I34+'Agency South'!I34</f>
        <v>44</v>
      </c>
      <c r="I34" s="24">
        <f>'Agency North'!J34+'Agency South'!J34</f>
        <v>52</v>
      </c>
      <c r="J34" s="24">
        <f>'Agency North'!K34+'Agency South'!K34</f>
        <v>113</v>
      </c>
      <c r="K34" s="24">
        <f>'Agency North'!L34+'Agency South'!L34</f>
        <v>77</v>
      </c>
      <c r="L34" s="24">
        <f>'Agency North'!M34+'Agency South'!M34</f>
        <v>125</v>
      </c>
      <c r="M34" s="24">
        <f>'Agency North'!N34+'Agency South'!N34</f>
        <v>140</v>
      </c>
      <c r="N34" s="24">
        <f>'Agency North'!O34+'Agency South'!O34</f>
        <v>57</v>
      </c>
      <c r="O34" s="24">
        <f>'Agency North'!P34+'Agency South'!P34</f>
        <v>52</v>
      </c>
      <c r="P34" s="24">
        <f>'Agency North'!Q34+'Agency South'!Q34</f>
        <v>106</v>
      </c>
      <c r="Q34" s="24">
        <f>'Agency North'!R34+'Agency South'!R34</f>
        <v>85</v>
      </c>
      <c r="R34" s="24">
        <f>'Agency North'!S34+'Agency South'!S34</f>
        <v>109</v>
      </c>
      <c r="S34" s="24">
        <f>'Agency North'!T34+'Agency South'!T34</f>
        <v>175</v>
      </c>
      <c r="T34" s="24">
        <f>'Agency North'!U34+'Agency South'!U34</f>
        <v>122</v>
      </c>
      <c r="U34" s="24">
        <f>'Agency North'!V34+'Agency South'!V34</f>
        <v>137</v>
      </c>
      <c r="V34" s="24">
        <f>'Agency North'!W34+'Agency South'!W34</f>
        <v>152</v>
      </c>
      <c r="W34" s="24">
        <f>'Agency North'!X34+'Agency South'!X34</f>
        <v>154</v>
      </c>
      <c r="X34" s="24">
        <f>'Agency North'!Y34+'Agency South'!Y34</f>
        <v>155</v>
      </c>
      <c r="Y34" s="24">
        <f>'Agency North'!Z34+'Agency South'!Z34</f>
        <v>255</v>
      </c>
      <c r="Z34" s="24">
        <f>SUM(N34:INDEX(N34:Y34,$A$2))</f>
        <v>584</v>
      </c>
      <c r="AA34" s="24">
        <f t="shared" si="64"/>
        <v>215</v>
      </c>
      <c r="AB34" s="24">
        <f t="shared" si="65"/>
        <v>369</v>
      </c>
      <c r="AC34" s="24">
        <f t="shared" si="66"/>
        <v>411</v>
      </c>
      <c r="AD34" s="24">
        <f t="shared" si="67"/>
        <v>564</v>
      </c>
      <c r="AE34" s="24">
        <f>SUM(B34                                                                                     : INDEX(B34:M34,$A$2))</f>
        <v>162</v>
      </c>
      <c r="AF34" s="24">
        <f t="shared" si="57"/>
        <v>60</v>
      </c>
      <c r="AG34" s="24">
        <f t="shared" si="58"/>
        <v>102</v>
      </c>
      <c r="AH34" s="24">
        <f t="shared" si="68"/>
        <v>209</v>
      </c>
      <c r="AI34" s="24">
        <f t="shared" si="59"/>
        <v>342</v>
      </c>
      <c r="AJ34" s="25">
        <f t="shared" si="69"/>
        <v>2.6049382716049383</v>
      </c>
      <c r="AK34" s="25">
        <f t="shared" si="60"/>
        <v>2.5833333333333335</v>
      </c>
      <c r="AL34" s="25">
        <f t="shared" si="60"/>
        <v>2.6176470588235294</v>
      </c>
      <c r="AM34" s="25">
        <f t="shared" si="60"/>
        <v>0.96650717703349276</v>
      </c>
      <c r="AN34" s="25">
        <f>AD34/SUM(K34:INDEX(K34:M34,MOD($A$2,3)))-1</f>
        <v>0.64912280701754388</v>
      </c>
      <c r="AO34" s="24">
        <f>'Agency North'!AP34+'Agency South'!AP34</f>
        <v>105</v>
      </c>
      <c r="AP34" s="24">
        <f>'Agency North'!AQ34+'Agency South'!AQ34</f>
        <v>115</v>
      </c>
      <c r="AQ34" s="24">
        <f>'Agency North'!AR34+'Agency South'!AR34</f>
        <v>135</v>
      </c>
      <c r="AR34" s="24">
        <f>'Agency North'!AS34+'Agency South'!AS34</f>
        <v>140</v>
      </c>
      <c r="AS34" s="24">
        <f>'Agency North'!AT34+'Agency South'!AT34</f>
        <v>125</v>
      </c>
      <c r="AT34" s="24">
        <f>'Agency North'!AU34+'Agency South'!AU34</f>
        <v>118</v>
      </c>
      <c r="BA34" s="26">
        <f>SUM(AO34:INDEX(AO34:AQ34,IF($A$2&lt;3,$A$2,3)))</f>
        <v>355</v>
      </c>
      <c r="BB34" s="26">
        <f>SUM(AR34:INDEX(AR34:AT34,IF($A$2&lt;7,$A$2-3,3)))</f>
        <v>383</v>
      </c>
      <c r="BC34" s="26">
        <f>SUM(AU34:INDEX(AU34:AW34,IF(AND($A$2&gt;6,$A$2&lt;10),$A$2-6,0)))</f>
        <v>0</v>
      </c>
      <c r="BD34" s="26">
        <f>SUM(AX34:INDEX(AX34:AZ34,IF($A$2&gt;9,$A$2-9,0)))</f>
        <v>0</v>
      </c>
      <c r="BE34" s="26">
        <f>SUM($AO34:INDEX(AO34:AZ34,$A$2))</f>
        <v>738</v>
      </c>
      <c r="BF34" s="37">
        <f t="shared" si="61"/>
        <v>1.8421052631578947</v>
      </c>
      <c r="BG34" s="28">
        <f t="shared" si="61"/>
        <v>2.2115384615384617</v>
      </c>
      <c r="BH34" s="28">
        <f t="shared" si="61"/>
        <v>1.2735849056603774</v>
      </c>
      <c r="BI34" s="28">
        <f t="shared" si="61"/>
        <v>1.6470588235294117</v>
      </c>
      <c r="BJ34" s="28">
        <f t="shared" si="61"/>
        <v>1.1467889908256881</v>
      </c>
      <c r="BK34" s="28">
        <f t="shared" si="61"/>
        <v>0.67428571428571427</v>
      </c>
      <c r="BL34" s="28">
        <f t="shared" si="61"/>
        <v>0</v>
      </c>
      <c r="BM34" s="28">
        <f t="shared" si="61"/>
        <v>0</v>
      </c>
      <c r="BN34" s="28">
        <f t="shared" si="61"/>
        <v>0</v>
      </c>
      <c r="BO34" s="28">
        <f t="shared" si="61"/>
        <v>0</v>
      </c>
      <c r="BP34" s="28">
        <f t="shared" si="61"/>
        <v>0</v>
      </c>
      <c r="BQ34" s="28">
        <f t="shared" si="61"/>
        <v>0</v>
      </c>
      <c r="BR34" s="28">
        <f>BA34/SUM(N34:INDEX(N34:P34,IF($A$2&lt;3,$A$2,3)))</f>
        <v>1.6511627906976745</v>
      </c>
      <c r="BS34" s="28">
        <f>BB34/SUM(Q34:INDEX(Q34:S34,IF($A$2&lt;7,$A$2-3,3)))</f>
        <v>1.037940379403794</v>
      </c>
      <c r="BT34" s="28">
        <f t="shared" si="62"/>
        <v>0</v>
      </c>
      <c r="BU34" s="28">
        <f t="shared" si="62"/>
        <v>0</v>
      </c>
      <c r="BV34" s="28">
        <f t="shared" si="63"/>
        <v>1.2636986301369864</v>
      </c>
    </row>
    <row r="35" spans="1:76" x14ac:dyDescent="0.25">
      <c r="A35" s="38" t="s">
        <v>70</v>
      </c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5"/>
      <c r="AK35" s="25"/>
      <c r="AL35" s="25"/>
      <c r="AM35" s="25"/>
      <c r="AN35" s="25"/>
      <c r="AO35" s="24"/>
      <c r="AP35" s="24">
        <f>'Agency North'!AQ35+'Agency South'!AQ35</f>
        <v>98</v>
      </c>
      <c r="AQ35" s="24">
        <f>'Agency North'!AR35+'Agency South'!AR35</f>
        <v>76</v>
      </c>
      <c r="AR35" s="24">
        <f>'Agency North'!AS35+'Agency South'!AS35</f>
        <v>150</v>
      </c>
      <c r="AS35" s="24">
        <f>'Agency North'!AT35+'Agency South'!AT35</f>
        <v>67</v>
      </c>
      <c r="AT35" s="24">
        <f>'Agency North'!AU35+'Agency South'!AU35</f>
        <v>57</v>
      </c>
      <c r="BA35" s="26">
        <f>SUM(AO35:INDEX(AO35:AQ35,IF($A$2&lt;3,$A$2,3)))</f>
        <v>174</v>
      </c>
      <c r="BB35" s="26">
        <f>SUM(AR35:INDEX(AR35:AT35,IF($A$2&lt;7,$A$2-3,3)))</f>
        <v>274</v>
      </c>
      <c r="BC35" s="26"/>
      <c r="BD35" s="26"/>
      <c r="BE35" s="26">
        <f>SUM($AO35:INDEX(AO35:AZ35,$A$2))</f>
        <v>448</v>
      </c>
      <c r="BF35" s="37"/>
      <c r="BG35" s="28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</row>
    <row r="36" spans="1:76" s="23" customFormat="1" x14ac:dyDescent="0.25">
      <c r="A36" s="29" t="s">
        <v>103</v>
      </c>
      <c r="B36" s="29">
        <f>SUM(B28:B34)</f>
        <v>557</v>
      </c>
      <c r="C36" s="29">
        <f t="shared" ref="C36:AI36" si="70">SUM(C28:C34)</f>
        <v>465</v>
      </c>
      <c r="D36" s="29">
        <f t="shared" si="70"/>
        <v>642</v>
      </c>
      <c r="E36" s="29">
        <f t="shared" si="70"/>
        <v>744</v>
      </c>
      <c r="F36" s="29">
        <f t="shared" si="70"/>
        <v>881</v>
      </c>
      <c r="G36" s="29">
        <f t="shared" si="70"/>
        <v>998</v>
      </c>
      <c r="H36" s="30">
        <f t="shared" si="70"/>
        <v>1018</v>
      </c>
      <c r="I36" s="30">
        <f t="shared" si="70"/>
        <v>832</v>
      </c>
      <c r="J36" s="30">
        <f t="shared" si="70"/>
        <v>1364</v>
      </c>
      <c r="K36" s="30">
        <f t="shared" si="70"/>
        <v>1130</v>
      </c>
      <c r="L36" s="30">
        <f t="shared" si="70"/>
        <v>1365</v>
      </c>
      <c r="M36" s="30">
        <f t="shared" si="70"/>
        <v>1568</v>
      </c>
      <c r="N36" s="30">
        <f t="shared" si="70"/>
        <v>635</v>
      </c>
      <c r="O36" s="30">
        <f t="shared" si="70"/>
        <v>620</v>
      </c>
      <c r="P36" s="30">
        <f t="shared" si="70"/>
        <v>1116</v>
      </c>
      <c r="Q36" s="30">
        <f t="shared" si="70"/>
        <v>979</v>
      </c>
      <c r="R36" s="30">
        <f t="shared" si="70"/>
        <v>1088</v>
      </c>
      <c r="S36" s="30">
        <f t="shared" si="70"/>
        <v>1647</v>
      </c>
      <c r="T36" s="30">
        <f t="shared" si="70"/>
        <v>1310</v>
      </c>
      <c r="U36" s="30">
        <f t="shared" si="70"/>
        <v>1420</v>
      </c>
      <c r="V36" s="30">
        <f t="shared" si="70"/>
        <v>1734</v>
      </c>
      <c r="W36" s="30">
        <f t="shared" si="70"/>
        <v>1466</v>
      </c>
      <c r="X36" s="30">
        <f t="shared" si="70"/>
        <v>1539</v>
      </c>
      <c r="Y36" s="30">
        <f t="shared" si="70"/>
        <v>2520</v>
      </c>
      <c r="Z36" s="30">
        <f>SUM(N36:INDEX(N36:Y36,$A$2))</f>
        <v>6085</v>
      </c>
      <c r="AA36" s="30">
        <f t="shared" si="70"/>
        <v>2371</v>
      </c>
      <c r="AB36" s="30">
        <f t="shared" si="70"/>
        <v>3714</v>
      </c>
      <c r="AC36" s="30">
        <f t="shared" si="70"/>
        <v>4464</v>
      </c>
      <c r="AD36" s="30">
        <f t="shared" si="70"/>
        <v>5525</v>
      </c>
      <c r="AE36" s="30">
        <f t="shared" si="70"/>
        <v>4287</v>
      </c>
      <c r="AF36" s="30">
        <f t="shared" si="70"/>
        <v>1664</v>
      </c>
      <c r="AG36" s="30">
        <f t="shared" si="70"/>
        <v>2623</v>
      </c>
      <c r="AH36" s="30">
        <f t="shared" si="70"/>
        <v>3214</v>
      </c>
      <c r="AI36" s="30">
        <f t="shared" si="70"/>
        <v>4063</v>
      </c>
      <c r="AJ36" s="40">
        <f t="shared" si="69"/>
        <v>0.41940751108000929</v>
      </c>
      <c r="AK36" s="40">
        <f t="shared" si="60"/>
        <v>0.42487980769230771</v>
      </c>
      <c r="AL36" s="40">
        <f t="shared" si="60"/>
        <v>0.41593595120091509</v>
      </c>
      <c r="AM36" s="40">
        <f t="shared" si="60"/>
        <v>0.38892345986309884</v>
      </c>
      <c r="AN36" s="25">
        <f>AD36/SUM(K36:INDEX(K36:M36,MOD($A$2,3)))-1</f>
        <v>0.35983263598326354</v>
      </c>
      <c r="AO36" s="30">
        <f t="shared" ref="AO36:AQ36" si="71">SUM(AO28:AO34)</f>
        <v>1021</v>
      </c>
      <c r="AP36" s="30">
        <f t="shared" si="71"/>
        <v>1442</v>
      </c>
      <c r="AQ36" s="30">
        <f t="shared" si="71"/>
        <v>1915</v>
      </c>
      <c r="AR36" s="30">
        <f t="shared" ref="AR36:AT36" si="72">SUM(AR28:AR34)</f>
        <v>1683</v>
      </c>
      <c r="AS36" s="30">
        <f t="shared" si="72"/>
        <v>1467</v>
      </c>
      <c r="AT36" s="30">
        <f t="shared" si="72"/>
        <v>1888</v>
      </c>
      <c r="BA36" s="31">
        <f>SUM(AO36:INDEX(AO36:AQ36,IF($A$2&lt;3,$A$2,3)))</f>
        <v>4378</v>
      </c>
      <c r="BB36" s="31">
        <f>SUM(AR36:INDEX(AR36:AT36,IF($A$2&lt;7,$A$2-3,3)))</f>
        <v>5038</v>
      </c>
      <c r="BC36" s="31">
        <f>SUM(AU36:INDEX(AU36:AW36,IF(AND($A$2&gt;6,$A$2&lt;10),$A$2-6,0)))</f>
        <v>0</v>
      </c>
      <c r="BD36" s="31">
        <f>SUM(AX36:INDEX(AX36:AZ36,IF($A$2&gt;9,$A$2-9,0)))</f>
        <v>0</v>
      </c>
      <c r="BE36" s="31">
        <f>SUM($AO36:INDEX(AO36:AZ36,$A$2))</f>
        <v>9416</v>
      </c>
      <c r="BF36" s="43">
        <f t="shared" si="61"/>
        <v>1.6078740157480316</v>
      </c>
      <c r="BG36" s="44">
        <f t="shared" si="61"/>
        <v>2.3258064516129031</v>
      </c>
      <c r="BH36" s="44">
        <f t="shared" si="61"/>
        <v>1.7159498207885304</v>
      </c>
      <c r="BI36" s="44">
        <f t="shared" si="61"/>
        <v>1.7191011235955056</v>
      </c>
      <c r="BJ36" s="44">
        <f t="shared" si="61"/>
        <v>1.3483455882352942</v>
      </c>
      <c r="BK36" s="44">
        <f t="shared" si="61"/>
        <v>1.1463266545233759</v>
      </c>
      <c r="BL36" s="44">
        <f t="shared" si="61"/>
        <v>0</v>
      </c>
      <c r="BM36" s="44">
        <f t="shared" si="61"/>
        <v>0</v>
      </c>
      <c r="BN36" s="44">
        <f t="shared" si="61"/>
        <v>0</v>
      </c>
      <c r="BO36" s="44">
        <f t="shared" si="61"/>
        <v>0</v>
      </c>
      <c r="BP36" s="44">
        <f t="shared" si="61"/>
        <v>0</v>
      </c>
      <c r="BQ36" s="44">
        <f t="shared" si="61"/>
        <v>0</v>
      </c>
      <c r="BR36" s="44">
        <f>BA36/SUM(N36:INDEX(N36:P36,IF($A$2&lt;3,$A$2,3)))</f>
        <v>1.8464782792070855</v>
      </c>
      <c r="BS36" s="44">
        <f>BB36/SUM(Q36:INDEX(Q36:S36,IF($A$2&lt;7,$A$2-3,3)))</f>
        <v>1.3564889606892838</v>
      </c>
      <c r="BT36" s="44">
        <f t="shared" si="62"/>
        <v>0</v>
      </c>
      <c r="BU36" s="44">
        <f t="shared" si="62"/>
        <v>0</v>
      </c>
      <c r="BV36" s="44">
        <f t="shared" si="63"/>
        <v>1.5474116680361545</v>
      </c>
    </row>
    <row r="37" spans="1:76" x14ac:dyDescent="0.25">
      <c r="A37" t="s">
        <v>210</v>
      </c>
      <c r="G37" s="46">
        <f>2*SUM(E36:G36)/SUM(D24,E24,E24,F24,F24,G24)</f>
        <v>0.28723171265878228</v>
      </c>
      <c r="L37" s="46"/>
      <c r="M37" s="46">
        <f>2*SUM(K36:L36)/SUM(J24,K24,K24,L24)</f>
        <v>0.33805297744055279</v>
      </c>
      <c r="S37" s="46">
        <f>2*SUM(Q36:S36)/SUM(P24,Q24,Q24,R24,R24,S24)</f>
        <v>0.25600551438910907</v>
      </c>
      <c r="V37" s="46">
        <f>2*SUM(T36:V36)/SUM(S24,T24,T24,U24,U24,V24)</f>
        <v>0.22244923383580417</v>
      </c>
      <c r="Y37" s="46">
        <f>2*SUM(W36:Y36)/SUM(V24,W24,W24,X24,X24,Y24)</f>
        <v>0.21060054508376375</v>
      </c>
      <c r="AP37" s="24"/>
      <c r="BF37" s="45"/>
    </row>
    <row r="38" spans="1:76" x14ac:dyDescent="0.25"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BF38" s="45"/>
    </row>
    <row r="39" spans="1:76" s="23" customFormat="1" x14ac:dyDescent="0.25">
      <c r="A39" s="15" t="s">
        <v>50</v>
      </c>
      <c r="B39" s="16">
        <f t="shared" ref="B39:Y39" si="73">B3</f>
        <v>42005</v>
      </c>
      <c r="C39" s="16">
        <f t="shared" si="73"/>
        <v>42036</v>
      </c>
      <c r="D39" s="16">
        <f t="shared" si="73"/>
        <v>42064</v>
      </c>
      <c r="E39" s="16">
        <f t="shared" si="73"/>
        <v>42095</v>
      </c>
      <c r="F39" s="16">
        <f t="shared" si="73"/>
        <v>42125</v>
      </c>
      <c r="G39" s="16">
        <f t="shared" si="73"/>
        <v>42156</v>
      </c>
      <c r="H39" s="16">
        <f t="shared" si="73"/>
        <v>42186</v>
      </c>
      <c r="I39" s="16">
        <f t="shared" si="73"/>
        <v>42217</v>
      </c>
      <c r="J39" s="16">
        <f t="shared" si="73"/>
        <v>42248</v>
      </c>
      <c r="K39" s="16">
        <f t="shared" si="73"/>
        <v>42278</v>
      </c>
      <c r="L39" s="16">
        <f t="shared" si="73"/>
        <v>42309</v>
      </c>
      <c r="M39" s="16">
        <f t="shared" si="73"/>
        <v>42339</v>
      </c>
      <c r="N39" s="16">
        <f t="shared" si="73"/>
        <v>42370</v>
      </c>
      <c r="O39" s="16">
        <f t="shared" si="73"/>
        <v>42401</v>
      </c>
      <c r="P39" s="16">
        <f t="shared" si="73"/>
        <v>42430</v>
      </c>
      <c r="Q39" s="16">
        <f t="shared" si="73"/>
        <v>42461</v>
      </c>
      <c r="R39" s="16">
        <f t="shared" si="73"/>
        <v>42491</v>
      </c>
      <c r="S39" s="16">
        <f t="shared" si="73"/>
        <v>42522</v>
      </c>
      <c r="T39" s="16">
        <f t="shared" si="73"/>
        <v>42552</v>
      </c>
      <c r="U39" s="16">
        <f t="shared" si="73"/>
        <v>42583</v>
      </c>
      <c r="V39" s="16">
        <f t="shared" si="73"/>
        <v>42614</v>
      </c>
      <c r="W39" s="16">
        <f t="shared" si="73"/>
        <v>42644</v>
      </c>
      <c r="X39" s="16">
        <f t="shared" si="73"/>
        <v>42675</v>
      </c>
      <c r="Y39" s="16">
        <f t="shared" si="73"/>
        <v>42705</v>
      </c>
      <c r="Z39" s="17" t="str">
        <f>Z27</f>
        <v>YTD 6/16</v>
      </c>
      <c r="AA39" s="17" t="s">
        <v>78</v>
      </c>
      <c r="AB39" s="17" t="s">
        <v>79</v>
      </c>
      <c r="AC39" s="17" t="s">
        <v>80</v>
      </c>
      <c r="AD39" s="17" t="s">
        <v>81</v>
      </c>
      <c r="AE39" s="18" t="str">
        <f t="shared" ref="AE39:AI39" si="74">AE15</f>
        <v>YTD 6/15</v>
      </c>
      <c r="AF39" s="18" t="str">
        <f t="shared" si="74"/>
        <v>Q1 '15</v>
      </c>
      <c r="AG39" s="18" t="str">
        <f t="shared" si="74"/>
        <v>Q2 '15</v>
      </c>
      <c r="AH39" s="18" t="str">
        <f t="shared" si="74"/>
        <v>Q3 '15</v>
      </c>
      <c r="AI39" s="18" t="str">
        <f t="shared" si="74"/>
        <v>Q4 '15</v>
      </c>
      <c r="AJ39" s="19" t="s">
        <v>86</v>
      </c>
      <c r="AK39" s="19" t="s">
        <v>87</v>
      </c>
      <c r="AL39" s="19" t="s">
        <v>88</v>
      </c>
      <c r="AM39" s="19" t="s">
        <v>89</v>
      </c>
      <c r="AN39" s="19" t="s">
        <v>90</v>
      </c>
      <c r="AO39" s="20">
        <v>42736</v>
      </c>
      <c r="AP39" s="20">
        <v>42767</v>
      </c>
      <c r="AQ39" s="20">
        <v>42795</v>
      </c>
      <c r="AR39" s="20">
        <v>42826</v>
      </c>
      <c r="AS39" s="20">
        <v>42856</v>
      </c>
      <c r="AT39" s="20">
        <v>42887</v>
      </c>
      <c r="AU39" s="20">
        <v>42917</v>
      </c>
      <c r="AV39" s="20">
        <v>42948</v>
      </c>
      <c r="AW39" s="20">
        <v>42979</v>
      </c>
      <c r="AX39" s="20">
        <v>43009</v>
      </c>
      <c r="AY39" s="20">
        <v>43040</v>
      </c>
      <c r="AZ39" s="20">
        <v>43070</v>
      </c>
      <c r="BA39" s="17" t="s">
        <v>91</v>
      </c>
      <c r="BB39" s="17" t="s">
        <v>92</v>
      </c>
      <c r="BC39" s="17" t="s">
        <v>93</v>
      </c>
      <c r="BD39" s="17" t="s">
        <v>94</v>
      </c>
      <c r="BE39" s="17" t="str">
        <f>"YTD " &amp; A38 &amp;"/17"</f>
        <v>YTD /17</v>
      </c>
      <c r="BF39" s="21">
        <v>42736</v>
      </c>
      <c r="BG39" s="20">
        <v>42767</v>
      </c>
      <c r="BH39" s="20">
        <v>42795</v>
      </c>
      <c r="BI39" s="20">
        <v>42826</v>
      </c>
      <c r="BJ39" s="20">
        <v>42856</v>
      </c>
      <c r="BK39" s="20">
        <v>42887</v>
      </c>
      <c r="BL39" s="20">
        <v>42917</v>
      </c>
      <c r="BM39" s="20">
        <v>42948</v>
      </c>
      <c r="BN39" s="20">
        <v>42979</v>
      </c>
      <c r="BO39" s="20">
        <v>43009</v>
      </c>
      <c r="BP39" s="20">
        <v>43040</v>
      </c>
      <c r="BQ39" s="20">
        <v>43070</v>
      </c>
      <c r="BR39" s="17" t="s">
        <v>95</v>
      </c>
      <c r="BS39" s="17" t="s">
        <v>96</v>
      </c>
      <c r="BT39" s="17" t="s">
        <v>97</v>
      </c>
      <c r="BU39" s="17" t="s">
        <v>98</v>
      </c>
      <c r="BV39" s="22" t="s">
        <v>3</v>
      </c>
    </row>
    <row r="40" spans="1:76" x14ac:dyDescent="0.25">
      <c r="A40" t="s">
        <v>99</v>
      </c>
      <c r="B40" s="46">
        <f t="shared" ref="B40:M46" si="75">IFERROR(B28/B16,"")</f>
        <v>0.73076923076923073</v>
      </c>
      <c r="C40" s="46">
        <f t="shared" si="75"/>
        <v>0.52631578947368418</v>
      </c>
      <c r="D40" s="46">
        <f t="shared" si="75"/>
        <v>0.65079365079365081</v>
      </c>
      <c r="E40" s="46">
        <f t="shared" si="75"/>
        <v>0.75714285714285712</v>
      </c>
      <c r="F40" s="46">
        <f t="shared" si="75"/>
        <v>0.83098591549295775</v>
      </c>
      <c r="G40" s="46">
        <f t="shared" si="75"/>
        <v>0.76056338028169013</v>
      </c>
      <c r="H40" s="46">
        <f t="shared" si="75"/>
        <v>0.68421052631578949</v>
      </c>
      <c r="I40" s="46">
        <f t="shared" si="75"/>
        <v>0.61842105263157898</v>
      </c>
      <c r="J40" s="46">
        <f t="shared" si="75"/>
        <v>0.8441558441558441</v>
      </c>
      <c r="K40" s="46">
        <f t="shared" si="75"/>
        <v>0.79220779220779225</v>
      </c>
      <c r="L40" s="46">
        <f t="shared" si="75"/>
        <v>0.73972602739726023</v>
      </c>
      <c r="M40" s="46">
        <f t="shared" si="75"/>
        <v>0.75</v>
      </c>
      <c r="N40" s="46">
        <f t="shared" ref="N40:Y46" si="76">N28*2/SUM(M16:N16)</f>
        <v>0.46632124352331605</v>
      </c>
      <c r="O40" s="46">
        <f t="shared" ref="O40:Y40" si="77">O28*2/SUM(N16:O16)</f>
        <v>0.35193133047210301</v>
      </c>
      <c r="P40" s="46">
        <f t="shared" si="77"/>
        <v>0.55555555555555558</v>
      </c>
      <c r="Q40" s="46">
        <f t="shared" si="77"/>
        <v>0.43404255319148938</v>
      </c>
      <c r="R40" s="46">
        <f t="shared" si="77"/>
        <v>0.4366812227074236</v>
      </c>
      <c r="S40" s="46">
        <f t="shared" si="77"/>
        <v>0.58447488584474883</v>
      </c>
      <c r="T40" s="46">
        <f t="shared" si="77"/>
        <v>0.44660194174757284</v>
      </c>
      <c r="U40" s="46">
        <f t="shared" si="77"/>
        <v>0.48205128205128206</v>
      </c>
      <c r="V40" s="46">
        <f t="shared" si="77"/>
        <v>0.5368421052631579</v>
      </c>
      <c r="W40" s="46">
        <f t="shared" si="77"/>
        <v>0.44919786096256686</v>
      </c>
      <c r="X40" s="46">
        <f t="shared" si="77"/>
        <v>0.45901639344262296</v>
      </c>
      <c r="Y40" s="46">
        <f t="shared" si="77"/>
        <v>0.58959537572254339</v>
      </c>
      <c r="Z40" s="47">
        <f>2*SUM(N28:INDEX(N28:Y28,$A$2))/(SUM(N16:INDEX(N16:Y16,$A$2))*2+M16-INDEX(N16:Y16,$A$2))</f>
        <v>0.47058823529411764</v>
      </c>
      <c r="AA40" s="46">
        <f>AVERAGE(N40:P40)</f>
        <v>0.45793604318365827</v>
      </c>
      <c r="AB40" s="46">
        <f>2*SUM(Q28:INDEX(Q28:S28,$B$2))/(P16+SUM(Q16:INDEX(Q16:S16,$B$2))*2-INDEX(Q16:S16,$B$2))</f>
        <v>0.48316251830161056</v>
      </c>
      <c r="AC40" s="46">
        <f>IFERROR(AVERAGE(T40:V40),"")</f>
        <v>0.48849844302067097</v>
      </c>
      <c r="AD40" s="46">
        <f>IFERROR(AVERAGE(W40:Y40),"")</f>
        <v>0.49926987670924444</v>
      </c>
      <c r="AE40" s="46">
        <f>AVERAGE(B40:INDEX(B40:M40,$A$2))</f>
        <v>0.70942847065901171</v>
      </c>
      <c r="AF40" s="46">
        <f>AVERAGE(B40:D40)</f>
        <v>0.63595955701218854</v>
      </c>
      <c r="AG40" s="46">
        <f>AVERAGE(E40:G40)</f>
        <v>0.782897384305835</v>
      </c>
      <c r="AH40" s="46">
        <f>AVERAGE(H40:J40)</f>
        <v>0.7155958077010709</v>
      </c>
      <c r="AI40" s="46">
        <f>AVERAGE(K40:M40)</f>
        <v>0.76064460653501753</v>
      </c>
      <c r="AJ40" s="25">
        <f>Z40/AE40-1</f>
        <v>-0.33666570379255778</v>
      </c>
      <c r="AK40" s="25">
        <f t="shared" ref="AK40:AN49" si="78">AA40/AF40-1</f>
        <v>-0.27992898583819592</v>
      </c>
      <c r="AL40" s="25">
        <f t="shared" si="78"/>
        <v>-0.38285332409174899</v>
      </c>
      <c r="AM40" s="25">
        <f t="shared" si="78"/>
        <v>-0.31735424136982415</v>
      </c>
      <c r="AN40" s="25">
        <f t="shared" si="78"/>
        <v>-0.34362266895760896</v>
      </c>
      <c r="AO40" s="46">
        <f t="shared" ref="AO40:AO46" si="79">IFERROR(AO28/AVERAGE(Y16,AO16),"")</f>
        <v>0.71052631578947367</v>
      </c>
      <c r="AP40" s="46">
        <f>IFERROR(AP28/AVERAGE(AO16,AP16),"")</f>
        <v>0.69444444444444442</v>
      </c>
      <c r="AQ40" s="46">
        <f t="shared" ref="AQ40:AZ46" si="80">IFERROR(AQ28/AVERAGE(AP16:AQ16),"")</f>
        <v>0.74125874125874125</v>
      </c>
      <c r="AR40" s="46">
        <f t="shared" si="80"/>
        <v>0.71684587813620071</v>
      </c>
      <c r="AS40" s="46">
        <f t="shared" si="80"/>
        <v>0.68913857677902624</v>
      </c>
      <c r="AT40" s="46">
        <f t="shared" si="80"/>
        <v>0.73359073359073357</v>
      </c>
      <c r="AU40" s="46">
        <f t="shared" si="80"/>
        <v>0</v>
      </c>
      <c r="AV40" s="46" t="str">
        <f t="shared" si="80"/>
        <v/>
      </c>
      <c r="AW40" s="46" t="str">
        <f t="shared" si="80"/>
        <v/>
      </c>
      <c r="AX40" s="46" t="str">
        <f t="shared" si="80"/>
        <v/>
      </c>
      <c r="AY40" s="46" t="str">
        <f t="shared" si="80"/>
        <v/>
      </c>
      <c r="AZ40" s="46" t="str">
        <f t="shared" si="80"/>
        <v/>
      </c>
      <c r="BA40" s="46">
        <f t="shared" ref="BA40:BA42" si="81">IFERROR(BA28/(AVERAGE(Y16,AO16)+AVERAGE(AO16,AP16)+AVERAGE(AQ16,AP16)),"")</f>
        <v>0.71571072319202</v>
      </c>
      <c r="BB40" s="46">
        <f>IFERROR(BB28*2/(AQ16+2*SUM(AR16:INDEX(AR16:AT16,$B$2))-INDEX(AR16:AT16,$B$2)),"")</f>
        <v>0.71304347826086956</v>
      </c>
      <c r="BE40" s="46">
        <f>2*SUM(AO28:INDEX(AO28:AZ28,$A$2))/(SUM(AO16:INDEX(AO16:AZ16,$A$2))*2+Y16-INDEX(AO16:AZ16,$A$2))</f>
        <v>0.7143746110765401</v>
      </c>
      <c r="BF40" s="37">
        <f t="shared" ref="BF40:BK48" si="82">AO40/N40</f>
        <v>1.5236842105263158</v>
      </c>
      <c r="BG40" s="28">
        <f t="shared" si="82"/>
        <v>1.9732384823848237</v>
      </c>
      <c r="BH40" s="28">
        <f t="shared" si="82"/>
        <v>1.3342657342657342</v>
      </c>
      <c r="BI40" s="28">
        <f t="shared" si="82"/>
        <v>1.6515566800196781</v>
      </c>
      <c r="BJ40" s="28">
        <f t="shared" si="82"/>
        <v>1.57812734082397</v>
      </c>
      <c r="BK40" s="28">
        <f t="shared" si="82"/>
        <v>1.2551278957528957</v>
      </c>
      <c r="BL40" s="28"/>
      <c r="BM40" s="28"/>
      <c r="BN40" s="28"/>
      <c r="BO40" s="28"/>
      <c r="BP40" s="28"/>
      <c r="BQ40" s="28"/>
      <c r="BR40" s="28">
        <f>BA40/((N28+O28+P28)/(SUM(M16,N16,N16,O16,O16,P16)/2))</f>
        <v>1.5641360175719643</v>
      </c>
      <c r="BS40" s="28">
        <f t="shared" ref="BS40:BU48" si="83">BB40/AB40</f>
        <v>1.4757839262187087</v>
      </c>
      <c r="BT40" s="28">
        <f t="shared" si="83"/>
        <v>0</v>
      </c>
      <c r="BU40" s="28">
        <f t="shared" si="83"/>
        <v>0</v>
      </c>
      <c r="BV40" s="28">
        <f t="shared" ref="BV40:BV48" si="84">BE40/Z40</f>
        <v>1.5180460485376477</v>
      </c>
      <c r="BX40" s="46"/>
    </row>
    <row r="41" spans="1:76" x14ac:dyDescent="0.25">
      <c r="A41" t="s">
        <v>64</v>
      </c>
      <c r="B41" s="46">
        <f t="shared" si="75"/>
        <v>0.28110599078341014</v>
      </c>
      <c r="C41" s="46">
        <f t="shared" si="75"/>
        <v>0.34123222748815168</v>
      </c>
      <c r="D41" s="46">
        <f t="shared" si="75"/>
        <v>0.30973451327433627</v>
      </c>
      <c r="E41" s="46">
        <f t="shared" si="75"/>
        <v>0.28620689655172415</v>
      </c>
      <c r="F41" s="46">
        <f t="shared" si="75"/>
        <v>0.33829787234042552</v>
      </c>
      <c r="G41" s="46">
        <f t="shared" si="75"/>
        <v>0.40836653386454186</v>
      </c>
      <c r="H41" s="46">
        <f t="shared" si="75"/>
        <v>0.4859437751004016</v>
      </c>
      <c r="I41" s="46">
        <f t="shared" si="75"/>
        <v>0.35860655737704916</v>
      </c>
      <c r="J41" s="46">
        <f t="shared" si="75"/>
        <v>0.46864111498257838</v>
      </c>
      <c r="K41" s="46">
        <f t="shared" si="75"/>
        <v>0.43534482758620691</v>
      </c>
      <c r="L41" s="46">
        <f t="shared" si="75"/>
        <v>0.46708074534161492</v>
      </c>
      <c r="M41" s="46">
        <f t="shared" si="75"/>
        <v>0.46621621621621623</v>
      </c>
      <c r="N41" s="46">
        <f t="shared" si="76"/>
        <v>0.14805520702634881</v>
      </c>
      <c r="O41" s="46">
        <f t="shared" si="76"/>
        <v>0.31421446384039903</v>
      </c>
      <c r="P41" s="46">
        <f t="shared" si="76"/>
        <v>0.68486916951080778</v>
      </c>
      <c r="Q41" s="46">
        <f t="shared" si="76"/>
        <v>0.3973941368078176</v>
      </c>
      <c r="R41" s="46">
        <f t="shared" si="76"/>
        <v>0.46249033255993816</v>
      </c>
      <c r="S41" s="46">
        <f t="shared" si="76"/>
        <v>0.5625</v>
      </c>
      <c r="T41" s="46">
        <f t="shared" si="76"/>
        <v>0.3225516621743037</v>
      </c>
      <c r="U41" s="46">
        <f t="shared" si="76"/>
        <v>0.41354903943377147</v>
      </c>
      <c r="V41" s="46">
        <f t="shared" si="76"/>
        <v>0.47779215178956447</v>
      </c>
      <c r="W41" s="46">
        <f t="shared" si="76"/>
        <v>0.35385242560130453</v>
      </c>
      <c r="X41" s="46">
        <f t="shared" si="76"/>
        <v>0.32586068855084066</v>
      </c>
      <c r="Y41" s="46">
        <f t="shared" si="76"/>
        <v>0.55108579565681737</v>
      </c>
      <c r="Z41" s="47">
        <f>2*SUM(N29:INDEX(N29:Y29,$A$2))/(SUM(N17:INDEX(N17:Y17,$A$2))*2+M17-INDEX(N17:Y17,$A$2))</f>
        <v>0.46403851941017155</v>
      </c>
      <c r="AA41" s="46">
        <f t="shared" ref="AA41:AA48" si="85">AVERAGE(N41:P41)</f>
        <v>0.3823796134591852</v>
      </c>
      <c r="AB41" s="46">
        <f>2*SUM(Q29:INDEX(Q29:S29,$B$2))/(P17+SUM(Q17:INDEX(Q17:S17,$B$2))*2-INDEX(Q17:S17,$B$2))</f>
        <v>0.48982271831910701</v>
      </c>
      <c r="AC41" s="46">
        <f t="shared" ref="AC41:AC48" si="86">IFERROR(AVERAGE(T41:V41),"")</f>
        <v>0.40463095113254655</v>
      </c>
      <c r="AD41" s="46">
        <f t="shared" ref="AD41:AD48" si="87">IFERROR(AVERAGE(W41:Y41),"")</f>
        <v>0.41026630326965413</v>
      </c>
      <c r="AE41" s="46">
        <f>AVERAGE(B41:INDEX(B41:M41,$A$2))</f>
        <v>0.32749067238376495</v>
      </c>
      <c r="AF41" s="46">
        <f t="shared" ref="AF41:AF48" si="88">AVERAGE(B41:D41)</f>
        <v>0.31069091051529935</v>
      </c>
      <c r="AG41" s="46">
        <f t="shared" ref="AG41:AG48" si="89">AVERAGE(E41:G41)</f>
        <v>0.34429043425223055</v>
      </c>
      <c r="AH41" s="46">
        <f t="shared" ref="AH41:AH48" si="90">AVERAGE(H41:J41)</f>
        <v>0.4377304824866764</v>
      </c>
      <c r="AI41" s="46">
        <f t="shared" ref="AI41:AI48" si="91">AVERAGE(K41:M41)</f>
        <v>0.45621392971467939</v>
      </c>
      <c r="AJ41" s="25">
        <f t="shared" ref="AJ41:AJ49" si="92">Z41/AE41-1</f>
        <v>0.41695186623939962</v>
      </c>
      <c r="AK41" s="25">
        <f t="shared" si="78"/>
        <v>0.23073962101107459</v>
      </c>
      <c r="AL41" s="25">
        <f t="shared" si="78"/>
        <v>0.42270208402089415</v>
      </c>
      <c r="AM41" s="25">
        <f t="shared" si="78"/>
        <v>-7.5616235739619397E-2</v>
      </c>
      <c r="AN41" s="25">
        <f t="shared" si="78"/>
        <v>-0.10071508880441538</v>
      </c>
      <c r="AO41" s="46">
        <f t="shared" si="79"/>
        <v>0.15952143569292124</v>
      </c>
      <c r="AP41" s="46">
        <f t="shared" ref="AP41:AP46" si="93">IFERROR(AP29/AVERAGE(AO17,AP17),"")</f>
        <v>0.41827541827541825</v>
      </c>
      <c r="AQ41" s="46">
        <f t="shared" si="80"/>
        <v>0.52626892252894031</v>
      </c>
      <c r="AR41" s="46">
        <f t="shared" si="80"/>
        <v>0.42990654205607476</v>
      </c>
      <c r="AS41" s="46">
        <f t="shared" si="80"/>
        <v>0.4580886278697277</v>
      </c>
      <c r="AT41" s="46">
        <f t="shared" si="80"/>
        <v>0.68955111278762726</v>
      </c>
      <c r="AU41" s="46">
        <f t="shared" si="80"/>
        <v>0</v>
      </c>
      <c r="AV41" s="46" t="str">
        <f t="shared" si="80"/>
        <v/>
      </c>
      <c r="AW41" s="46" t="str">
        <f t="shared" si="80"/>
        <v/>
      </c>
      <c r="AX41" s="46" t="str">
        <f t="shared" si="80"/>
        <v/>
      </c>
      <c r="AY41" s="46" t="str">
        <f t="shared" si="80"/>
        <v/>
      </c>
      <c r="AZ41" s="46" t="str">
        <f t="shared" si="80"/>
        <v/>
      </c>
      <c r="BA41" s="46">
        <f t="shared" si="81"/>
        <v>0.37065105063727177</v>
      </c>
      <c r="BB41" s="46">
        <f>IFERROR(BB29*2/(AQ17+2*SUM(AR17:INDEX(AR17:AT17,$B$2))-INDEX(AR17:AT17,$B$2)),"")</f>
        <v>0.54111644657863145</v>
      </c>
      <c r="BE41" s="46">
        <f>2*SUM(AO29:INDEX(AO29:AZ29,$A$2))/(SUM(AO17:INDEX(AO17:AZ17,$A$2))*2+Y17-INDEX(AO17:AZ17,$A$2))</f>
        <v>0.46174819566960706</v>
      </c>
      <c r="BF41" s="37">
        <f t="shared" si="82"/>
        <v>1.0774456292140528</v>
      </c>
      <c r="BG41" s="28">
        <f t="shared" si="82"/>
        <v>1.3311781168924024</v>
      </c>
      <c r="BH41" s="28">
        <f t="shared" si="82"/>
        <v>0.76842256296169187</v>
      </c>
      <c r="BI41" s="28">
        <f t="shared" si="82"/>
        <v>1.0818140033706143</v>
      </c>
      <c r="BJ41" s="28">
        <f t="shared" si="82"/>
        <v>0.99048260173170211</v>
      </c>
      <c r="BK41" s="28">
        <f t="shared" si="82"/>
        <v>1.2258686449557818</v>
      </c>
      <c r="BL41" s="28"/>
      <c r="BM41" s="28"/>
      <c r="BN41" s="28"/>
      <c r="BO41" s="28"/>
      <c r="BP41" s="28"/>
      <c r="BQ41" s="28"/>
      <c r="BR41" s="28">
        <f t="shared" ref="BR41:BR46" si="94">BA41/((N29+O29+P29)/(SUM(M17,N17,N17,O17,O17,P17)/2))</f>
        <v>0.90997899784115077</v>
      </c>
      <c r="BS41" s="28">
        <f t="shared" si="83"/>
        <v>1.1047189653341229</v>
      </c>
      <c r="BT41" s="28">
        <f t="shared" si="83"/>
        <v>0</v>
      </c>
      <c r="BU41" s="28">
        <f t="shared" si="83"/>
        <v>0</v>
      </c>
      <c r="BV41" s="28">
        <f t="shared" si="84"/>
        <v>0.99506436719202607</v>
      </c>
      <c r="BX41" s="46"/>
    </row>
    <row r="42" spans="1:76" x14ac:dyDescent="0.25">
      <c r="A42" t="s">
        <v>65</v>
      </c>
      <c r="B42" s="46">
        <f t="shared" si="75"/>
        <v>0.26044226044226043</v>
      </c>
      <c r="C42" s="46">
        <f t="shared" si="75"/>
        <v>0.24537037037037038</v>
      </c>
      <c r="D42" s="46">
        <f t="shared" si="75"/>
        <v>0.34134615384615385</v>
      </c>
      <c r="E42" s="46">
        <f t="shared" si="75"/>
        <v>0.31180400890868598</v>
      </c>
      <c r="F42" s="46">
        <f t="shared" si="75"/>
        <v>0.28774422735346361</v>
      </c>
      <c r="G42" s="46">
        <f t="shared" si="75"/>
        <v>0.33710407239819007</v>
      </c>
      <c r="H42" s="46">
        <f t="shared" si="75"/>
        <v>0.34782608695652173</v>
      </c>
      <c r="I42" s="46">
        <f t="shared" si="75"/>
        <v>0.26938775510204083</v>
      </c>
      <c r="J42" s="46">
        <f t="shared" si="75"/>
        <v>0.36864406779661019</v>
      </c>
      <c r="K42" s="46">
        <f t="shared" si="75"/>
        <v>0.35802469135802467</v>
      </c>
      <c r="L42" s="46">
        <f t="shared" si="75"/>
        <v>0.26769911504424782</v>
      </c>
      <c r="M42" s="46">
        <f t="shared" si="75"/>
        <v>0.41397153945666237</v>
      </c>
      <c r="N42" s="46">
        <f t="shared" si="76"/>
        <v>0.15260454878943508</v>
      </c>
      <c r="O42" s="46">
        <f t="shared" si="76"/>
        <v>0.14088050314465408</v>
      </c>
      <c r="P42" s="46">
        <f t="shared" si="76"/>
        <v>0.24685138539042822</v>
      </c>
      <c r="Q42" s="46">
        <f t="shared" si="76"/>
        <v>0.38940092165898615</v>
      </c>
      <c r="R42" s="46">
        <f t="shared" si="76"/>
        <v>0.26557377049180325</v>
      </c>
      <c r="S42" s="46">
        <f t="shared" si="76"/>
        <v>0.36221701795472289</v>
      </c>
      <c r="T42" s="46">
        <f t="shared" si="76"/>
        <v>0.29600394671928959</v>
      </c>
      <c r="U42" s="46">
        <f t="shared" si="76"/>
        <v>0.20689655172413793</v>
      </c>
      <c r="V42" s="46">
        <f t="shared" si="76"/>
        <v>0.31697341513292432</v>
      </c>
      <c r="W42" s="46">
        <f t="shared" si="76"/>
        <v>0.26117136659436008</v>
      </c>
      <c r="X42" s="46">
        <f t="shared" si="76"/>
        <v>0.2565573770491803</v>
      </c>
      <c r="Y42" s="46">
        <f t="shared" si="76"/>
        <v>0.30551053484602919</v>
      </c>
      <c r="Z42" s="47">
        <f>2*SUM(N30:INDEX(N30:Y30,$A$2))/(SUM(N18:INDEX(N18:Y18,$A$2))*2+M18-INDEX(N18:Y18,$A$2))</f>
        <v>0.26063470627954083</v>
      </c>
      <c r="AA42" s="46">
        <f t="shared" si="85"/>
        <v>0.18011214577483914</v>
      </c>
      <c r="AB42" s="46">
        <f>2*SUM(Q30:INDEX(Q30:S30,$B$2))/(P18+SUM(Q18:INDEX(Q18:S18,$B$2))*2-INDEX(Q18:S18,$B$2))</f>
        <v>0.3342238052834669</v>
      </c>
      <c r="AC42" s="46">
        <f t="shared" si="86"/>
        <v>0.27329130452545064</v>
      </c>
      <c r="AD42" s="46">
        <f t="shared" si="87"/>
        <v>0.27441309282985654</v>
      </c>
      <c r="AE42" s="46">
        <f>AVERAGE(B42:INDEX(B42:M42,$A$2))</f>
        <v>0.29730184888652073</v>
      </c>
      <c r="AF42" s="46">
        <f t="shared" si="88"/>
        <v>0.28238626155292823</v>
      </c>
      <c r="AG42" s="46">
        <f t="shared" si="89"/>
        <v>0.31221743622011322</v>
      </c>
      <c r="AH42" s="46">
        <f t="shared" si="90"/>
        <v>0.32861930328505756</v>
      </c>
      <c r="AI42" s="46">
        <f t="shared" si="91"/>
        <v>0.34656511528631162</v>
      </c>
      <c r="AJ42" s="25">
        <f t="shared" si="92"/>
        <v>-0.12333304600798378</v>
      </c>
      <c r="AK42" s="25">
        <f t="shared" si="78"/>
        <v>-0.36217808619885583</v>
      </c>
      <c r="AL42" s="25">
        <f t="shared" si="78"/>
        <v>7.0484113026407558E-2</v>
      </c>
      <c r="AM42" s="25">
        <f t="shared" si="78"/>
        <v>-0.16836502970616185</v>
      </c>
      <c r="AN42" s="25">
        <f t="shared" si="78"/>
        <v>-0.20819182102863221</v>
      </c>
      <c r="AO42" s="46">
        <f t="shared" si="79"/>
        <v>0.15649676956209618</v>
      </c>
      <c r="AP42" s="46">
        <f t="shared" si="93"/>
        <v>0.11682476285571643</v>
      </c>
      <c r="AQ42" s="46">
        <f t="shared" si="80"/>
        <v>0.35400516795865633</v>
      </c>
      <c r="AR42" s="46">
        <f t="shared" si="80"/>
        <v>0.25382538253825382</v>
      </c>
      <c r="AS42" s="46">
        <f t="shared" si="80"/>
        <v>0.20113314447592068</v>
      </c>
      <c r="AT42" s="46">
        <f t="shared" si="80"/>
        <v>0.21503017004936917</v>
      </c>
      <c r="AU42" s="46">
        <f t="shared" si="80"/>
        <v>0</v>
      </c>
      <c r="AV42" s="46" t="str">
        <f t="shared" si="80"/>
        <v/>
      </c>
      <c r="AW42" s="46" t="str">
        <f t="shared" si="80"/>
        <v/>
      </c>
      <c r="AX42" s="46" t="str">
        <f t="shared" si="80"/>
        <v/>
      </c>
      <c r="AY42" s="46" t="str">
        <f t="shared" si="80"/>
        <v/>
      </c>
      <c r="AZ42" s="46" t="str">
        <f t="shared" si="80"/>
        <v/>
      </c>
      <c r="BA42" s="46">
        <f t="shared" si="81"/>
        <v>0.19220451317658199</v>
      </c>
      <c r="BB42" s="46">
        <f>IFERROR(BB30*2/(AQ18+2*SUM(AR18:INDEX(AR18:AT18,$B$2))-INDEX(AR18:AT18,$B$2)),"")</f>
        <v>0.22424144085672562</v>
      </c>
      <c r="BE42" s="46">
        <f>2*SUM(AO30:INDEX(AO30:AZ30,$A$2))/(SUM(AO18:INDEX(AO18:AZ18,$A$2))*2+Y18-INDEX(AO18:AZ18,$A$2))</f>
        <v>0.20799999999999999</v>
      </c>
      <c r="BF42" s="37">
        <f t="shared" si="82"/>
        <v>1.0255052736208514</v>
      </c>
      <c r="BG42" s="28">
        <f t="shared" si="82"/>
        <v>0.82924720062763002</v>
      </c>
      <c r="BH42" s="28">
        <f t="shared" si="82"/>
        <v>1.4340821599957811</v>
      </c>
      <c r="BI42" s="28">
        <f t="shared" si="82"/>
        <v>0.65183559776095956</v>
      </c>
      <c r="BJ42" s="28">
        <f t="shared" si="82"/>
        <v>0.75735319833525694</v>
      </c>
      <c r="BK42" s="28">
        <f t="shared" si="82"/>
        <v>0.59365010308888344</v>
      </c>
      <c r="BL42" s="28"/>
      <c r="BM42" s="28"/>
      <c r="BN42" s="28"/>
      <c r="BO42" s="28"/>
      <c r="BP42" s="28"/>
      <c r="BQ42" s="28"/>
      <c r="BR42" s="28">
        <f t="shared" si="94"/>
        <v>1.1748385913066195</v>
      </c>
      <c r="BS42" s="28">
        <f t="shared" si="83"/>
        <v>0.67093198423295619</v>
      </c>
      <c r="BT42" s="28">
        <f t="shared" si="83"/>
        <v>0</v>
      </c>
      <c r="BU42" s="28">
        <f t="shared" si="83"/>
        <v>0</v>
      </c>
      <c r="BV42" s="28">
        <f t="shared" si="84"/>
        <v>0.79805181347150267</v>
      </c>
      <c r="BX42" s="46"/>
    </row>
    <row r="43" spans="1:76" x14ac:dyDescent="0.25">
      <c r="A43" t="s">
        <v>66</v>
      </c>
      <c r="B43" s="46">
        <f t="shared" si="75"/>
        <v>0.21869488536155202</v>
      </c>
      <c r="C43" s="46">
        <f t="shared" si="75"/>
        <v>0.15064935064935064</v>
      </c>
      <c r="D43" s="46">
        <f t="shared" si="75"/>
        <v>0.21917808219178081</v>
      </c>
      <c r="E43" s="46">
        <f t="shared" si="75"/>
        <v>0.17944535073409462</v>
      </c>
      <c r="F43" s="46">
        <f t="shared" si="75"/>
        <v>0.25515947467166977</v>
      </c>
      <c r="G43" s="46">
        <f t="shared" si="75"/>
        <v>0.31846344485749689</v>
      </c>
      <c r="H43" s="46">
        <f t="shared" si="75"/>
        <v>0.28192771084337348</v>
      </c>
      <c r="I43" s="46">
        <f t="shared" si="75"/>
        <v>0.19347037484885127</v>
      </c>
      <c r="J43" s="46">
        <f t="shared" si="75"/>
        <v>0.32296650717703351</v>
      </c>
      <c r="K43" s="46">
        <f t="shared" si="75"/>
        <v>0.24764150943396226</v>
      </c>
      <c r="L43" s="46">
        <f t="shared" si="75"/>
        <v>0.29327453142227122</v>
      </c>
      <c r="M43" s="46">
        <f t="shared" si="75"/>
        <v>0.34606205250596661</v>
      </c>
      <c r="N43" s="46">
        <f t="shared" si="76"/>
        <v>0.15241057542768274</v>
      </c>
      <c r="O43" s="46">
        <f t="shared" si="76"/>
        <v>0.15180102915951973</v>
      </c>
      <c r="P43" s="46">
        <f t="shared" si="76"/>
        <v>0.1540041067761807</v>
      </c>
      <c r="Q43" s="46">
        <f t="shared" si="76"/>
        <v>0.11513463324048283</v>
      </c>
      <c r="R43" s="46">
        <f t="shared" si="76"/>
        <v>0.25380710659898476</v>
      </c>
      <c r="S43" s="46">
        <f t="shared" si="76"/>
        <v>0.25799793601651189</v>
      </c>
      <c r="T43" s="46">
        <f t="shared" si="76"/>
        <v>0.17298679164891351</v>
      </c>
      <c r="U43" s="46">
        <f t="shared" si="76"/>
        <v>0.19660582772974705</v>
      </c>
      <c r="V43" s="46">
        <f t="shared" si="76"/>
        <v>0.17437722419928825</v>
      </c>
      <c r="W43" s="46">
        <f t="shared" si="76"/>
        <v>0.12512873326467558</v>
      </c>
      <c r="X43" s="46">
        <f t="shared" si="76"/>
        <v>0.16029776674937965</v>
      </c>
      <c r="Y43" s="46">
        <f t="shared" si="76"/>
        <v>0.2209796466114963</v>
      </c>
      <c r="Z43" s="47">
        <f>2*SUM(N31:INDEX(N31:Y31,$A$2))/(SUM(N19:INDEX(N19:Y19,$A$2))*2+M19-INDEX(N19:Y19,$A$2))</f>
        <v>0.17989621372285219</v>
      </c>
      <c r="AA43" s="46">
        <f t="shared" si="85"/>
        <v>0.15273857045446107</v>
      </c>
      <c r="AB43" s="46">
        <f>2*SUM(Q31:INDEX(Q31:S31,$B$2))/(P19+SUM(Q19:INDEX(Q19:S19,$B$2))*2-INDEX(Q19:S19,$B$2))</f>
        <v>0.22015725518227305</v>
      </c>
      <c r="AC43" s="46">
        <f t="shared" si="86"/>
        <v>0.18132328119264959</v>
      </c>
      <c r="AD43" s="46">
        <f t="shared" si="87"/>
        <v>0.16880204887518382</v>
      </c>
      <c r="AE43" s="46">
        <f>AVERAGE(B43:INDEX(B43:M43,$A$2))</f>
        <v>0.22359843141099081</v>
      </c>
      <c r="AF43" s="46">
        <f t="shared" si="88"/>
        <v>0.19617410606756117</v>
      </c>
      <c r="AG43" s="46">
        <f t="shared" si="89"/>
        <v>0.25102275675442043</v>
      </c>
      <c r="AH43" s="46">
        <f t="shared" si="90"/>
        <v>0.26612153095641938</v>
      </c>
      <c r="AI43" s="46">
        <f t="shared" si="91"/>
        <v>0.29565936445406665</v>
      </c>
      <c r="AJ43" s="25">
        <f t="shared" si="92"/>
        <v>-0.19544957186130985</v>
      </c>
      <c r="AK43" s="25">
        <f t="shared" si="78"/>
        <v>-0.22141319506327284</v>
      </c>
      <c r="AL43" s="25">
        <f t="shared" si="78"/>
        <v>-0.12295897778839071</v>
      </c>
      <c r="AM43" s="25">
        <f t="shared" si="78"/>
        <v>-0.31864482914633663</v>
      </c>
      <c r="AN43" s="25">
        <f t="shared" si="78"/>
        <v>-0.42906577917166311</v>
      </c>
      <c r="AO43" s="46">
        <f t="shared" si="79"/>
        <v>0.10175288584865327</v>
      </c>
      <c r="AP43" s="46">
        <f t="shared" si="93"/>
        <v>0.16510538641686182</v>
      </c>
      <c r="AQ43" s="46">
        <f t="shared" si="80"/>
        <v>0.12029109589041095</v>
      </c>
      <c r="AR43" s="46">
        <f t="shared" si="80"/>
        <v>0.1321144205249189</v>
      </c>
      <c r="AS43" s="46">
        <f t="shared" si="80"/>
        <v>0.14446580609722603</v>
      </c>
      <c r="AT43" s="46">
        <f t="shared" si="80"/>
        <v>0.11068883610451306</v>
      </c>
      <c r="AU43" s="46">
        <f t="shared" si="80"/>
        <v>0</v>
      </c>
      <c r="AV43" s="46" t="str">
        <f t="shared" si="80"/>
        <v/>
      </c>
      <c r="AW43" s="46" t="str">
        <f t="shared" si="80"/>
        <v/>
      </c>
      <c r="AX43" s="46" t="str">
        <f t="shared" si="80"/>
        <v/>
      </c>
      <c r="AY43" s="46" t="str">
        <f t="shared" si="80"/>
        <v/>
      </c>
      <c r="AZ43" s="46" t="str">
        <f t="shared" si="80"/>
        <v/>
      </c>
      <c r="BA43" s="46">
        <f>IFERROR(BA31/(AVERAGE(Y19,AO19)+AVERAGE(AO19,AP19)+AVERAGE(AQ19,AP19)),"")</f>
        <v>0.13016443277601217</v>
      </c>
      <c r="BB43" s="46">
        <f>IFERROR(BB31*2/(AQ19+2*SUM(AR19:INDEX(AR19:AT19,$B$2))-INDEX(AR19:AT19,$B$2)),"")</f>
        <v>0.12809108699519658</v>
      </c>
      <c r="BE43" s="46">
        <f>2*SUM(AO31:INDEX(AO31:AZ31,$A$2))/(SUM(AO19:INDEX(AO19:AZ19,$A$2))*2+Y19-INDEX(AO19:AZ19,$A$2))</f>
        <v>0.12925804946336911</v>
      </c>
      <c r="BF43" s="37">
        <f t="shared" si="82"/>
        <v>0.66762352653759238</v>
      </c>
      <c r="BG43" s="28">
        <f t="shared" si="82"/>
        <v>1.0876433930059937</v>
      </c>
      <c r="BH43" s="28">
        <f t="shared" si="82"/>
        <v>0.7810901826484018</v>
      </c>
      <c r="BI43" s="28">
        <f t="shared" si="82"/>
        <v>1.1474776685914325</v>
      </c>
      <c r="BJ43" s="28">
        <f t="shared" si="82"/>
        <v>0.56919527602307063</v>
      </c>
      <c r="BK43" s="28">
        <f t="shared" si="82"/>
        <v>0.42902992874109258</v>
      </c>
      <c r="BL43" s="28"/>
      <c r="BM43" s="28"/>
      <c r="BN43" s="28"/>
      <c r="BO43" s="28"/>
      <c r="BP43" s="28"/>
      <c r="BQ43" s="28"/>
      <c r="BR43" s="28">
        <f t="shared" si="94"/>
        <v>0.85252211298128633</v>
      </c>
      <c r="BS43" s="28">
        <f t="shared" si="83"/>
        <v>0.58181633346194817</v>
      </c>
      <c r="BT43" s="28">
        <f t="shared" si="83"/>
        <v>0</v>
      </c>
      <c r="BU43" s="28">
        <f t="shared" si="83"/>
        <v>0</v>
      </c>
      <c r="BV43" s="28">
        <f t="shared" si="84"/>
        <v>0.71851456341656994</v>
      </c>
      <c r="BX43" s="46"/>
    </row>
    <row r="44" spans="1:76" x14ac:dyDescent="0.25">
      <c r="A44" t="s">
        <v>67</v>
      </c>
      <c r="B44" s="46">
        <f t="shared" si="75"/>
        <v>0.15976331360946747</v>
      </c>
      <c r="C44" s="46">
        <f t="shared" si="75"/>
        <v>0.12720156555772993</v>
      </c>
      <c r="D44" s="46">
        <f t="shared" si="75"/>
        <v>0.21088435374149661</v>
      </c>
      <c r="E44" s="46">
        <f t="shared" si="75"/>
        <v>0.21547799696509864</v>
      </c>
      <c r="F44" s="46">
        <f t="shared" si="75"/>
        <v>0.27245508982035926</v>
      </c>
      <c r="G44" s="46">
        <f t="shared" si="75"/>
        <v>0.28830645161290325</v>
      </c>
      <c r="H44" s="46">
        <f t="shared" si="75"/>
        <v>0.27049180327868855</v>
      </c>
      <c r="I44" s="46">
        <f t="shared" si="75"/>
        <v>0.22116903633491311</v>
      </c>
      <c r="J44" s="46">
        <f t="shared" si="75"/>
        <v>0.36568213783403658</v>
      </c>
      <c r="K44" s="46">
        <f t="shared" si="75"/>
        <v>0.24552429667519182</v>
      </c>
      <c r="L44" s="46">
        <f t="shared" si="75"/>
        <v>0.27486187845303867</v>
      </c>
      <c r="M44" s="46">
        <f t="shared" si="75"/>
        <v>0.31700680272108844</v>
      </c>
      <c r="N44" s="46">
        <f t="shared" si="76"/>
        <v>0.15224063842848373</v>
      </c>
      <c r="O44" s="46">
        <f t="shared" si="76"/>
        <v>0.13496932515337423</v>
      </c>
      <c r="P44" s="46">
        <f t="shared" si="76"/>
        <v>0.25184456468273486</v>
      </c>
      <c r="Q44" s="46">
        <f t="shared" si="76"/>
        <v>0.16524472384373598</v>
      </c>
      <c r="R44" s="46">
        <f t="shared" si="76"/>
        <v>0.12979351032448377</v>
      </c>
      <c r="S44" s="46">
        <f t="shared" si="76"/>
        <v>0.15099337748344371</v>
      </c>
      <c r="T44" s="46">
        <f t="shared" si="76"/>
        <v>0.17397998460354119</v>
      </c>
      <c r="U44" s="46">
        <f t="shared" si="76"/>
        <v>0.18213866039952997</v>
      </c>
      <c r="V44" s="46">
        <f t="shared" si="76"/>
        <v>0.16511318242343542</v>
      </c>
      <c r="W44" s="46">
        <f t="shared" si="76"/>
        <v>0.11564407324124638</v>
      </c>
      <c r="X44" s="46">
        <f t="shared" si="76"/>
        <v>8.2213438735177863E-2</v>
      </c>
      <c r="Y44" s="46">
        <f t="shared" si="76"/>
        <v>0.15712187958883994</v>
      </c>
      <c r="Z44" s="47">
        <f>2*SUM(N32:INDEX(N32:Y32,$A$2))/(SUM(N20:INDEX(N20:Y20,$A$2))*2+M20-INDEX(N20:Y20,$A$2))</f>
        <v>0.16586495635132728</v>
      </c>
      <c r="AA44" s="46">
        <f t="shared" si="85"/>
        <v>0.17968484275486429</v>
      </c>
      <c r="AB44" s="46">
        <f>2*SUM(Q32:INDEX(Q32:S32,$B$2))/(P20+SUM(Q20:INDEX(Q20:S20,$B$2))*2-INDEX(Q20:S20,$B$2))</f>
        <v>0.14902096690348293</v>
      </c>
      <c r="AC44" s="46">
        <f t="shared" si="86"/>
        <v>0.17374394247550221</v>
      </c>
      <c r="AD44" s="46">
        <f t="shared" si="87"/>
        <v>0.11832646385508806</v>
      </c>
      <c r="AE44" s="46">
        <f>AVERAGE(B44:INDEX(B44:M44,$A$2))</f>
        <v>0.21234812855117582</v>
      </c>
      <c r="AF44" s="46">
        <f t="shared" si="88"/>
        <v>0.16594974430289799</v>
      </c>
      <c r="AG44" s="46">
        <f t="shared" si="89"/>
        <v>0.25874651279945371</v>
      </c>
      <c r="AH44" s="46">
        <f t="shared" si="90"/>
        <v>0.28578099248254607</v>
      </c>
      <c r="AI44" s="46">
        <f t="shared" si="91"/>
        <v>0.27913099261643964</v>
      </c>
      <c r="AJ44" s="25">
        <f t="shared" si="92"/>
        <v>-0.21890078578510341</v>
      </c>
      <c r="AK44" s="25">
        <f t="shared" si="78"/>
        <v>8.2766614131664307E-2</v>
      </c>
      <c r="AL44" s="25">
        <f t="shared" si="78"/>
        <v>-0.42406579593602334</v>
      </c>
      <c r="AM44" s="25">
        <f t="shared" si="78"/>
        <v>-0.39203814443287888</v>
      </c>
      <c r="AN44" s="25">
        <f t="shared" si="78"/>
        <v>-0.57608983959125171</v>
      </c>
      <c r="AO44" s="46">
        <f t="shared" si="79"/>
        <v>6.5412186379928322E-2</v>
      </c>
      <c r="AP44" s="46">
        <f t="shared" si="93"/>
        <v>0.13403416557161629</v>
      </c>
      <c r="AQ44" s="46">
        <f t="shared" si="80"/>
        <v>0.23483619850794679</v>
      </c>
      <c r="AR44" s="46">
        <f t="shared" si="80"/>
        <v>0.19096443447612946</v>
      </c>
      <c r="AS44" s="46">
        <f t="shared" si="80"/>
        <v>0.13465952563121653</v>
      </c>
      <c r="AT44" s="46">
        <f t="shared" si="80"/>
        <v>0.14401525989508823</v>
      </c>
      <c r="AU44" s="46">
        <f t="shared" si="80"/>
        <v>0</v>
      </c>
      <c r="AV44" s="46" t="str">
        <f t="shared" si="80"/>
        <v/>
      </c>
      <c r="AW44" s="46" t="str">
        <f t="shared" si="80"/>
        <v/>
      </c>
      <c r="AX44" s="46" t="str">
        <f t="shared" si="80"/>
        <v/>
      </c>
      <c r="AY44" s="46" t="str">
        <f t="shared" si="80"/>
        <v/>
      </c>
      <c r="AZ44" s="46" t="str">
        <f t="shared" si="80"/>
        <v/>
      </c>
      <c r="BA44" s="46">
        <f t="shared" ref="BA44:BA48" si="95">IFERROR(BA32/(AVERAGE(Y20,AO20)+AVERAGE(AO20,AP20)+AVERAGE(AQ20,AP20)),"")</f>
        <v>0.13442565186751232</v>
      </c>
      <c r="BB44" s="46">
        <f>IFERROR(BB32*2/(AQ20+2*SUM(AR20:INDEX(AR20:AT20,$B$2))-INDEX(AR20:AT20,$B$2)),"")</f>
        <v>0.15960163432073546</v>
      </c>
      <c r="BE44" s="46">
        <f>2*SUM(AO32:INDEX(AO32:AZ32,$A$2))/(SUM(AO20:INDEX(AO20:AZ20,$A$2))*2+Y20-INDEX(AO20:AZ20,$A$2))</f>
        <v>0.14470391993327772</v>
      </c>
      <c r="BF44" s="37">
        <f t="shared" si="82"/>
        <v>0.42966311134235174</v>
      </c>
      <c r="BG44" s="28">
        <f t="shared" si="82"/>
        <v>0.99307131764424805</v>
      </c>
      <c r="BH44" s="28">
        <f t="shared" si="82"/>
        <v>0.93246482727862467</v>
      </c>
      <c r="BI44" s="28">
        <f t="shared" si="82"/>
        <v>1.1556461836367942</v>
      </c>
      <c r="BJ44" s="28">
        <f t="shared" si="82"/>
        <v>1.0374904361132364</v>
      </c>
      <c r="BK44" s="28">
        <f t="shared" si="82"/>
        <v>0.95378527386659306</v>
      </c>
      <c r="BL44" s="28"/>
      <c r="BM44" s="28"/>
      <c r="BN44" s="28"/>
      <c r="BO44" s="28"/>
      <c r="BP44" s="28"/>
      <c r="BQ44" s="28"/>
      <c r="BR44" s="28">
        <f t="shared" si="94"/>
        <v>0.73182827438850273</v>
      </c>
      <c r="BS44" s="28">
        <f t="shared" si="83"/>
        <v>1.0710011996104236</v>
      </c>
      <c r="BT44" s="28">
        <f t="shared" si="83"/>
        <v>0</v>
      </c>
      <c r="BU44" s="28">
        <f t="shared" si="83"/>
        <v>0</v>
      </c>
      <c r="BV44" s="28">
        <f t="shared" si="84"/>
        <v>0.87242008870621679</v>
      </c>
      <c r="BX44" s="46"/>
    </row>
    <row r="45" spans="1:76" x14ac:dyDescent="0.25">
      <c r="A45" t="s">
        <v>68</v>
      </c>
      <c r="B45" s="46">
        <f t="shared" si="75"/>
        <v>0.17166212534059946</v>
      </c>
      <c r="C45" s="46">
        <f t="shared" si="75"/>
        <v>0.13501144164759726</v>
      </c>
      <c r="D45" s="46">
        <f t="shared" si="75"/>
        <v>0.13358778625954199</v>
      </c>
      <c r="E45" s="46">
        <f t="shared" si="75"/>
        <v>0.18791946308724833</v>
      </c>
      <c r="F45" s="46">
        <f t="shared" si="75"/>
        <v>0.25912408759124089</v>
      </c>
      <c r="G45" s="46">
        <f t="shared" si="75"/>
        <v>0.27422303473491771</v>
      </c>
      <c r="H45" s="46">
        <f t="shared" si="75"/>
        <v>0.27969348659003829</v>
      </c>
      <c r="I45" s="46">
        <f t="shared" si="75"/>
        <v>0.22661870503597123</v>
      </c>
      <c r="J45" s="46">
        <f t="shared" si="75"/>
        <v>0.41682974559686886</v>
      </c>
      <c r="K45" s="46">
        <f t="shared" si="75"/>
        <v>0.30629139072847683</v>
      </c>
      <c r="L45" s="46">
        <f t="shared" si="75"/>
        <v>0.31504922644163152</v>
      </c>
      <c r="M45" s="46">
        <f t="shared" si="75"/>
        <v>0.35146443514644349</v>
      </c>
      <c r="N45" s="46">
        <f t="shared" si="76"/>
        <v>0.13077939233817701</v>
      </c>
      <c r="O45" s="46">
        <f t="shared" si="76"/>
        <v>0.13165769000598443</v>
      </c>
      <c r="P45" s="46">
        <f t="shared" si="76"/>
        <v>0.20792079207920791</v>
      </c>
      <c r="Q45" s="46">
        <f t="shared" si="76"/>
        <v>0.18163869693978282</v>
      </c>
      <c r="R45" s="46">
        <f t="shared" si="76"/>
        <v>0.17621980104216012</v>
      </c>
      <c r="S45" s="46">
        <f t="shared" si="76"/>
        <v>0.21156432093231733</v>
      </c>
      <c r="T45" s="46">
        <f t="shared" si="76"/>
        <v>0.13830227743271223</v>
      </c>
      <c r="U45" s="46">
        <f t="shared" si="76"/>
        <v>0.11882046834345186</v>
      </c>
      <c r="V45" s="46">
        <f t="shared" si="76"/>
        <v>0.13398058252427184</v>
      </c>
      <c r="W45" s="46">
        <f t="shared" si="76"/>
        <v>0.11239337681886603</v>
      </c>
      <c r="X45" s="46">
        <f t="shared" si="76"/>
        <v>0.13240740740740742</v>
      </c>
      <c r="Y45" s="46">
        <f t="shared" si="76"/>
        <v>0.21205643437366395</v>
      </c>
      <c r="Z45" s="47">
        <f>2*SUM(N33:INDEX(N33:Y33,$A$2))/(SUM(N21:INDEX(N21:Y21,$A$2))*2+M21-INDEX(N21:Y21,$A$2))</f>
        <v>0.17658956995866679</v>
      </c>
      <c r="AA45" s="46">
        <f t="shared" si="85"/>
        <v>0.15678595814112309</v>
      </c>
      <c r="AB45" s="46">
        <f>2*SUM(Q33:INDEX(Q33:S33,$B$2))/(P21+SUM(Q21:INDEX(Q21:S21,$B$2))*2-INDEX(Q21:S21,$B$2))</f>
        <v>0.19032663316582915</v>
      </c>
      <c r="AC45" s="46">
        <f t="shared" si="86"/>
        <v>0.1303677761001453</v>
      </c>
      <c r="AD45" s="46">
        <f t="shared" si="87"/>
        <v>0.15228573953331245</v>
      </c>
      <c r="AE45" s="46">
        <f>AVERAGE(B45:INDEX(B45:M45,$A$2))</f>
        <v>0.19358798977685762</v>
      </c>
      <c r="AF45" s="46">
        <f t="shared" si="88"/>
        <v>0.14675378441591289</v>
      </c>
      <c r="AG45" s="46">
        <f t="shared" si="89"/>
        <v>0.2404221951378023</v>
      </c>
      <c r="AH45" s="46">
        <f t="shared" si="90"/>
        <v>0.30771397907429282</v>
      </c>
      <c r="AI45" s="46">
        <f t="shared" si="91"/>
        <v>0.32426835077218397</v>
      </c>
      <c r="AJ45" s="25">
        <f t="shared" si="92"/>
        <v>-8.780720249114804E-2</v>
      </c>
      <c r="AK45" s="25">
        <f t="shared" si="78"/>
        <v>6.8360579354997508E-2</v>
      </c>
      <c r="AL45" s="25">
        <f t="shared" si="78"/>
        <v>-0.20836496373914226</v>
      </c>
      <c r="AM45" s="25">
        <f t="shared" si="78"/>
        <v>-0.57633456727466381</v>
      </c>
      <c r="AN45" s="25">
        <f t="shared" si="78"/>
        <v>-0.53037125217224357</v>
      </c>
      <c r="AO45" s="46">
        <f t="shared" si="79"/>
        <v>5.1013277428371771E-2</v>
      </c>
      <c r="AP45" s="46">
        <f t="shared" si="93"/>
        <v>8.2529888160431927E-2</v>
      </c>
      <c r="AQ45" s="46">
        <f t="shared" si="80"/>
        <v>0.16767676767676767</v>
      </c>
      <c r="AR45" s="46">
        <f t="shared" si="80"/>
        <v>0.17007125890736341</v>
      </c>
      <c r="AS45" s="46">
        <f t="shared" si="80"/>
        <v>0.14401363442692799</v>
      </c>
      <c r="AT45" s="46">
        <f t="shared" si="80"/>
        <v>0.13333333333333333</v>
      </c>
      <c r="AU45" s="46">
        <f t="shared" si="80"/>
        <v>0</v>
      </c>
      <c r="AV45" s="46" t="str">
        <f t="shared" si="80"/>
        <v/>
      </c>
      <c r="AW45" s="46" t="str">
        <f t="shared" si="80"/>
        <v/>
      </c>
      <c r="AX45" s="46" t="str">
        <f t="shared" si="80"/>
        <v/>
      </c>
      <c r="AY45" s="46" t="str">
        <f t="shared" si="80"/>
        <v/>
      </c>
      <c r="AZ45" s="46" t="str">
        <f t="shared" si="80"/>
        <v/>
      </c>
      <c r="BA45" s="46">
        <f t="shared" si="95"/>
        <v>9.3073301950235374E-2</v>
      </c>
      <c r="BB45" s="46">
        <f>IFERROR(BB33*2/(AQ21+2*SUM(AR21:INDEX(AR21:AT21,$B$2))-INDEX(AR21:AT21,$B$2)),"")</f>
        <v>0.14762104088181946</v>
      </c>
      <c r="BE45" s="46">
        <f>2*SUM(AO33:INDEX(AO33:AZ33,$A$2))/(SUM(AO21:INDEX(AO21:AZ21,$A$2))*2+Y21-INDEX(AO21:AZ21,$A$2))</f>
        <v>0.11984659635666348</v>
      </c>
      <c r="BF45" s="37">
        <f t="shared" si="82"/>
        <v>0.39007122235633768</v>
      </c>
      <c r="BG45" s="28">
        <f t="shared" si="82"/>
        <v>0.62685201416400804</v>
      </c>
      <c r="BH45" s="28">
        <f t="shared" si="82"/>
        <v>0.80644540644540652</v>
      </c>
      <c r="BI45" s="28">
        <f t="shared" si="82"/>
        <v>0.93631622431064743</v>
      </c>
      <c r="BJ45" s="28">
        <f t="shared" si="82"/>
        <v>0.81723866203022844</v>
      </c>
      <c r="BK45" s="28">
        <f t="shared" si="82"/>
        <v>0.63022598870056501</v>
      </c>
      <c r="BL45" s="28"/>
      <c r="BM45" s="28"/>
      <c r="BN45" s="28"/>
      <c r="BO45" s="28"/>
      <c r="BP45" s="28"/>
      <c r="BQ45" s="28"/>
      <c r="BR45" s="28">
        <f t="shared" si="94"/>
        <v>0.58498207243345179</v>
      </c>
      <c r="BS45" s="28">
        <f t="shared" si="83"/>
        <v>0.77561946232295897</v>
      </c>
      <c r="BT45" s="28">
        <f t="shared" si="83"/>
        <v>0</v>
      </c>
      <c r="BU45" s="28">
        <f t="shared" si="83"/>
        <v>0</v>
      </c>
      <c r="BV45" s="28">
        <f t="shared" si="84"/>
        <v>0.67867313106156391</v>
      </c>
      <c r="BX45" s="46"/>
    </row>
    <row r="46" spans="1:76" x14ac:dyDescent="0.25">
      <c r="A46" t="s">
        <v>69</v>
      </c>
      <c r="B46" s="46">
        <f t="shared" si="75"/>
        <v>0.1419753086419753</v>
      </c>
      <c r="C46" s="46">
        <f t="shared" si="75"/>
        <v>0.10119047619047619</v>
      </c>
      <c r="D46" s="46">
        <f t="shared" si="75"/>
        <v>0.11976047904191617</v>
      </c>
      <c r="E46" s="46">
        <f t="shared" si="75"/>
        <v>0.12650602409638553</v>
      </c>
      <c r="F46" s="46">
        <f t="shared" si="75"/>
        <v>0.21243523316062177</v>
      </c>
      <c r="G46" s="46">
        <f t="shared" si="75"/>
        <v>0.16949152542372881</v>
      </c>
      <c r="H46" s="46">
        <f t="shared" si="75"/>
        <v>0.19130434782608696</v>
      </c>
      <c r="I46" s="46">
        <f t="shared" si="75"/>
        <v>0.21224489795918366</v>
      </c>
      <c r="J46" s="46">
        <f t="shared" si="75"/>
        <v>0.40357142857142858</v>
      </c>
      <c r="K46" s="46">
        <f t="shared" si="75"/>
        <v>0.25</v>
      </c>
      <c r="L46" s="46">
        <f t="shared" si="75"/>
        <v>0.38109756097560976</v>
      </c>
      <c r="M46" s="46">
        <f t="shared" si="75"/>
        <v>0.36269430051813473</v>
      </c>
      <c r="N46" s="46">
        <f t="shared" si="76"/>
        <v>0.13443396226415094</v>
      </c>
      <c r="O46" s="46">
        <f t="shared" si="76"/>
        <v>0.10420841683366733</v>
      </c>
      <c r="P46" s="46">
        <f t="shared" si="76"/>
        <v>0.19557195571955718</v>
      </c>
      <c r="Q46" s="46">
        <f t="shared" si="76"/>
        <v>0.14529914529914531</v>
      </c>
      <c r="R46" s="46">
        <f t="shared" si="76"/>
        <v>0.1595900439238653</v>
      </c>
      <c r="S46" s="46">
        <f t="shared" si="76"/>
        <v>0.22996057818659657</v>
      </c>
      <c r="T46" s="46">
        <f t="shared" si="76"/>
        <v>0.14932680538555693</v>
      </c>
      <c r="U46" s="46">
        <f t="shared" si="76"/>
        <v>0.15247634947134112</v>
      </c>
      <c r="V46" s="46">
        <f t="shared" si="76"/>
        <v>0.15478615071283094</v>
      </c>
      <c r="W46" s="46">
        <f t="shared" si="76"/>
        <v>0.14134924277191371</v>
      </c>
      <c r="X46" s="46">
        <f t="shared" si="76"/>
        <v>0.1317467063323417</v>
      </c>
      <c r="Y46" s="46">
        <f t="shared" si="76"/>
        <v>0.2</v>
      </c>
      <c r="Z46" s="47">
        <f>2*SUM(N34:INDEX(N34:Y34,$A$2))/(SUM(N22:INDEX(N22:Y22,$A$2))*2+M22-INDEX(N22:Y22,$A$2))</f>
        <v>0.16714367487120779</v>
      </c>
      <c r="AA46" s="46">
        <f t="shared" si="85"/>
        <v>0.14473811160579184</v>
      </c>
      <c r="AB46" s="46">
        <f>2*SUM(Q34:INDEX(Q34:S34,$B$2))/(P22+SUM(Q22:INDEX(Q22:S22,$B$2))*2-INDEX(Q22:S22,$B$2))</f>
        <v>0.1818629866929522</v>
      </c>
      <c r="AC46" s="46">
        <f t="shared" si="86"/>
        <v>0.15219643518990966</v>
      </c>
      <c r="AD46" s="46">
        <f t="shared" si="87"/>
        <v>0.15769864970141848</v>
      </c>
      <c r="AE46" s="46">
        <f>AVERAGE(B46:INDEX(B46:M46,$A$2))</f>
        <v>0.14522650775918397</v>
      </c>
      <c r="AF46" s="46">
        <f t="shared" si="88"/>
        <v>0.12097542129145589</v>
      </c>
      <c r="AG46" s="46">
        <f t="shared" si="89"/>
        <v>0.16947759422691203</v>
      </c>
      <c r="AH46" s="46">
        <f t="shared" si="90"/>
        <v>0.26904022478556638</v>
      </c>
      <c r="AI46" s="46">
        <f t="shared" si="91"/>
        <v>0.33126395383124813</v>
      </c>
      <c r="AJ46" s="25">
        <f t="shared" si="92"/>
        <v>0.15091712560056236</v>
      </c>
      <c r="AK46" s="25">
        <f t="shared" si="78"/>
        <v>0.19642577029830299</v>
      </c>
      <c r="AL46" s="25">
        <f t="shared" si="78"/>
        <v>7.3079822277023032E-2</v>
      </c>
      <c r="AM46" s="25">
        <f t="shared" si="78"/>
        <v>-0.43429858746507122</v>
      </c>
      <c r="AN46" s="25">
        <f t="shared" si="78"/>
        <v>-0.52394865822994729</v>
      </c>
      <c r="AO46" s="46">
        <f t="shared" si="79"/>
        <v>7.3658365485794464E-2</v>
      </c>
      <c r="AP46" s="46">
        <f t="shared" si="93"/>
        <v>9.8332620778110308E-2</v>
      </c>
      <c r="AQ46" s="46">
        <f t="shared" si="80"/>
        <v>0.16483516483516483</v>
      </c>
      <c r="AR46" s="46">
        <f t="shared" si="80"/>
        <v>0.17766497461928935</v>
      </c>
      <c r="AS46" s="46">
        <f t="shared" si="80"/>
        <v>0.15852885225110971</v>
      </c>
      <c r="AT46" s="46">
        <f t="shared" si="80"/>
        <v>0.14390243902439023</v>
      </c>
      <c r="AU46" s="46">
        <f t="shared" si="80"/>
        <v>0</v>
      </c>
      <c r="AV46" s="46" t="str">
        <f t="shared" si="80"/>
        <v/>
      </c>
      <c r="AW46" s="46" t="str">
        <f t="shared" si="80"/>
        <v/>
      </c>
      <c r="AX46" s="46" t="str">
        <f t="shared" si="80"/>
        <v/>
      </c>
      <c r="AY46" s="46" t="str">
        <f t="shared" si="80"/>
        <v/>
      </c>
      <c r="AZ46" s="46" t="str">
        <f t="shared" si="80"/>
        <v/>
      </c>
      <c r="BA46" s="46">
        <f t="shared" si="95"/>
        <v>0.10398359695371998</v>
      </c>
      <c r="BB46" s="46">
        <f>IFERROR(BB34*2/(AQ22+2*SUM(AR22:INDEX(AR22:AT22,$B$2))-INDEX(AR22:AT22,$B$2)),"")</f>
        <v>0.15981639891508451</v>
      </c>
      <c r="BE46" s="46">
        <f>2*SUM(AO34:INDEX(AO34:AZ34,$A$2))/(SUM(AO22:INDEX(AO22:AZ22,$A$2))*2+Y22-INDEX(AO22:AZ22,$A$2))</f>
        <v>0.12701144479821014</v>
      </c>
      <c r="BF46" s="37">
        <f t="shared" si="82"/>
        <v>0.54791485905222548</v>
      </c>
      <c r="BG46" s="28">
        <f t="shared" si="82"/>
        <v>0.94361495708225085</v>
      </c>
      <c r="BH46" s="28">
        <f t="shared" si="82"/>
        <v>0.84283640887414479</v>
      </c>
      <c r="BI46" s="28">
        <f t="shared" si="82"/>
        <v>1.2227530606151089</v>
      </c>
      <c r="BJ46" s="28">
        <f t="shared" si="82"/>
        <v>0.99335051456429291</v>
      </c>
      <c r="BK46" s="28">
        <f t="shared" si="82"/>
        <v>0.62577003484320559</v>
      </c>
      <c r="BL46" s="28"/>
      <c r="BM46" s="28"/>
      <c r="BN46" s="28"/>
      <c r="BO46" s="28"/>
      <c r="BP46" s="28"/>
      <c r="BQ46" s="28"/>
      <c r="BR46" s="28">
        <f t="shared" si="94"/>
        <v>0.70853939319627801</v>
      </c>
      <c r="BS46" s="28">
        <f t="shared" si="83"/>
        <v>0.878773640646901</v>
      </c>
      <c r="BT46" s="28">
        <f t="shared" si="83"/>
        <v>0</v>
      </c>
      <c r="BU46" s="28">
        <f t="shared" si="83"/>
        <v>0</v>
      </c>
      <c r="BV46" s="28">
        <f t="shared" si="84"/>
        <v>0.75989381528244215</v>
      </c>
      <c r="BX46" s="46"/>
    </row>
    <row r="47" spans="1:76" x14ac:dyDescent="0.25">
      <c r="A47" s="38" t="s">
        <v>70</v>
      </c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25"/>
      <c r="AK47" s="25"/>
      <c r="AL47" s="25"/>
      <c r="AM47" s="25"/>
      <c r="AN47" s="25"/>
      <c r="AO47" s="46"/>
      <c r="AP47" s="46">
        <f>IFERROR(AP35/(SUM(AO23,AP23)/2),"")</f>
        <v>8.3262531860662709E-2</v>
      </c>
      <c r="AQ47" s="46">
        <f t="shared" ref="AQ47:AT47" si="96">IFERROR(AQ35/AVERAGE(AP23,AQ23),"")</f>
        <v>3.0614300100704935E-2</v>
      </c>
      <c r="AR47" s="46">
        <f t="shared" si="96"/>
        <v>4.9123956115932538E-2</v>
      </c>
      <c r="AS47" s="46">
        <f t="shared" si="96"/>
        <v>1.7778957144752555E-2</v>
      </c>
      <c r="AT47" s="46">
        <f t="shared" si="96"/>
        <v>1.2823397075365579E-2</v>
      </c>
      <c r="BA47" s="46">
        <f>IFERROR(BA35/(SUM(AO23,AP23,AP23,AQ23)/2),"")</f>
        <v>4.7547479163820197E-2</v>
      </c>
      <c r="BB47" s="46">
        <f>IFERROR(BB35*2/(AQ23+2*SUM(AR23:INDEX(AR23:AT23,$B$2))-INDEX(AR23:AT23,$B$2)),"")</f>
        <v>2.4318807135883552E-2</v>
      </c>
      <c r="BE47" s="46">
        <f>2*SUM(AO35:INDEX(AO35:AZ35,$A$2))/(SUM(AO23:INDEX(AO23:AZ23,$A$2))*2+Y23-INDEX(AO23:AZ23,$A$2))</f>
        <v>3.0013733963085786E-2</v>
      </c>
      <c r="BF47" s="37"/>
      <c r="BG47" s="28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X47" s="46"/>
    </row>
    <row r="48" spans="1:76" s="23" customFormat="1" x14ac:dyDescent="0.25">
      <c r="A48" s="29" t="s">
        <v>100</v>
      </c>
      <c r="B48" s="48">
        <f t="shared" ref="B48:M48" si="97">IFERROR(B36/B24,"")</f>
        <v>0.22315705128205129</v>
      </c>
      <c r="C48" s="48">
        <f t="shared" si="97"/>
        <v>0.17981438515081208</v>
      </c>
      <c r="D48" s="48">
        <f t="shared" si="97"/>
        <v>0.22887700534759359</v>
      </c>
      <c r="E48" s="48">
        <f t="shared" si="97"/>
        <v>0.23747207149696775</v>
      </c>
      <c r="F48" s="48">
        <f t="shared" si="97"/>
        <v>0.28923177938279709</v>
      </c>
      <c r="G48" s="48">
        <f t="shared" si="97"/>
        <v>0.3218316672041277</v>
      </c>
      <c r="H48" s="48">
        <f t="shared" si="97"/>
        <v>0.32555164694595456</v>
      </c>
      <c r="I48" s="48">
        <f t="shared" si="97"/>
        <v>0.25098039215686274</v>
      </c>
      <c r="J48" s="48">
        <f t="shared" si="97"/>
        <v>0.3941057497832996</v>
      </c>
      <c r="K48" s="48">
        <f t="shared" si="97"/>
        <v>0.30958904109589042</v>
      </c>
      <c r="L48" s="48">
        <f t="shared" si="97"/>
        <v>0.34125</v>
      </c>
      <c r="M48" s="48">
        <f t="shared" si="97"/>
        <v>0.38085984940490647</v>
      </c>
      <c r="N48" s="48">
        <f t="shared" ref="N48:Y48" si="98">N36*2/SUM(M24:N24)</f>
        <v>0.15351142270035054</v>
      </c>
      <c r="O48" s="48">
        <f t="shared" si="98"/>
        <v>0.15079654627264988</v>
      </c>
      <c r="P48" s="48">
        <f t="shared" si="98"/>
        <v>0.2659358989634219</v>
      </c>
      <c r="Q48" s="48">
        <f t="shared" si="98"/>
        <v>0.22171894462688257</v>
      </c>
      <c r="R48" s="48">
        <f t="shared" si="98"/>
        <v>0.23063063063063063</v>
      </c>
      <c r="S48" s="48">
        <f t="shared" si="98"/>
        <v>0.30644711135919622</v>
      </c>
      <c r="T48" s="48">
        <f t="shared" si="98"/>
        <v>0.21556689155833469</v>
      </c>
      <c r="U48" s="48">
        <f t="shared" si="98"/>
        <v>0.21345358887636226</v>
      </c>
      <c r="V48" s="48">
        <f t="shared" si="98"/>
        <v>0.23630417007358953</v>
      </c>
      <c r="W48" s="48">
        <f t="shared" si="98"/>
        <v>0.18195358073724713</v>
      </c>
      <c r="X48" s="48">
        <f t="shared" si="98"/>
        <v>0.17629875708803483</v>
      </c>
      <c r="Y48" s="48">
        <f t="shared" si="98"/>
        <v>0.26672311600338694</v>
      </c>
      <c r="Z48" s="48">
        <f>2*SUM(N36:INDEX(N36:Y36,$A$2))/(SUM(N24:INDEX(N24:Y24,$A$2))*2+M24-INDEX(N24:Y24,$A$2))</f>
        <v>0.22577174235678243</v>
      </c>
      <c r="AA48" s="48">
        <f t="shared" si="85"/>
        <v>0.19008128931214077</v>
      </c>
      <c r="AB48" s="48">
        <f>2*SUM(Q36:INDEX(Q36:S36,$B$2))/(P24+SUM(Q24:INDEX(Q24:S24,$B$2))*2-INDEX(Q24:S24,$B$2))</f>
        <v>0.25600551438910907</v>
      </c>
      <c r="AC48" s="48">
        <f t="shared" si="86"/>
        <v>0.22177488350276217</v>
      </c>
      <c r="AD48" s="48">
        <f t="shared" si="87"/>
        <v>0.20832515127622298</v>
      </c>
      <c r="AE48" s="49">
        <f>AVERAGE(B48:INDEX(B48:M48,$A$2))</f>
        <v>0.24673065997739155</v>
      </c>
      <c r="AF48" s="49">
        <f t="shared" si="88"/>
        <v>0.21061614726015232</v>
      </c>
      <c r="AG48" s="49">
        <f t="shared" si="89"/>
        <v>0.28284517269463083</v>
      </c>
      <c r="AH48" s="49">
        <f t="shared" si="90"/>
        <v>0.3235459296287056</v>
      </c>
      <c r="AI48" s="49">
        <f t="shared" si="91"/>
        <v>0.34389963016693231</v>
      </c>
      <c r="AJ48" s="40">
        <f t="shared" si="92"/>
        <v>-8.4946547066868883E-2</v>
      </c>
      <c r="AK48" s="40">
        <f t="shared" si="78"/>
        <v>-9.7498972491634084E-2</v>
      </c>
      <c r="AL48" s="40">
        <f t="shared" si="78"/>
        <v>-9.4891696576694828E-2</v>
      </c>
      <c r="AM48" s="40">
        <f t="shared" si="78"/>
        <v>-0.31454899229526301</v>
      </c>
      <c r="AN48" s="40">
        <f t="shared" si="78"/>
        <v>-0.39422688190999255</v>
      </c>
      <c r="AO48" s="49">
        <f t="shared" ref="AO48" si="99">IFERROR(AO36/AVERAGE(Y24,AO24),"")</f>
        <v>0.10274213836477987</v>
      </c>
      <c r="AP48" s="49">
        <f>IFERROR(AP36/AVERAGE(AO24,AP24),"")</f>
        <v>0.16288263865356375</v>
      </c>
      <c r="AQ48" s="49">
        <f t="shared" ref="AQ48:AZ48" si="100">IFERROR(AQ36/AVERAGE(AP24:AQ24),"")</f>
        <v>0.24784831424318904</v>
      </c>
      <c r="AR48" s="49">
        <f t="shared" si="100"/>
        <v>0.22691115006067142</v>
      </c>
      <c r="AS48" s="49">
        <f t="shared" si="100"/>
        <v>0.20322781741359008</v>
      </c>
      <c r="AT48" s="49">
        <f t="shared" si="100"/>
        <v>0.24527443975316662</v>
      </c>
      <c r="AU48" s="49">
        <f t="shared" si="100"/>
        <v>0</v>
      </c>
      <c r="AV48" s="49" t="str">
        <f t="shared" si="100"/>
        <v/>
      </c>
      <c r="AW48" s="49" t="str">
        <f t="shared" si="100"/>
        <v/>
      </c>
      <c r="AX48" s="49" t="str">
        <f t="shared" si="100"/>
        <v/>
      </c>
      <c r="AY48" s="49" t="str">
        <f t="shared" si="100"/>
        <v/>
      </c>
      <c r="AZ48" s="49" t="str">
        <f t="shared" si="100"/>
        <v/>
      </c>
      <c r="BA48" s="49">
        <f t="shared" si="95"/>
        <v>0.16510163291473395</v>
      </c>
      <c r="BB48" s="49">
        <f>IFERROR(BB36*2/(AQ24+2*SUM(AR24:INDEX(AR24:AT24,$B$2))-INDEX(AR24:AT24,$B$2)),"")</f>
        <v>0.22558545649935074</v>
      </c>
      <c r="BC48" s="42"/>
      <c r="BD48" s="42"/>
      <c r="BE48" s="49">
        <f>2*SUM(AO36:INDEX(AO36:AZ36,$A$2))/(SUM(AO24:INDEX(AO24:AZ24,$A$2))*2+Y24-INDEX(AO24:AZ24,$A$2))</f>
        <v>0.19275332650972365</v>
      </c>
      <c r="BF48" s="43">
        <f t="shared" si="82"/>
        <v>0.6692800871589164</v>
      </c>
      <c r="BG48" s="44">
        <f t="shared" si="82"/>
        <v>1.0801483368131086</v>
      </c>
      <c r="BH48" s="44">
        <f t="shared" si="82"/>
        <v>0.93198517089743982</v>
      </c>
      <c r="BI48" s="44">
        <f t="shared" si="82"/>
        <v>1.0234179602583193</v>
      </c>
      <c r="BJ48" s="44">
        <f t="shared" si="82"/>
        <v>0.88118311456673826</v>
      </c>
      <c r="BK48" s="44">
        <f t="shared" si="82"/>
        <v>0.80038098145318393</v>
      </c>
      <c r="BL48" s="44"/>
      <c r="BM48" s="44"/>
      <c r="BN48" s="44"/>
      <c r="BO48" s="44"/>
      <c r="BP48" s="44"/>
      <c r="BQ48" s="44"/>
      <c r="BR48" s="44">
        <f>BA48/((N36+O36+P36)/(SUM(M24,N24,N24,O24,O24,P24)/2))</f>
        <v>0.86655726309886405</v>
      </c>
      <c r="BS48" s="44">
        <f t="shared" si="83"/>
        <v>0.88117420844489258</v>
      </c>
      <c r="BT48" s="44">
        <f t="shared" si="83"/>
        <v>0</v>
      </c>
      <c r="BU48" s="44">
        <f t="shared" si="83"/>
        <v>0</v>
      </c>
      <c r="BV48" s="44">
        <f t="shared" si="84"/>
        <v>0.85375310699919016</v>
      </c>
      <c r="BX48" s="48"/>
    </row>
    <row r="49" spans="1:76" s="42" customFormat="1" x14ac:dyDescent="0.25">
      <c r="A49" s="102" t="s">
        <v>211</v>
      </c>
      <c r="B49" s="49">
        <f t="shared" ref="B49:R49" si="101">B36/AVERAGE(A24:B24)</f>
        <v>0.22315705128205129</v>
      </c>
      <c r="C49" s="49">
        <f t="shared" si="101"/>
        <v>0.18299881936245574</v>
      </c>
      <c r="D49" s="49">
        <f t="shared" si="101"/>
        <v>0.23817473567056205</v>
      </c>
      <c r="E49" s="49">
        <f t="shared" si="101"/>
        <v>0.25058942404850115</v>
      </c>
      <c r="F49" s="49">
        <f t="shared" si="101"/>
        <v>0.28515941090791391</v>
      </c>
      <c r="G49" s="49">
        <f t="shared" si="101"/>
        <v>0.32471124125589718</v>
      </c>
      <c r="H49" s="49">
        <f t="shared" si="101"/>
        <v>0.32691072575465641</v>
      </c>
      <c r="I49" s="49">
        <f t="shared" si="101"/>
        <v>0.25830487426265136</v>
      </c>
      <c r="J49" s="49">
        <f t="shared" si="101"/>
        <v>0.40259740259740262</v>
      </c>
      <c r="K49" s="49">
        <f t="shared" si="101"/>
        <v>0.31781746589790466</v>
      </c>
      <c r="L49" s="49">
        <f t="shared" si="101"/>
        <v>0.35686274509803922</v>
      </c>
      <c r="M49" s="49">
        <f t="shared" si="101"/>
        <v>0.38634963656523347</v>
      </c>
      <c r="N49" s="49">
        <f t="shared" si="101"/>
        <v>0.15351142270035054</v>
      </c>
      <c r="O49" s="49">
        <f t="shared" si="101"/>
        <v>0.15079654627264988</v>
      </c>
      <c r="P49" s="49">
        <f t="shared" si="101"/>
        <v>0.2659358989634219</v>
      </c>
      <c r="Q49" s="49">
        <f t="shared" si="101"/>
        <v>0.22171894462688257</v>
      </c>
      <c r="R49" s="49">
        <f t="shared" si="101"/>
        <v>0.23063063063063063</v>
      </c>
      <c r="S49" s="49">
        <f>S36/AVERAGE(R24:S24)</f>
        <v>0.30644711135919622</v>
      </c>
      <c r="T49" s="49">
        <f t="shared" ref="T49:Y49" si="102">T36/AVERAGE(S24:T24)</f>
        <v>0.21556689155833469</v>
      </c>
      <c r="U49" s="49">
        <f t="shared" si="102"/>
        <v>0.21345358887636226</v>
      </c>
      <c r="V49" s="49">
        <f t="shared" si="102"/>
        <v>0.23630417007358953</v>
      </c>
      <c r="W49" s="49">
        <f t="shared" si="102"/>
        <v>0.18195358073724713</v>
      </c>
      <c r="X49" s="49">
        <f t="shared" si="102"/>
        <v>0.17629875708803483</v>
      </c>
      <c r="Y49" s="49">
        <f t="shared" si="102"/>
        <v>0.26672311600338694</v>
      </c>
      <c r="Z49" s="40">
        <f>2*SUM(N36:INDEX(N36:Y36,$A$2))/(SUM(N24:INDEX(N24:Y24,$A$2))*2+M24-INDEX(N24:Y24,$A$2))</f>
        <v>0.22577174235678243</v>
      </c>
      <c r="AA49" s="40">
        <f>2*SUM(N36:P36)/(SUM(N24:P24)*2+M24-P24)</f>
        <v>0.19052593515207522</v>
      </c>
      <c r="AB49" s="40">
        <f>2*SUM(Q36:S36)/(SUM(Q24:S24)*2+P24-S24)</f>
        <v>0.25600551438910907</v>
      </c>
      <c r="AC49" s="40">
        <f>2*SUM(T36:V36)/(SUM(T24:V24)*2+S24-V24)</f>
        <v>0.22244923383580417</v>
      </c>
      <c r="AD49" s="40">
        <f>2*SUM(W36:Y36)/(SUM(W24:Y24)*2+V24-Y24)</f>
        <v>0.21060054508376375</v>
      </c>
      <c r="AE49" s="40">
        <f>2*SUM(B36:INDEX(B36:M36,$A$2))/(SUM(B24:INDEX(B24:M24,$A$2))*2+B24-INDEX(B24:M24,$A$2))</f>
        <v>0.25420261496041979</v>
      </c>
      <c r="AF49" s="40">
        <f>2*SUM(B36:D36)/(B24+SUM(B24:D24)*2-D24)</f>
        <v>0.21519560297445844</v>
      </c>
      <c r="AG49" s="40">
        <f>2*SUM(E36:G36)/(D24+SUM(E24:G24)*2-G24)</f>
        <v>0.28723171265878228</v>
      </c>
      <c r="AH49" s="40">
        <f>2*SUM(H36:INDEX(H36:J36,9-6))/(G24+SUM(H24:INDEX(H24:J24,9-6))*2-INDEX(B24:M24,9))</f>
        <v>0.33055641262984675</v>
      </c>
      <c r="AI49" s="40">
        <f>2*SUM(K36:INDEX(K36:M36,2))/(J24+SUM(K24:INDEX(K24:M24,2))*2-INDEX(B24:M24,11))</f>
        <v>0.33805297744055279</v>
      </c>
      <c r="AJ49" s="40">
        <f t="shared" si="92"/>
        <v>-0.11184335223327324</v>
      </c>
      <c r="AK49" s="40">
        <f t="shared" si="78"/>
        <v>-0.11463834521428984</v>
      </c>
      <c r="AL49" s="40">
        <f t="shared" si="78"/>
        <v>-0.10871431284737165</v>
      </c>
      <c r="AM49" s="40">
        <f t="shared" si="78"/>
        <v>-0.32704607946934539</v>
      </c>
      <c r="AN49" s="40">
        <f t="shared" si="78"/>
        <v>-0.37701910902175617</v>
      </c>
      <c r="AO49" s="49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103"/>
      <c r="BB49" s="5"/>
      <c r="BC49" s="5"/>
      <c r="BD49" s="5"/>
      <c r="BE49" s="40">
        <f>2*SUM(AO36:INDEX(AO36:AZ36,A2))/(SUM(AO24:INDEX(AO24:AZ24,A2))*2+Y24-INDEX(AO24:AZ24,A2))</f>
        <v>0.19275332650972365</v>
      </c>
      <c r="BF49" s="4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X49" s="40"/>
    </row>
    <row r="50" spans="1:76" x14ac:dyDescent="0.25">
      <c r="W50" s="93"/>
      <c r="Y50" s="46">
        <f>Y49/M49</f>
        <v>0.69036719789524614</v>
      </c>
      <c r="BF50" s="45"/>
    </row>
    <row r="51" spans="1:76" s="23" customFormat="1" x14ac:dyDescent="0.25">
      <c r="A51" s="15" t="s">
        <v>104</v>
      </c>
      <c r="B51" s="16">
        <f t="shared" ref="B51:Y51" si="103">B15</f>
        <v>42005</v>
      </c>
      <c r="C51" s="16">
        <f t="shared" si="103"/>
        <v>42036</v>
      </c>
      <c r="D51" s="16">
        <f t="shared" si="103"/>
        <v>42064</v>
      </c>
      <c r="E51" s="16">
        <f t="shared" si="103"/>
        <v>42095</v>
      </c>
      <c r="F51" s="16">
        <f t="shared" si="103"/>
        <v>42125</v>
      </c>
      <c r="G51" s="16">
        <f t="shared" si="103"/>
        <v>42156</v>
      </c>
      <c r="H51" s="16">
        <f t="shared" si="103"/>
        <v>42186</v>
      </c>
      <c r="I51" s="16">
        <f t="shared" si="103"/>
        <v>42217</v>
      </c>
      <c r="J51" s="16">
        <f t="shared" si="103"/>
        <v>42248</v>
      </c>
      <c r="K51" s="16">
        <f t="shared" si="103"/>
        <v>42278</v>
      </c>
      <c r="L51" s="16">
        <f t="shared" si="103"/>
        <v>42309</v>
      </c>
      <c r="M51" s="16">
        <f t="shared" si="103"/>
        <v>42339</v>
      </c>
      <c r="N51" s="16">
        <f t="shared" si="103"/>
        <v>42370</v>
      </c>
      <c r="O51" s="16">
        <f t="shared" si="103"/>
        <v>42401</v>
      </c>
      <c r="P51" s="16">
        <f t="shared" si="103"/>
        <v>42430</v>
      </c>
      <c r="Q51" s="16">
        <f t="shared" si="103"/>
        <v>42461</v>
      </c>
      <c r="R51" s="16">
        <f t="shared" si="103"/>
        <v>42491</v>
      </c>
      <c r="S51" s="16">
        <f t="shared" si="103"/>
        <v>42522</v>
      </c>
      <c r="T51" s="16">
        <f t="shared" si="103"/>
        <v>42552</v>
      </c>
      <c r="U51" s="16">
        <f t="shared" si="103"/>
        <v>42583</v>
      </c>
      <c r="V51" s="16">
        <f t="shared" si="103"/>
        <v>42614</v>
      </c>
      <c r="W51" s="16">
        <f t="shared" si="103"/>
        <v>42644</v>
      </c>
      <c r="X51" s="16">
        <f t="shared" si="103"/>
        <v>42675</v>
      </c>
      <c r="Y51" s="16">
        <f t="shared" si="103"/>
        <v>42705</v>
      </c>
      <c r="Z51" s="17" t="s">
        <v>212</v>
      </c>
      <c r="AA51" s="17" t="s">
        <v>78</v>
      </c>
      <c r="AB51" s="17" t="s">
        <v>79</v>
      </c>
      <c r="AC51" s="17" t="s">
        <v>80</v>
      </c>
      <c r="AD51" s="17" t="s">
        <v>81</v>
      </c>
      <c r="AE51" s="18" t="str">
        <f t="shared" ref="AE51:AI51" si="104">AE27</f>
        <v>YTD 6/15</v>
      </c>
      <c r="AF51" s="18" t="str">
        <f t="shared" si="104"/>
        <v>Q1 '15</v>
      </c>
      <c r="AG51" s="18" t="str">
        <f t="shared" si="104"/>
        <v>Q2 '15</v>
      </c>
      <c r="AH51" s="18" t="str">
        <f t="shared" si="104"/>
        <v>Q3 '15</v>
      </c>
      <c r="AI51" s="18" t="str">
        <f t="shared" si="104"/>
        <v>Q4 '15</v>
      </c>
      <c r="AJ51" s="19" t="s">
        <v>86</v>
      </c>
      <c r="AK51" s="19" t="s">
        <v>87</v>
      </c>
      <c r="AL51" s="19" t="s">
        <v>88</v>
      </c>
      <c r="AM51" s="19" t="s">
        <v>89</v>
      </c>
      <c r="AN51" s="19" t="s">
        <v>90</v>
      </c>
      <c r="AO51" s="20">
        <v>42736</v>
      </c>
      <c r="AP51" s="20">
        <v>42767</v>
      </c>
      <c r="AQ51" s="20">
        <v>42795</v>
      </c>
      <c r="AR51" s="20">
        <v>42826</v>
      </c>
      <c r="AS51" s="20">
        <v>42856</v>
      </c>
      <c r="AT51" s="20">
        <v>42887</v>
      </c>
      <c r="AU51" s="20">
        <v>42917</v>
      </c>
      <c r="AV51" s="20">
        <v>42948</v>
      </c>
      <c r="AW51" s="20">
        <v>42979</v>
      </c>
      <c r="AX51" s="20">
        <v>43009</v>
      </c>
      <c r="AY51" s="20">
        <v>43040</v>
      </c>
      <c r="AZ51" s="20">
        <v>43070</v>
      </c>
      <c r="BA51" s="17" t="s">
        <v>91</v>
      </c>
      <c r="BB51" s="17" t="s">
        <v>92</v>
      </c>
      <c r="BC51" s="17" t="s">
        <v>93</v>
      </c>
      <c r="BD51" s="17" t="s">
        <v>94</v>
      </c>
      <c r="BE51" s="17" t="str">
        <f>"YTD " &amp; A50 &amp;"/17"</f>
        <v>YTD /17</v>
      </c>
      <c r="BF51" s="21">
        <v>42736</v>
      </c>
      <c r="BG51" s="20">
        <v>42767</v>
      </c>
      <c r="BH51" s="20">
        <v>42795</v>
      </c>
      <c r="BI51" s="20">
        <v>42826</v>
      </c>
      <c r="BJ51" s="20">
        <v>42856</v>
      </c>
      <c r="BK51" s="20">
        <v>42887</v>
      </c>
      <c r="BL51" s="20">
        <v>42917</v>
      </c>
      <c r="BM51" s="20">
        <v>42948</v>
      </c>
      <c r="BN51" s="20">
        <v>42979</v>
      </c>
      <c r="BO51" s="20">
        <v>43009</v>
      </c>
      <c r="BP51" s="20">
        <v>43040</v>
      </c>
      <c r="BQ51" s="20">
        <v>43070</v>
      </c>
      <c r="BR51" s="17" t="s">
        <v>95</v>
      </c>
      <c r="BS51" s="17" t="s">
        <v>96</v>
      </c>
      <c r="BT51" s="17" t="s">
        <v>97</v>
      </c>
      <c r="BU51" s="17" t="s">
        <v>98</v>
      </c>
      <c r="BV51" s="22" t="s">
        <v>3</v>
      </c>
    </row>
    <row r="52" spans="1:76" x14ac:dyDescent="0.25">
      <c r="A52" t="s">
        <v>99</v>
      </c>
      <c r="B52">
        <f>'Agency North'!C52+'Agency South'!C52</f>
        <v>82</v>
      </c>
      <c r="C52">
        <f>'Agency North'!D52+'Agency South'!D52</f>
        <v>66</v>
      </c>
      <c r="D52">
        <f>'Agency North'!E52+'Agency South'!E52</f>
        <v>156</v>
      </c>
      <c r="E52">
        <f>'Agency North'!F52+'Agency South'!F52</f>
        <v>169</v>
      </c>
      <c r="F52">
        <f>'Agency North'!G52+'Agency South'!G52</f>
        <v>118.5</v>
      </c>
      <c r="G52">
        <f>'Agency North'!H52+'Agency South'!H52</f>
        <v>147.5</v>
      </c>
      <c r="H52">
        <f>'Agency North'!I52+'Agency South'!I52</f>
        <v>172</v>
      </c>
      <c r="I52">
        <f>'Agency North'!J52+'Agency South'!J52</f>
        <v>93.5</v>
      </c>
      <c r="J52">
        <f>'Agency North'!K52+'Agency South'!K52</f>
        <v>193.5</v>
      </c>
      <c r="K52">
        <f>'Agency North'!L52+'Agency South'!L52</f>
        <v>175.5</v>
      </c>
      <c r="L52">
        <f>'Agency North'!M52+'Agency South'!M52</f>
        <v>178</v>
      </c>
      <c r="M52">
        <f>'Agency North'!N52+'Agency South'!N52</f>
        <v>292.5</v>
      </c>
      <c r="N52">
        <f>'Agency North'!O52+'Agency South'!O52</f>
        <v>64</v>
      </c>
      <c r="O52">
        <f>'Agency North'!P52+'Agency South'!P52</f>
        <v>67</v>
      </c>
      <c r="P52">
        <f>'Agency North'!Q52+'Agency South'!Q52</f>
        <v>164</v>
      </c>
      <c r="Q52">
        <f>'Agency North'!R52+'Agency South'!R52</f>
        <v>177</v>
      </c>
      <c r="R52">
        <f>'Agency North'!S52+'Agency South'!S52</f>
        <v>112</v>
      </c>
      <c r="S52">
        <f>'Agency North'!T52+'Agency South'!T52</f>
        <v>134</v>
      </c>
      <c r="T52">
        <f>'Agency North'!U52+'Agency South'!U52</f>
        <v>110</v>
      </c>
      <c r="U52">
        <f>'Agency North'!V52+'Agency South'!V52</f>
        <v>103.5</v>
      </c>
      <c r="V52">
        <f>'Agency North'!W52+'Agency South'!W52</f>
        <v>146.5</v>
      </c>
      <c r="W52">
        <f>'Agency North'!X52+'Agency South'!X52</f>
        <v>117</v>
      </c>
      <c r="X52">
        <f>'Agency North'!Y52+'Agency South'!Y52</f>
        <v>138.5</v>
      </c>
      <c r="Y52" s="4">
        <f>'Agency North'!Z52+'Agency South'!Z52</f>
        <v>216</v>
      </c>
      <c r="Z52" s="24">
        <f>SUM(N52:INDEX(N52:Y52,$A$2))</f>
        <v>718</v>
      </c>
      <c r="AA52" s="24">
        <f>SUM(N52:P52)</f>
        <v>295</v>
      </c>
      <c r="AB52" s="24">
        <f>SUM(Q52:S52)</f>
        <v>423</v>
      </c>
      <c r="AC52" s="24">
        <f>SUM(T52:V52)</f>
        <v>360</v>
      </c>
      <c r="AD52" s="24">
        <f>SUM(W52:Y52)</f>
        <v>471.5</v>
      </c>
      <c r="AE52" s="24">
        <f>SUM(B52                                                                                     : INDEX(B52:M52,$A$2))</f>
        <v>739</v>
      </c>
      <c r="AF52" s="24">
        <f t="shared" ref="AF52:AF58" si="105">SUM(B52:D52)</f>
        <v>304</v>
      </c>
      <c r="AG52" s="24">
        <f t="shared" ref="AG52:AG58" si="106">SUM(E52:G52)</f>
        <v>435</v>
      </c>
      <c r="AH52" s="24">
        <f>SUM(H52:J52)</f>
        <v>459</v>
      </c>
      <c r="AI52" s="24">
        <f t="shared" ref="AI52:AI58" si="107">SUM(K52:M52)</f>
        <v>646</v>
      </c>
      <c r="AJ52" s="25">
        <f>Z52/AE52-1</f>
        <v>-2.841677943166443E-2</v>
      </c>
      <c r="AK52" s="25">
        <f t="shared" ref="AK52:AM60" si="108">AA52/AF52-1</f>
        <v>-2.960526315789469E-2</v>
      </c>
      <c r="AL52" s="25">
        <f t="shared" si="108"/>
        <v>-2.7586206896551779E-2</v>
      </c>
      <c r="AM52" s="25">
        <f t="shared" si="108"/>
        <v>-0.21568627450980393</v>
      </c>
      <c r="AN52" s="25">
        <f>AD52/SUM(K52:INDEX(K52:M52,MOD($A$2,3)))-1</f>
        <v>-0.27012383900928794</v>
      </c>
      <c r="AO52" s="50">
        <f>'Agency North'!AP52+'Agency South'!AP52</f>
        <v>224</v>
      </c>
      <c r="AP52" s="50">
        <f>'Agency North'!AQ52+'Agency South'!AQ52</f>
        <v>287</v>
      </c>
      <c r="AQ52" s="50">
        <f>'Agency North'!AR52+'Agency South'!AR52</f>
        <v>387</v>
      </c>
      <c r="AR52" s="50">
        <f>'Agency North'!AS52+'Agency South'!AS52</f>
        <v>341</v>
      </c>
      <c r="AS52" s="50">
        <f>'Agency North'!AT52+'Agency South'!AT52</f>
        <v>353</v>
      </c>
      <c r="AT52" s="50">
        <f>'Agency North'!AU52+'Agency South'!AU52</f>
        <v>390.5</v>
      </c>
      <c r="AU52" s="50">
        <f>'Agency North'!AV52+'Agency South'!AV52</f>
        <v>0</v>
      </c>
      <c r="AV52" s="50">
        <f>'Agency North'!AW52+'Agency South'!AW52</f>
        <v>0</v>
      </c>
      <c r="AW52" s="50">
        <f>'Agency North'!AX52+'Agency South'!AX52</f>
        <v>0</v>
      </c>
      <c r="AX52" s="50">
        <f>'Agency North'!AY52+'Agency South'!AY52</f>
        <v>0</v>
      </c>
      <c r="AY52" s="50">
        <f>'Agency North'!AZ52+'Agency South'!AZ52</f>
        <v>0</v>
      </c>
      <c r="AZ52" s="50">
        <f>'Agency North'!BA52+'Agency South'!BA52</f>
        <v>0</v>
      </c>
      <c r="BA52" s="26">
        <f>SUM(AO52:INDEX(AO52:AQ52,IF($A$2&lt;3,$A$2,3)))</f>
        <v>898</v>
      </c>
      <c r="BB52" s="26">
        <f>SUM(AR52:INDEX(AR52:AT52,IF(AND($A$2&gt;3,A50&lt;7),$A$2-3,0)))</f>
        <v>1084.5</v>
      </c>
      <c r="BC52" s="26">
        <f>SUM(AU52:INDEX(AU52:AW52,IF(AND($A$2&gt;6,$A$2&lt;10),$A$2-6,0)))</f>
        <v>0</v>
      </c>
      <c r="BD52" s="26">
        <f>SUM(AX52:INDEX(AX52:AZ52,IF($A$2&gt;9,$A$2-9,0)))</f>
        <v>0</v>
      </c>
      <c r="BE52" s="26">
        <f>SUM($AO52:INDEX(AO52:AZ52,$A$2))</f>
        <v>1982.5</v>
      </c>
      <c r="BF52" s="37">
        <f t="shared" ref="BF52:BQ60" si="109">AO52/N52</f>
        <v>3.5</v>
      </c>
      <c r="BG52" s="28">
        <f t="shared" si="109"/>
        <v>4.2835820895522385</v>
      </c>
      <c r="BH52" s="28">
        <f t="shared" si="109"/>
        <v>2.3597560975609757</v>
      </c>
      <c r="BI52" s="28">
        <f t="shared" si="109"/>
        <v>1.9265536723163841</v>
      </c>
      <c r="BJ52" s="28">
        <f t="shared" si="109"/>
        <v>3.1517857142857144</v>
      </c>
      <c r="BK52" s="28">
        <f t="shared" si="109"/>
        <v>2.9141791044776117</v>
      </c>
      <c r="BL52" s="28">
        <f t="shared" si="109"/>
        <v>0</v>
      </c>
      <c r="BM52" s="28">
        <f t="shared" si="109"/>
        <v>0</v>
      </c>
      <c r="BN52" s="28">
        <f t="shared" si="109"/>
        <v>0</v>
      </c>
      <c r="BO52" s="28">
        <f t="shared" si="109"/>
        <v>0</v>
      </c>
      <c r="BP52" s="28">
        <f t="shared" si="109"/>
        <v>0</v>
      </c>
      <c r="BQ52" s="28">
        <f t="shared" si="109"/>
        <v>0</v>
      </c>
      <c r="BR52" s="28">
        <f>BA52/SUM(N52:INDEX(N52:P52,IF($A$2&lt;3,$A$2,3)))</f>
        <v>3.0440677966101695</v>
      </c>
      <c r="BS52" s="28">
        <f>BB52/SUM(Q52:INDEX(Q52:S52,IF($A$2&lt;7,$A$2-3,3)))</f>
        <v>2.5638297872340425</v>
      </c>
      <c r="BT52" s="28">
        <f t="shared" ref="BT52:BU60" si="110">BC52/AC52</f>
        <v>0</v>
      </c>
      <c r="BU52" s="28">
        <f t="shared" si="110"/>
        <v>0</v>
      </c>
      <c r="BV52" s="28">
        <f t="shared" ref="BV52:BV60" si="111">BE52/Z52</f>
        <v>2.7611420612813369</v>
      </c>
    </row>
    <row r="53" spans="1:76" x14ac:dyDescent="0.25">
      <c r="A53" t="s">
        <v>64</v>
      </c>
      <c r="B53">
        <f>'Agency North'!C53+'Agency South'!C53</f>
        <v>154</v>
      </c>
      <c r="C53">
        <f>'Agency North'!D53+'Agency South'!D53</f>
        <v>85</v>
      </c>
      <c r="D53">
        <f>'Agency North'!E53+'Agency South'!E53</f>
        <v>199</v>
      </c>
      <c r="E53">
        <f>'Agency North'!F53+'Agency South'!F53</f>
        <v>240</v>
      </c>
      <c r="F53">
        <f>'Agency North'!G53+'Agency South'!G53</f>
        <v>196.5</v>
      </c>
      <c r="G53">
        <f>'Agency North'!H53+'Agency South'!H53</f>
        <v>273</v>
      </c>
      <c r="H53">
        <f>'Agency North'!I53+'Agency South'!I53</f>
        <v>350</v>
      </c>
      <c r="I53">
        <f>'Agency North'!J53+'Agency South'!J53</f>
        <v>227</v>
      </c>
      <c r="J53">
        <f>'Agency North'!K53+'Agency South'!K53</f>
        <v>406</v>
      </c>
      <c r="K53">
        <f>'Agency North'!L53+'Agency South'!L53</f>
        <v>269</v>
      </c>
      <c r="L53">
        <f>'Agency North'!M53+'Agency South'!M53</f>
        <v>631</v>
      </c>
      <c r="M53">
        <f>'Agency North'!N53+'Agency South'!N53</f>
        <v>524</v>
      </c>
      <c r="N53">
        <f>'Agency North'!O53+'Agency South'!O53</f>
        <v>82</v>
      </c>
      <c r="O53">
        <f>'Agency North'!P53+'Agency South'!P53</f>
        <v>82</v>
      </c>
      <c r="P53">
        <f>'Agency North'!Q53+'Agency South'!Q53</f>
        <v>536</v>
      </c>
      <c r="Q53">
        <f>'Agency North'!R53+'Agency South'!R53</f>
        <v>351</v>
      </c>
      <c r="R53">
        <f>'Agency North'!S53+'Agency South'!S53</f>
        <v>406</v>
      </c>
      <c r="S53">
        <f>'Agency North'!T53+'Agency South'!T53</f>
        <v>955</v>
      </c>
      <c r="T53">
        <f>'Agency North'!U53+'Agency South'!U53</f>
        <v>503</v>
      </c>
      <c r="U53">
        <f>'Agency North'!V53+'Agency South'!V53</f>
        <v>579</v>
      </c>
      <c r="V53">
        <f>'Agency North'!W53+'Agency South'!W53</f>
        <v>953.5</v>
      </c>
      <c r="W53">
        <f>'Agency North'!X53+'Agency South'!X53</f>
        <v>636.5</v>
      </c>
      <c r="X53">
        <f>'Agency North'!Y53+'Agency South'!Y53</f>
        <v>738</v>
      </c>
      <c r="Y53" s="4">
        <f>'Agency North'!Z53+'Agency South'!Z53</f>
        <v>1430</v>
      </c>
      <c r="Z53" s="24">
        <f>SUM(N53:INDEX(N53:Y53,$A$2))</f>
        <v>2412</v>
      </c>
      <c r="AA53" s="24">
        <f t="shared" ref="AA53:AA58" si="112">SUM(N53:P53)</f>
        <v>700</v>
      </c>
      <c r="AB53" s="24">
        <f t="shared" ref="AB53:AB58" si="113">SUM(Q53:S53)</f>
        <v>1712</v>
      </c>
      <c r="AC53" s="24">
        <f t="shared" ref="AC53:AC58" si="114">SUM(T53:V53)</f>
        <v>2035.5</v>
      </c>
      <c r="AD53" s="24">
        <f t="shared" ref="AD53:AD58" si="115">SUM(W53:Y53)</f>
        <v>2804.5</v>
      </c>
      <c r="AE53" s="24">
        <f>SUM(B53                                                                                     : INDEX(B53:M53,$A$2))</f>
        <v>1147.5</v>
      </c>
      <c r="AF53" s="24">
        <f t="shared" si="105"/>
        <v>438</v>
      </c>
      <c r="AG53" s="24">
        <f t="shared" si="106"/>
        <v>709.5</v>
      </c>
      <c r="AH53" s="24">
        <f t="shared" ref="AH53:AH58" si="116">SUM(H53:J53)</f>
        <v>983</v>
      </c>
      <c r="AI53" s="24">
        <f t="shared" si="107"/>
        <v>1424</v>
      </c>
      <c r="AJ53" s="25">
        <f t="shared" ref="AJ53:AJ60" si="117">Z53/AE53-1</f>
        <v>1.1019607843137256</v>
      </c>
      <c r="AK53" s="25">
        <f t="shared" si="108"/>
        <v>0.59817351598173518</v>
      </c>
      <c r="AL53" s="25">
        <f t="shared" si="108"/>
        <v>1.4129668780831572</v>
      </c>
      <c r="AM53" s="25">
        <f t="shared" si="108"/>
        <v>1.0707019328585963</v>
      </c>
      <c r="AN53" s="25">
        <f>AD53/SUM(K53:INDEX(K53:M53,MOD($A$2,3)))-1</f>
        <v>0.9694522471910112</v>
      </c>
      <c r="AO53" s="50">
        <f>'Agency North'!AP53+'Agency South'!AP53</f>
        <v>285</v>
      </c>
      <c r="AP53" s="50">
        <f>'Agency North'!AQ53+'Agency South'!AQ53</f>
        <v>426</v>
      </c>
      <c r="AQ53" s="50">
        <f>'Agency North'!AR53+'Agency South'!AR53</f>
        <v>986</v>
      </c>
      <c r="AR53" s="50">
        <f>'Agency North'!AS53+'Agency South'!AS53</f>
        <v>723</v>
      </c>
      <c r="AS53" s="50">
        <f>'Agency North'!AT53+'Agency South'!AT53</f>
        <v>676.5</v>
      </c>
      <c r="AT53" s="50">
        <f>'Agency North'!AU53+'Agency South'!AU53</f>
        <v>1390</v>
      </c>
      <c r="AU53" s="50">
        <f>'Agency North'!AV53+'Agency South'!AV53</f>
        <v>0</v>
      </c>
      <c r="AV53" s="50">
        <f>'Agency North'!AW53+'Agency South'!AW53</f>
        <v>0</v>
      </c>
      <c r="AW53" s="50">
        <f>'Agency North'!AX53+'Agency South'!AX53</f>
        <v>0</v>
      </c>
      <c r="AX53" s="50">
        <f>'Agency North'!AY53+'Agency South'!AY53</f>
        <v>0</v>
      </c>
      <c r="AY53" s="50">
        <f>'Agency North'!AZ53+'Agency South'!AZ53</f>
        <v>0</v>
      </c>
      <c r="AZ53" s="50">
        <f>'Agency North'!BA53+'Agency South'!BA53</f>
        <v>0</v>
      </c>
      <c r="BA53" s="26">
        <f>SUM(AO53:INDEX(AO53:AQ53,IF($A$2&lt;3,$A$2,3)))</f>
        <v>1697</v>
      </c>
      <c r="BB53" s="26">
        <f>SUM(AR53:INDEX(AR53:AT53,IF(AND($A$2&gt;3,A51&lt;7),$A$2-3,0)))</f>
        <v>2789.5</v>
      </c>
      <c r="BC53" s="26">
        <f>SUM(AU53:INDEX(AU53:AW53,IF(AND($A$2&gt;6,$A$2&lt;10),$A$2-6,0)))</f>
        <v>0</v>
      </c>
      <c r="BD53" s="26">
        <f>SUM(AX53:INDEX(AX53:AZ53,IF($A$2&gt;9,$A$2-9,0)))</f>
        <v>0</v>
      </c>
      <c r="BE53" s="26">
        <f>SUM($AO53:INDEX(AO53:AZ53,$A$2))</f>
        <v>4486.5</v>
      </c>
      <c r="BF53" s="37">
        <f t="shared" si="109"/>
        <v>3.475609756097561</v>
      </c>
      <c r="BG53" s="28">
        <f t="shared" si="109"/>
        <v>5.1951219512195124</v>
      </c>
      <c r="BH53" s="28">
        <f t="shared" si="109"/>
        <v>1.8395522388059702</v>
      </c>
      <c r="BI53" s="28">
        <f t="shared" si="109"/>
        <v>2.0598290598290596</v>
      </c>
      <c r="BJ53" s="28">
        <f t="shared" si="109"/>
        <v>1.666256157635468</v>
      </c>
      <c r="BK53" s="28">
        <f t="shared" si="109"/>
        <v>1.455497382198953</v>
      </c>
      <c r="BL53" s="28">
        <f t="shared" si="109"/>
        <v>0</v>
      </c>
      <c r="BM53" s="28">
        <f t="shared" si="109"/>
        <v>0</v>
      </c>
      <c r="BN53" s="28">
        <f t="shared" si="109"/>
        <v>0</v>
      </c>
      <c r="BO53" s="28">
        <f t="shared" si="109"/>
        <v>0</v>
      </c>
      <c r="BP53" s="28">
        <f t="shared" si="109"/>
        <v>0</v>
      </c>
      <c r="BQ53" s="28">
        <f t="shared" si="109"/>
        <v>0</v>
      </c>
      <c r="BR53" s="28">
        <f>BA53/SUM(N53:INDEX(N53:P53,IF($A$2&lt;3,$A$2,3)))</f>
        <v>2.4242857142857144</v>
      </c>
      <c r="BS53" s="28">
        <f>BB53/SUM(Q53:INDEX(Q53:S53,IF($A$2&lt;7,$A$2-3,3)))</f>
        <v>1.6293808411214954</v>
      </c>
      <c r="BT53" s="28">
        <f t="shared" si="110"/>
        <v>0</v>
      </c>
      <c r="BU53" s="28">
        <f t="shared" si="110"/>
        <v>0</v>
      </c>
      <c r="BV53" s="28">
        <f t="shared" si="111"/>
        <v>1.8600746268656716</v>
      </c>
    </row>
    <row r="54" spans="1:76" x14ac:dyDescent="0.25">
      <c r="A54" t="s">
        <v>65</v>
      </c>
      <c r="B54">
        <f>'Agency North'!C54+'Agency South'!C54</f>
        <v>143</v>
      </c>
      <c r="C54">
        <f>'Agency North'!D54+'Agency South'!D54</f>
        <v>130</v>
      </c>
      <c r="D54">
        <f>'Agency North'!E54+'Agency South'!E54</f>
        <v>117</v>
      </c>
      <c r="E54">
        <f>'Agency North'!F54+'Agency South'!F54</f>
        <v>198</v>
      </c>
      <c r="F54">
        <f>'Agency North'!G54+'Agency South'!G54</f>
        <v>236.5</v>
      </c>
      <c r="G54">
        <f>'Agency North'!H54+'Agency South'!H54</f>
        <v>219</v>
      </c>
      <c r="H54">
        <f>'Agency North'!I54+'Agency South'!I54</f>
        <v>241</v>
      </c>
      <c r="I54">
        <f>'Agency North'!J54+'Agency South'!J54</f>
        <v>176</v>
      </c>
      <c r="J54">
        <f>'Agency North'!K54+'Agency South'!K54</f>
        <v>299.5</v>
      </c>
      <c r="K54">
        <f>'Agency North'!L54+'Agency South'!L54</f>
        <v>288</v>
      </c>
      <c r="L54">
        <f>'Agency North'!M54+'Agency South'!M54</f>
        <v>231</v>
      </c>
      <c r="M54">
        <f>'Agency North'!N54+'Agency South'!N54</f>
        <v>613.5</v>
      </c>
      <c r="N54">
        <f>'Agency North'!O54+'Agency South'!O54</f>
        <v>135</v>
      </c>
      <c r="O54">
        <f>'Agency North'!P54+'Agency South'!P54</f>
        <v>82</v>
      </c>
      <c r="P54">
        <f>'Agency North'!Q54+'Agency South'!Q54</f>
        <v>90</v>
      </c>
      <c r="Q54">
        <f>'Agency North'!R54+'Agency South'!R54</f>
        <v>250</v>
      </c>
      <c r="R54">
        <f>'Agency North'!S54+'Agency South'!S54</f>
        <v>256</v>
      </c>
      <c r="S54">
        <f>'Agency North'!T54+'Agency South'!T54</f>
        <v>433.5</v>
      </c>
      <c r="T54">
        <f>'Agency North'!U54+'Agency South'!U54</f>
        <v>399</v>
      </c>
      <c r="U54">
        <f>'Agency North'!V54+'Agency South'!V54</f>
        <v>337</v>
      </c>
      <c r="V54">
        <f>'Agency North'!W54+'Agency South'!W54</f>
        <v>559</v>
      </c>
      <c r="W54">
        <f>'Agency North'!X54+'Agency South'!X54</f>
        <v>435.5</v>
      </c>
      <c r="X54">
        <f>'Agency North'!Y54+'Agency South'!Y54</f>
        <v>534.5</v>
      </c>
      <c r="Y54" s="4">
        <f>'Agency North'!Z54+'Agency South'!Z54</f>
        <v>679</v>
      </c>
      <c r="Z54" s="24">
        <f>SUM(N54:INDEX(N54:Y54,$A$2))</f>
        <v>1246.5</v>
      </c>
      <c r="AA54" s="24">
        <f t="shared" si="112"/>
        <v>307</v>
      </c>
      <c r="AB54" s="24">
        <f t="shared" si="113"/>
        <v>939.5</v>
      </c>
      <c r="AC54" s="24">
        <f t="shared" si="114"/>
        <v>1295</v>
      </c>
      <c r="AD54" s="24">
        <f t="shared" si="115"/>
        <v>1649</v>
      </c>
      <c r="AE54" s="24">
        <f>SUM(B54                                                                                     : INDEX(B54:M54,$A$2))</f>
        <v>1043.5</v>
      </c>
      <c r="AF54" s="24">
        <f t="shared" si="105"/>
        <v>390</v>
      </c>
      <c r="AG54" s="24">
        <f t="shared" si="106"/>
        <v>653.5</v>
      </c>
      <c r="AH54" s="24">
        <f t="shared" si="116"/>
        <v>716.5</v>
      </c>
      <c r="AI54" s="24">
        <f t="shared" si="107"/>
        <v>1132.5</v>
      </c>
      <c r="AJ54" s="25">
        <f t="shared" si="117"/>
        <v>0.19453761379971257</v>
      </c>
      <c r="AK54" s="25">
        <f t="shared" si="108"/>
        <v>-0.21282051282051284</v>
      </c>
      <c r="AL54" s="25">
        <f t="shared" si="108"/>
        <v>0.43764345830145368</v>
      </c>
      <c r="AM54" s="25">
        <f t="shared" si="108"/>
        <v>0.80739706908583386</v>
      </c>
      <c r="AN54" s="25">
        <f>AD54/SUM(K54:INDEX(K54:M54,MOD($A$2,3)))-1</f>
        <v>0.45607064017660037</v>
      </c>
      <c r="AO54" s="50">
        <f>'Agency North'!AP54+'Agency South'!AP54</f>
        <v>272</v>
      </c>
      <c r="AP54" s="50">
        <f>'Agency North'!AQ54+'Agency South'!AQ54</f>
        <v>185</v>
      </c>
      <c r="AQ54" s="50">
        <f>'Agency North'!AR54+'Agency South'!AR54</f>
        <v>482</v>
      </c>
      <c r="AR54" s="50">
        <f>'Agency North'!AS54+'Agency South'!AS54</f>
        <v>441</v>
      </c>
      <c r="AS54" s="50">
        <f>'Agency North'!AT54+'Agency South'!AT54</f>
        <v>357</v>
      </c>
      <c r="AT54" s="50">
        <f>'Agency North'!AU54+'Agency South'!AU54</f>
        <v>303.5</v>
      </c>
      <c r="AU54" s="50">
        <f>'Agency North'!AV54+'Agency South'!AV54</f>
        <v>0</v>
      </c>
      <c r="AV54" s="50">
        <f>'Agency North'!AW54+'Agency South'!AW54</f>
        <v>0</v>
      </c>
      <c r="AW54" s="50">
        <f>'Agency North'!AX54+'Agency South'!AX54</f>
        <v>0</v>
      </c>
      <c r="AX54" s="50">
        <f>'Agency North'!AY54+'Agency South'!AY54</f>
        <v>0</v>
      </c>
      <c r="AY54" s="50">
        <f>'Agency North'!AZ54+'Agency South'!AZ54</f>
        <v>0</v>
      </c>
      <c r="AZ54" s="50">
        <f>'Agency North'!BA54+'Agency South'!BA54</f>
        <v>0</v>
      </c>
      <c r="BA54" s="26">
        <f>SUM(AO54:INDEX(AO54:AQ54,IF($A$2&lt;3,$A$2,3)))</f>
        <v>939</v>
      </c>
      <c r="BB54" s="26">
        <f>SUM(AR54:INDEX(AR54:AT54,IF(AND($A$2&gt;3,A52&lt;7),$A$2-3,0)))</f>
        <v>1101.5</v>
      </c>
      <c r="BC54" s="26">
        <f>SUM(AU54:INDEX(AU54:AW54,IF(AND($A$2&gt;6,$A$2&lt;10),$A$2-6,0)))</f>
        <v>0</v>
      </c>
      <c r="BD54" s="26">
        <f>SUM(AX54:INDEX(AX54:AZ54,IF($A$2&gt;9,$A$2-9,0)))</f>
        <v>0</v>
      </c>
      <c r="BE54" s="26">
        <f>SUM($AO54:INDEX(AO54:AZ54,$A$2))</f>
        <v>2040.5</v>
      </c>
      <c r="BF54" s="37">
        <f t="shared" si="109"/>
        <v>2.0148148148148146</v>
      </c>
      <c r="BG54" s="28">
        <f t="shared" si="109"/>
        <v>2.2560975609756095</v>
      </c>
      <c r="BH54" s="28">
        <f t="shared" si="109"/>
        <v>5.3555555555555552</v>
      </c>
      <c r="BI54" s="28">
        <f t="shared" si="109"/>
        <v>1.764</v>
      </c>
      <c r="BJ54" s="28">
        <f t="shared" si="109"/>
        <v>1.39453125</v>
      </c>
      <c r="BK54" s="28">
        <f t="shared" si="109"/>
        <v>0.70011534025374855</v>
      </c>
      <c r="BL54" s="28">
        <f t="shared" si="109"/>
        <v>0</v>
      </c>
      <c r="BM54" s="28">
        <f t="shared" si="109"/>
        <v>0</v>
      </c>
      <c r="BN54" s="28">
        <f t="shared" si="109"/>
        <v>0</v>
      </c>
      <c r="BO54" s="28">
        <f t="shared" si="109"/>
        <v>0</v>
      </c>
      <c r="BP54" s="28">
        <f t="shared" si="109"/>
        <v>0</v>
      </c>
      <c r="BQ54" s="28">
        <f t="shared" si="109"/>
        <v>0</v>
      </c>
      <c r="BR54" s="28">
        <f>BA54/SUM(N54:INDEX(N54:P54,IF($A$2&lt;3,$A$2,3)))</f>
        <v>3.0586319218241043</v>
      </c>
      <c r="BS54" s="28">
        <f>BB54/SUM(Q54:INDEX(Q54:S54,IF($A$2&lt;7,$A$2-3,3)))</f>
        <v>1.1724321447578498</v>
      </c>
      <c r="BT54" s="28">
        <f t="shared" si="110"/>
        <v>0</v>
      </c>
      <c r="BU54" s="28">
        <f t="shared" si="110"/>
        <v>0</v>
      </c>
      <c r="BV54" s="28">
        <f t="shared" si="111"/>
        <v>1.6369835539510629</v>
      </c>
    </row>
    <row r="55" spans="1:76" x14ac:dyDescent="0.25">
      <c r="A55" t="s">
        <v>66</v>
      </c>
      <c r="B55">
        <f>'Agency North'!C55+'Agency South'!C55</f>
        <v>157</v>
      </c>
      <c r="C55">
        <f>'Agency North'!D55+'Agency South'!D55</f>
        <v>151</v>
      </c>
      <c r="D55">
        <f>'Agency North'!E55+'Agency South'!E55</f>
        <v>242</v>
      </c>
      <c r="E55">
        <f>'Agency North'!F55+'Agency South'!F55</f>
        <v>159</v>
      </c>
      <c r="F55">
        <f>'Agency North'!G55+'Agency South'!G55</f>
        <v>173.5</v>
      </c>
      <c r="G55">
        <f>'Agency North'!H55+'Agency South'!H55</f>
        <v>346.5</v>
      </c>
      <c r="H55">
        <f>'Agency North'!I55+'Agency South'!I55</f>
        <v>323</v>
      </c>
      <c r="I55">
        <f>'Agency North'!J55+'Agency South'!J55</f>
        <v>189</v>
      </c>
      <c r="J55">
        <f>'Agency North'!K55+'Agency South'!K55</f>
        <v>391</v>
      </c>
      <c r="K55">
        <f>'Agency North'!L55+'Agency South'!L55</f>
        <v>287</v>
      </c>
      <c r="L55">
        <f>'Agency North'!M55+'Agency South'!M55</f>
        <v>508</v>
      </c>
      <c r="M55">
        <f>'Agency North'!N55+'Agency South'!N55</f>
        <v>469.5</v>
      </c>
      <c r="N55">
        <f>'Agency North'!O55+'Agency South'!O55</f>
        <v>180.5</v>
      </c>
      <c r="O55">
        <f>'Agency North'!P55+'Agency South'!P55</f>
        <v>227</v>
      </c>
      <c r="P55">
        <f>'Agency North'!Q55+'Agency South'!Q55</f>
        <v>286</v>
      </c>
      <c r="Q55">
        <f>'Agency North'!R55+'Agency South'!R55</f>
        <v>128</v>
      </c>
      <c r="R55">
        <f>'Agency North'!S55+'Agency South'!S55</f>
        <v>263</v>
      </c>
      <c r="S55">
        <f>'Agency North'!T55+'Agency South'!T55</f>
        <v>426.5</v>
      </c>
      <c r="T55">
        <f>'Agency North'!U55+'Agency South'!U55</f>
        <v>320</v>
      </c>
      <c r="U55">
        <f>'Agency North'!V55+'Agency South'!V55</f>
        <v>454</v>
      </c>
      <c r="V55">
        <f>'Agency North'!W55+'Agency South'!W55</f>
        <v>608</v>
      </c>
      <c r="W55">
        <f>'Agency North'!X55+'Agency South'!X55</f>
        <v>356</v>
      </c>
      <c r="X55">
        <f>'Agency North'!Y55+'Agency South'!Y55</f>
        <v>561</v>
      </c>
      <c r="Y55" s="4">
        <f>'Agency North'!Z55+'Agency South'!Z55</f>
        <v>1024.5</v>
      </c>
      <c r="Z55" s="24">
        <f>SUM(N55:INDEX(N55:Y55,$A$2))</f>
        <v>1511</v>
      </c>
      <c r="AA55" s="24">
        <f t="shared" si="112"/>
        <v>693.5</v>
      </c>
      <c r="AB55" s="24">
        <f t="shared" si="113"/>
        <v>817.5</v>
      </c>
      <c r="AC55" s="24">
        <f t="shared" si="114"/>
        <v>1382</v>
      </c>
      <c r="AD55" s="24">
        <f t="shared" si="115"/>
        <v>1941.5</v>
      </c>
      <c r="AE55" s="24">
        <f>SUM(B55                                                                                     : INDEX(B55:M55,$A$2))</f>
        <v>1229</v>
      </c>
      <c r="AF55" s="24">
        <f t="shared" si="105"/>
        <v>550</v>
      </c>
      <c r="AG55" s="24">
        <f t="shared" si="106"/>
        <v>679</v>
      </c>
      <c r="AH55" s="24">
        <f t="shared" si="116"/>
        <v>903</v>
      </c>
      <c r="AI55" s="24">
        <f t="shared" si="107"/>
        <v>1264.5</v>
      </c>
      <c r="AJ55" s="25">
        <f t="shared" si="117"/>
        <v>0.22945484133441818</v>
      </c>
      <c r="AK55" s="25">
        <f t="shared" si="108"/>
        <v>0.26090909090909098</v>
      </c>
      <c r="AL55" s="25">
        <f t="shared" si="108"/>
        <v>0.20397643593519876</v>
      </c>
      <c r="AM55" s="25">
        <f t="shared" si="108"/>
        <v>0.53045404208194902</v>
      </c>
      <c r="AN55" s="25">
        <f>AD55/SUM(K55:INDEX(K55:M55,MOD($A$2,3)))-1</f>
        <v>0.53538948200869907</v>
      </c>
      <c r="AO55" s="50">
        <f>'Agency North'!AP55+'Agency South'!AP55</f>
        <v>412.5</v>
      </c>
      <c r="AP55" s="50">
        <f>'Agency North'!AQ55+'Agency South'!AQ55</f>
        <v>625</v>
      </c>
      <c r="AQ55" s="50">
        <f>'Agency North'!AR55+'Agency South'!AR55</f>
        <v>475</v>
      </c>
      <c r="AR55" s="50">
        <f>'Agency North'!AS55+'Agency South'!AS55</f>
        <v>363</v>
      </c>
      <c r="AS55" s="50">
        <f>'Agency North'!AT55+'Agency South'!AT55</f>
        <v>453</v>
      </c>
      <c r="AT55" s="50">
        <f>'Agency North'!AU55+'Agency South'!AU55</f>
        <v>436</v>
      </c>
      <c r="AU55" s="50">
        <f>'Agency North'!AV55+'Agency South'!AV55</f>
        <v>0</v>
      </c>
      <c r="AV55" s="50">
        <f>'Agency North'!AW55+'Agency South'!AW55</f>
        <v>0</v>
      </c>
      <c r="AW55" s="50">
        <f>'Agency North'!AX55+'Agency South'!AX55</f>
        <v>0</v>
      </c>
      <c r="AX55" s="50">
        <f>'Agency North'!AY55+'Agency South'!AY55</f>
        <v>0</v>
      </c>
      <c r="AY55" s="50">
        <f>'Agency North'!AZ55+'Agency South'!AZ55</f>
        <v>0</v>
      </c>
      <c r="AZ55" s="50">
        <f>'Agency North'!BA55+'Agency South'!BA55</f>
        <v>0</v>
      </c>
      <c r="BA55" s="26">
        <f>SUM(AO55:INDEX(AO55:AQ55,IF($A$2&lt;3,$A$2,3)))</f>
        <v>1512.5</v>
      </c>
      <c r="BB55" s="26">
        <f>SUM(AR55:INDEX(AR55:AT55,IF(AND($A$2&gt;3,A53&lt;7),$A$2-3,0)))</f>
        <v>1252</v>
      </c>
      <c r="BC55" s="26">
        <f>SUM(AU55:INDEX(AU55:AW55,IF(AND($A$2&gt;6,$A$2&lt;10),$A$2-6,0)))</f>
        <v>0</v>
      </c>
      <c r="BD55" s="26">
        <f>SUM(AX55:INDEX(AX55:AZ55,IF($A$2&gt;9,$A$2-9,0)))</f>
        <v>0</v>
      </c>
      <c r="BE55" s="26">
        <f>SUM($AO55:INDEX(AO55:AZ55,$A$2))</f>
        <v>2764.5</v>
      </c>
      <c r="BF55" s="37">
        <f t="shared" si="109"/>
        <v>2.2853185595567869</v>
      </c>
      <c r="BG55" s="28">
        <f t="shared" si="109"/>
        <v>2.7533039647577091</v>
      </c>
      <c r="BH55" s="28">
        <f t="shared" si="109"/>
        <v>1.6608391608391608</v>
      </c>
      <c r="BI55" s="28">
        <f t="shared" si="109"/>
        <v>2.8359375</v>
      </c>
      <c r="BJ55" s="28">
        <f t="shared" si="109"/>
        <v>1.7224334600760456</v>
      </c>
      <c r="BK55" s="28">
        <f t="shared" si="109"/>
        <v>1.022274325908558</v>
      </c>
      <c r="BL55" s="28">
        <f t="shared" si="109"/>
        <v>0</v>
      </c>
      <c r="BM55" s="28">
        <f t="shared" si="109"/>
        <v>0</v>
      </c>
      <c r="BN55" s="28">
        <f t="shared" si="109"/>
        <v>0</v>
      </c>
      <c r="BO55" s="28">
        <f t="shared" si="109"/>
        <v>0</v>
      </c>
      <c r="BP55" s="28">
        <f t="shared" si="109"/>
        <v>0</v>
      </c>
      <c r="BQ55" s="28">
        <f t="shared" si="109"/>
        <v>0</v>
      </c>
      <c r="BR55" s="28">
        <f>BA55/SUM(N55:INDEX(N55:P55,IF($A$2&lt;3,$A$2,3)))</f>
        <v>2.1809661139149243</v>
      </c>
      <c r="BS55" s="28">
        <f>BB55/SUM(Q55:INDEX(Q55:S55,IF($A$2&lt;7,$A$2-3,3)))</f>
        <v>1.5314984709480122</v>
      </c>
      <c r="BT55" s="28">
        <f t="shared" si="110"/>
        <v>0</v>
      </c>
      <c r="BU55" s="28">
        <f t="shared" si="110"/>
        <v>0</v>
      </c>
      <c r="BV55" s="28">
        <f t="shared" si="111"/>
        <v>1.829583057577763</v>
      </c>
    </row>
    <row r="56" spans="1:76" x14ac:dyDescent="0.25">
      <c r="A56" t="s">
        <v>67</v>
      </c>
      <c r="B56">
        <f>'Agency North'!C56+'Agency South'!C56</f>
        <v>90</v>
      </c>
      <c r="C56">
        <f>'Agency North'!D56+'Agency South'!D56</f>
        <v>77</v>
      </c>
      <c r="D56">
        <f>'Agency North'!E56+'Agency South'!E56</f>
        <v>160</v>
      </c>
      <c r="E56">
        <f>'Agency North'!F56+'Agency South'!F56</f>
        <v>209</v>
      </c>
      <c r="F56">
        <f>'Agency North'!G56+'Agency South'!G56</f>
        <v>226</v>
      </c>
      <c r="G56">
        <f>'Agency North'!H56+'Agency South'!H56</f>
        <v>177</v>
      </c>
      <c r="H56">
        <f>'Agency North'!I56+'Agency South'!I56</f>
        <v>168</v>
      </c>
      <c r="I56">
        <f>'Agency North'!J56+'Agency South'!J56</f>
        <v>178</v>
      </c>
      <c r="J56">
        <f>'Agency North'!K56+'Agency South'!K56</f>
        <v>323</v>
      </c>
      <c r="K56">
        <f>'Agency North'!L56+'Agency South'!L56</f>
        <v>235</v>
      </c>
      <c r="L56">
        <f>'Agency North'!M56+'Agency South'!M56</f>
        <v>389</v>
      </c>
      <c r="M56">
        <f>'Agency North'!N56+'Agency South'!N56</f>
        <v>406</v>
      </c>
      <c r="N56">
        <f>'Agency North'!O56+'Agency South'!O56</f>
        <v>150.5</v>
      </c>
      <c r="O56">
        <f>'Agency North'!P56+'Agency South'!P56</f>
        <v>144</v>
      </c>
      <c r="P56">
        <f>'Agency North'!Q56+'Agency South'!Q56</f>
        <v>396</v>
      </c>
      <c r="Q56">
        <f>'Agency North'!R56+'Agency South'!R56</f>
        <v>269</v>
      </c>
      <c r="R56">
        <f>'Agency North'!S56+'Agency South'!S56</f>
        <v>183</v>
      </c>
      <c r="S56">
        <f>'Agency North'!T56+'Agency South'!T56</f>
        <v>172</v>
      </c>
      <c r="T56">
        <f>'Agency North'!U56+'Agency South'!U56</f>
        <v>165</v>
      </c>
      <c r="U56">
        <f>'Agency North'!V56+'Agency South'!V56</f>
        <v>226</v>
      </c>
      <c r="V56">
        <f>'Agency North'!W56+'Agency South'!W56</f>
        <v>328.5</v>
      </c>
      <c r="W56">
        <f>'Agency North'!X56+'Agency South'!X56</f>
        <v>327.5</v>
      </c>
      <c r="X56">
        <f>'Agency North'!Y56+'Agency South'!Y56</f>
        <v>312.5</v>
      </c>
      <c r="Y56" s="4">
        <f>'Agency North'!Z56+'Agency South'!Z56</f>
        <v>570.5</v>
      </c>
      <c r="Z56" s="24">
        <f>SUM(N56:INDEX(N56:Y56,$A$2))</f>
        <v>1314.5</v>
      </c>
      <c r="AA56" s="24">
        <f t="shared" si="112"/>
        <v>690.5</v>
      </c>
      <c r="AB56" s="24">
        <f t="shared" si="113"/>
        <v>624</v>
      </c>
      <c r="AC56" s="24">
        <f t="shared" si="114"/>
        <v>719.5</v>
      </c>
      <c r="AD56" s="24">
        <f t="shared" si="115"/>
        <v>1210.5</v>
      </c>
      <c r="AE56" s="24">
        <f>SUM(B56                                                                                     : INDEX(B56:M56,$A$2))</f>
        <v>939</v>
      </c>
      <c r="AF56" s="24">
        <f t="shared" si="105"/>
        <v>327</v>
      </c>
      <c r="AG56" s="24">
        <f t="shared" si="106"/>
        <v>612</v>
      </c>
      <c r="AH56" s="24">
        <f t="shared" si="116"/>
        <v>669</v>
      </c>
      <c r="AI56" s="24">
        <f t="shared" si="107"/>
        <v>1030</v>
      </c>
      <c r="AJ56" s="25">
        <f t="shared" si="117"/>
        <v>0.39989350372736965</v>
      </c>
      <c r="AK56" s="25">
        <f t="shared" si="108"/>
        <v>1.1116207951070338</v>
      </c>
      <c r="AL56" s="25">
        <f t="shared" si="108"/>
        <v>1.9607843137254832E-2</v>
      </c>
      <c r="AM56" s="25">
        <f t="shared" si="108"/>
        <v>7.5485799701046297E-2</v>
      </c>
      <c r="AN56" s="25">
        <f>AD56/SUM(K56:INDEX(K56:M56,MOD($A$2,3)))-1</f>
        <v>0.17524271844660189</v>
      </c>
      <c r="AO56" s="50">
        <f>'Agency North'!AP56+'Agency South'!AP56</f>
        <v>186.5</v>
      </c>
      <c r="AP56" s="50">
        <f>'Agency North'!AQ56+'Agency South'!AQ56</f>
        <v>390</v>
      </c>
      <c r="AQ56" s="50">
        <f>'Agency North'!AR56+'Agency South'!AR56</f>
        <v>631.5</v>
      </c>
      <c r="AR56" s="50">
        <f>'Agency North'!AS56+'Agency South'!AS56</f>
        <v>503.5</v>
      </c>
      <c r="AS56" s="50">
        <f>'Agency North'!AT56+'Agency South'!AT56</f>
        <v>306</v>
      </c>
      <c r="AT56" s="50">
        <f>'Agency North'!AU56+'Agency South'!AU56</f>
        <v>358</v>
      </c>
      <c r="AU56" s="50">
        <f>'Agency North'!AV56+'Agency South'!AV56</f>
        <v>0</v>
      </c>
      <c r="AV56" s="50">
        <f>'Agency North'!AW56+'Agency South'!AW56</f>
        <v>0</v>
      </c>
      <c r="AW56" s="50">
        <f>'Agency North'!AX56+'Agency South'!AX56</f>
        <v>0</v>
      </c>
      <c r="AX56" s="50">
        <f>'Agency North'!AY56+'Agency South'!AY56</f>
        <v>0</v>
      </c>
      <c r="AY56" s="50">
        <f>'Agency North'!AZ56+'Agency South'!AZ56</f>
        <v>0</v>
      </c>
      <c r="AZ56" s="50">
        <f>'Agency North'!BA56+'Agency South'!BA56</f>
        <v>0</v>
      </c>
      <c r="BA56" s="26">
        <f>SUM(AO56:INDEX(AO56:AQ56,IF($A$2&lt;3,$A$2,3)))</f>
        <v>1208</v>
      </c>
      <c r="BB56" s="26">
        <f>SUM(AR56:INDEX(AR56:AT56,IF(AND($A$2&gt;3,A54&lt;7),$A$2-3,0)))</f>
        <v>1167.5</v>
      </c>
      <c r="BC56" s="26">
        <f>SUM(AU56:INDEX(AU56:AW56,IF(AND($A$2&gt;6,$A$2&lt;10),$A$2-6,0)))</f>
        <v>0</v>
      </c>
      <c r="BD56" s="26">
        <f>SUM(AX56:INDEX(AX56:AZ56,IF($A$2&gt;9,$A$2-9,0)))</f>
        <v>0</v>
      </c>
      <c r="BE56" s="26">
        <f>SUM($AO56:INDEX(AO56:AZ56,$A$2))</f>
        <v>2375.5</v>
      </c>
      <c r="BF56" s="37">
        <f t="shared" si="109"/>
        <v>1.239202657807309</v>
      </c>
      <c r="BG56" s="28">
        <f t="shared" si="109"/>
        <v>2.7083333333333335</v>
      </c>
      <c r="BH56" s="28">
        <f t="shared" si="109"/>
        <v>1.5946969696969697</v>
      </c>
      <c r="BI56" s="28">
        <f t="shared" si="109"/>
        <v>1.8717472118959109</v>
      </c>
      <c r="BJ56" s="28">
        <f t="shared" si="109"/>
        <v>1.6721311475409837</v>
      </c>
      <c r="BK56" s="28">
        <f t="shared" si="109"/>
        <v>2.0813953488372094</v>
      </c>
      <c r="BL56" s="28">
        <f t="shared" si="109"/>
        <v>0</v>
      </c>
      <c r="BM56" s="28">
        <f t="shared" si="109"/>
        <v>0</v>
      </c>
      <c r="BN56" s="28">
        <f t="shared" si="109"/>
        <v>0</v>
      </c>
      <c r="BO56" s="28">
        <f t="shared" si="109"/>
        <v>0</v>
      </c>
      <c r="BP56" s="28">
        <f t="shared" si="109"/>
        <v>0</v>
      </c>
      <c r="BQ56" s="28">
        <f t="shared" si="109"/>
        <v>0</v>
      </c>
      <c r="BR56" s="28">
        <f>BA56/SUM(N56:INDEX(N56:P56,IF($A$2&lt;3,$A$2,3)))</f>
        <v>1.7494569152787836</v>
      </c>
      <c r="BS56" s="28">
        <f>BB56/SUM(Q56:INDEX(Q56:S56,IF($A$2&lt;7,$A$2-3,3)))</f>
        <v>1.8709935897435896</v>
      </c>
      <c r="BT56" s="28">
        <f t="shared" si="110"/>
        <v>0</v>
      </c>
      <c r="BU56" s="28">
        <f t="shared" si="110"/>
        <v>0</v>
      </c>
      <c r="BV56" s="28">
        <f t="shared" si="111"/>
        <v>1.8071510079878281</v>
      </c>
    </row>
    <row r="57" spans="1:76" x14ac:dyDescent="0.25">
      <c r="A57" t="s">
        <v>68</v>
      </c>
      <c r="B57">
        <f>'Agency North'!C57+'Agency South'!C57</f>
        <v>63</v>
      </c>
      <c r="C57">
        <f>'Agency North'!D57+'Agency South'!D57</f>
        <v>70</v>
      </c>
      <c r="D57">
        <f>'Agency North'!E57+'Agency South'!E57</f>
        <v>101</v>
      </c>
      <c r="E57">
        <f>'Agency North'!F57+'Agency South'!F57</f>
        <v>154</v>
      </c>
      <c r="F57">
        <f>'Agency North'!G57+'Agency South'!G57</f>
        <v>169</v>
      </c>
      <c r="G57">
        <f>'Agency North'!H57+'Agency South'!H57</f>
        <v>172.5</v>
      </c>
      <c r="H57">
        <f>'Agency North'!I57+'Agency South'!I57</f>
        <v>204</v>
      </c>
      <c r="I57">
        <f>'Agency North'!J57+'Agency South'!J57</f>
        <v>152</v>
      </c>
      <c r="J57">
        <f>'Agency North'!K57+'Agency South'!K57</f>
        <v>302</v>
      </c>
      <c r="K57">
        <f>'Agency North'!L57+'Agency South'!L57</f>
        <v>231</v>
      </c>
      <c r="L57">
        <f>'Agency North'!M57+'Agency South'!M57</f>
        <v>455</v>
      </c>
      <c r="M57">
        <f>'Agency North'!N57+'Agency South'!N57</f>
        <v>450</v>
      </c>
      <c r="N57">
        <f>'Agency North'!O57+'Agency South'!O57</f>
        <v>116</v>
      </c>
      <c r="O57">
        <f>'Agency North'!P57+'Agency South'!P57</f>
        <v>139</v>
      </c>
      <c r="P57">
        <f>'Agency North'!Q57+'Agency South'!Q57</f>
        <v>298</v>
      </c>
      <c r="Q57">
        <f>'Agency North'!R57+'Agency South'!R57</f>
        <v>217</v>
      </c>
      <c r="R57">
        <f>'Agency North'!S57+'Agency South'!S57</f>
        <v>266</v>
      </c>
      <c r="S57">
        <f>'Agency North'!T57+'Agency South'!T57</f>
        <v>396</v>
      </c>
      <c r="T57">
        <f>'Agency North'!U57+'Agency South'!U57</f>
        <v>225</v>
      </c>
      <c r="U57">
        <f>'Agency North'!V57+'Agency South'!V57</f>
        <v>206.5</v>
      </c>
      <c r="V57">
        <f>'Agency North'!W57+'Agency South'!W57</f>
        <v>265</v>
      </c>
      <c r="W57">
        <f>'Agency North'!X57+'Agency South'!X57</f>
        <v>191</v>
      </c>
      <c r="X57">
        <f>'Agency North'!Y57+'Agency South'!Y57</f>
        <v>329</v>
      </c>
      <c r="Y57" s="4">
        <f>'Agency North'!Z57+'Agency South'!Z57</f>
        <v>581.5</v>
      </c>
      <c r="Z57" s="24">
        <f>SUM(N57:INDEX(N57:Y57,$A$2))</f>
        <v>1432</v>
      </c>
      <c r="AA57" s="24">
        <f t="shared" si="112"/>
        <v>553</v>
      </c>
      <c r="AB57" s="24">
        <f t="shared" si="113"/>
        <v>879</v>
      </c>
      <c r="AC57" s="24">
        <f t="shared" si="114"/>
        <v>696.5</v>
      </c>
      <c r="AD57" s="24">
        <f t="shared" si="115"/>
        <v>1101.5</v>
      </c>
      <c r="AE57" s="24">
        <f>SUM(B57                                                                                     : INDEX(B57:M57,$A$2))</f>
        <v>729.5</v>
      </c>
      <c r="AF57" s="24">
        <f t="shared" si="105"/>
        <v>234</v>
      </c>
      <c r="AG57" s="24">
        <f t="shared" si="106"/>
        <v>495.5</v>
      </c>
      <c r="AH57" s="24">
        <f t="shared" si="116"/>
        <v>658</v>
      </c>
      <c r="AI57" s="24">
        <f t="shared" si="107"/>
        <v>1136</v>
      </c>
      <c r="AJ57" s="25">
        <f t="shared" si="117"/>
        <v>0.96298834818368739</v>
      </c>
      <c r="AK57" s="25">
        <f t="shared" si="108"/>
        <v>1.3632478632478633</v>
      </c>
      <c r="AL57" s="25">
        <f t="shared" si="108"/>
        <v>0.77396569122098891</v>
      </c>
      <c r="AM57" s="25">
        <f t="shared" si="108"/>
        <v>5.8510638297872397E-2</v>
      </c>
      <c r="AN57" s="25">
        <f>AD57/SUM(K57:INDEX(K57:M57,MOD($A$2,3)))-1</f>
        <v>-3.0369718309859128E-2</v>
      </c>
      <c r="AO57" s="50">
        <f>'Agency North'!AP57+'Agency South'!AP57</f>
        <v>75</v>
      </c>
      <c r="AP57" s="50">
        <f>'Agency North'!AQ57+'Agency South'!AQ57</f>
        <v>125</v>
      </c>
      <c r="AQ57" s="50">
        <f>'Agency North'!AR57+'Agency South'!AR57</f>
        <v>228.5</v>
      </c>
      <c r="AR57" s="50">
        <f>'Agency North'!AS57+'Agency South'!AS57</f>
        <v>287</v>
      </c>
      <c r="AS57" s="50">
        <f>'Agency North'!AT57+'Agency South'!AT57</f>
        <v>960</v>
      </c>
      <c r="AT57" s="50">
        <f>'Agency North'!AU57+'Agency South'!AU57</f>
        <v>368.5</v>
      </c>
      <c r="AU57" s="50">
        <f>'Agency North'!AV57+'Agency South'!AV57</f>
        <v>0</v>
      </c>
      <c r="AV57" s="50">
        <f>'Agency North'!AW57+'Agency South'!AW57</f>
        <v>0</v>
      </c>
      <c r="AW57" s="50">
        <f>'Agency North'!AX57+'Agency South'!AX57</f>
        <v>0</v>
      </c>
      <c r="AX57" s="50">
        <f>'Agency North'!AY57+'Agency South'!AY57</f>
        <v>0</v>
      </c>
      <c r="AY57" s="50">
        <f>'Agency North'!AZ57+'Agency South'!AZ57</f>
        <v>0</v>
      </c>
      <c r="AZ57" s="50">
        <f>'Agency North'!BA57+'Agency South'!BA57</f>
        <v>0</v>
      </c>
      <c r="BA57" s="26">
        <f>SUM(AO57:INDEX(AO57:AQ57,IF($A$2&lt;3,$A$2,3)))</f>
        <v>428.5</v>
      </c>
      <c r="BB57" s="26">
        <f>SUM(AR57:INDEX(AR57:AT57,IF(AND($A$2&gt;3,A55&lt;7),$A$2-3,0)))</f>
        <v>1615.5</v>
      </c>
      <c r="BC57" s="26">
        <f>SUM(AU57:INDEX(AU57:AW57,IF(AND($A$2&gt;6,$A$2&lt;10),$A$2-6,0)))</f>
        <v>0</v>
      </c>
      <c r="BD57" s="26">
        <f>SUM(AX57:INDEX(AX57:AZ57,IF($A$2&gt;9,$A$2-9,0)))</f>
        <v>0</v>
      </c>
      <c r="BE57" s="26">
        <f>SUM($AO57:INDEX(AO57:AZ57,$A$2))</f>
        <v>2044</v>
      </c>
      <c r="BF57" s="37">
        <f t="shared" si="109"/>
        <v>0.64655172413793105</v>
      </c>
      <c r="BG57" s="28">
        <f t="shared" si="109"/>
        <v>0.89928057553956831</v>
      </c>
      <c r="BH57" s="28">
        <f t="shared" si="109"/>
        <v>0.76677852348993292</v>
      </c>
      <c r="BI57" s="28">
        <f t="shared" si="109"/>
        <v>1.3225806451612903</v>
      </c>
      <c r="BJ57" s="28">
        <f t="shared" si="109"/>
        <v>3.6090225563909772</v>
      </c>
      <c r="BK57" s="28">
        <f t="shared" si="109"/>
        <v>0.93055555555555558</v>
      </c>
      <c r="BL57" s="28">
        <f t="shared" si="109"/>
        <v>0</v>
      </c>
      <c r="BM57" s="28">
        <f t="shared" si="109"/>
        <v>0</v>
      </c>
      <c r="BN57" s="28">
        <f t="shared" si="109"/>
        <v>0</v>
      </c>
      <c r="BO57" s="28">
        <f t="shared" si="109"/>
        <v>0</v>
      </c>
      <c r="BP57" s="28">
        <f t="shared" si="109"/>
        <v>0</v>
      </c>
      <c r="BQ57" s="28">
        <f t="shared" si="109"/>
        <v>0</v>
      </c>
      <c r="BR57" s="28">
        <f>BA57/SUM(N57:INDEX(N57:P57,IF($A$2&lt;3,$A$2,3)))</f>
        <v>0.77486437613019887</v>
      </c>
      <c r="BS57" s="28">
        <f>BB57/SUM(Q57:INDEX(Q57:S57,IF($A$2&lt;7,$A$2-3,3)))</f>
        <v>1.8378839590443685</v>
      </c>
      <c r="BT57" s="28">
        <f t="shared" si="110"/>
        <v>0</v>
      </c>
      <c r="BU57" s="28">
        <f t="shared" si="110"/>
        <v>0</v>
      </c>
      <c r="BV57" s="28">
        <f t="shared" si="111"/>
        <v>1.4273743016759777</v>
      </c>
    </row>
    <row r="58" spans="1:76" x14ac:dyDescent="0.25">
      <c r="A58" t="s">
        <v>69</v>
      </c>
      <c r="B58">
        <f>'Agency North'!C58+'Agency South'!C58</f>
        <v>26</v>
      </c>
      <c r="C58">
        <f>'Agency North'!D58+'Agency South'!D58</f>
        <v>20</v>
      </c>
      <c r="D58">
        <f>'Agency North'!E58+'Agency South'!E58</f>
        <v>26</v>
      </c>
      <c r="E58">
        <f>'Agency North'!F58+'Agency South'!F58</f>
        <v>21</v>
      </c>
      <c r="F58">
        <f>'Agency North'!G58+'Agency South'!G58</f>
        <v>43</v>
      </c>
      <c r="G58">
        <f>'Agency North'!H58+'Agency South'!H58</f>
        <v>48.5</v>
      </c>
      <c r="H58">
        <f>'Agency North'!I58+'Agency South'!I58</f>
        <v>53</v>
      </c>
      <c r="I58">
        <f>'Agency North'!J58+'Agency South'!J58</f>
        <v>60.5</v>
      </c>
      <c r="J58">
        <f>'Agency North'!K58+'Agency South'!K58</f>
        <v>140</v>
      </c>
      <c r="K58">
        <f>'Agency North'!L58+'Agency South'!L58</f>
        <v>89.5</v>
      </c>
      <c r="L58">
        <f>'Agency North'!M58+'Agency South'!M58</f>
        <v>250</v>
      </c>
      <c r="M58">
        <f>'Agency North'!N58+'Agency South'!N58</f>
        <v>281.5</v>
      </c>
      <c r="N58">
        <f>'Agency North'!O58+'Agency South'!O58</f>
        <v>89</v>
      </c>
      <c r="O58">
        <f>'Agency North'!P58+'Agency South'!P58</f>
        <v>76</v>
      </c>
      <c r="P58">
        <f>'Agency North'!Q58+'Agency South'!Q58</f>
        <v>184</v>
      </c>
      <c r="Q58">
        <f>'Agency North'!R58+'Agency South'!R58</f>
        <v>113</v>
      </c>
      <c r="R58">
        <f>'Agency North'!S58+'Agency South'!S58</f>
        <v>143</v>
      </c>
      <c r="S58">
        <f>'Agency North'!T58+'Agency South'!T58</f>
        <v>271</v>
      </c>
      <c r="T58">
        <f>'Agency North'!U58+'Agency South'!U58</f>
        <v>157</v>
      </c>
      <c r="U58">
        <f>'Agency North'!V58+'Agency South'!V58</f>
        <v>186</v>
      </c>
      <c r="V58">
        <f>'Agency North'!W58+'Agency South'!W58</f>
        <v>286.5</v>
      </c>
      <c r="W58">
        <f>'Agency North'!X58+'Agency South'!X58</f>
        <v>234.5</v>
      </c>
      <c r="X58">
        <f>'Agency North'!Y58+'Agency South'!Y58</f>
        <v>304.5</v>
      </c>
      <c r="Y58" s="4">
        <f>'Agency North'!Z58+'Agency South'!Z58</f>
        <v>601.5</v>
      </c>
      <c r="Z58" s="24">
        <f>SUM(N58:INDEX(N58:Y58,$A$2))</f>
        <v>876</v>
      </c>
      <c r="AA58" s="24">
        <f t="shared" si="112"/>
        <v>349</v>
      </c>
      <c r="AB58" s="24">
        <f t="shared" si="113"/>
        <v>527</v>
      </c>
      <c r="AC58" s="24">
        <f t="shared" si="114"/>
        <v>629.5</v>
      </c>
      <c r="AD58" s="24">
        <f t="shared" si="115"/>
        <v>1140.5</v>
      </c>
      <c r="AE58" s="24">
        <f>SUM(B58                                                                                     : INDEX(B58:M58,$A$2))</f>
        <v>184.5</v>
      </c>
      <c r="AF58" s="24">
        <f t="shared" si="105"/>
        <v>72</v>
      </c>
      <c r="AG58" s="24">
        <f t="shared" si="106"/>
        <v>112.5</v>
      </c>
      <c r="AH58" s="24">
        <f t="shared" si="116"/>
        <v>253.5</v>
      </c>
      <c r="AI58" s="24">
        <f t="shared" si="107"/>
        <v>621</v>
      </c>
      <c r="AJ58" s="25">
        <f t="shared" si="117"/>
        <v>3.7479674796747968</v>
      </c>
      <c r="AK58" s="25">
        <f t="shared" si="108"/>
        <v>3.8472222222222223</v>
      </c>
      <c r="AL58" s="25">
        <f t="shared" si="108"/>
        <v>3.6844444444444449</v>
      </c>
      <c r="AM58" s="25">
        <f t="shared" si="108"/>
        <v>1.4832347140039448</v>
      </c>
      <c r="AN58" s="25">
        <f>AD58/SUM(K58:INDEX(K58:M58,MOD($A$2,3)))-1</f>
        <v>0.83655394524959736</v>
      </c>
      <c r="AO58" s="50">
        <f>'Agency North'!AP58+'Agency South'!AP58</f>
        <v>147</v>
      </c>
      <c r="AP58" s="50">
        <f>'Agency North'!AQ58+'Agency South'!AQ58</f>
        <v>167.5</v>
      </c>
      <c r="AQ58" s="50">
        <f>'Agency North'!AR58+'Agency South'!AR58</f>
        <v>229.5</v>
      </c>
      <c r="AR58" s="50">
        <f>'Agency North'!AS58+'Agency South'!AS58</f>
        <v>260</v>
      </c>
      <c r="AS58" s="50">
        <f>'Agency North'!AT58+'Agency South'!AT58</f>
        <v>216.5</v>
      </c>
      <c r="AT58" s="50">
        <f>'Agency North'!AU58+'Agency South'!AU58</f>
        <v>216.5</v>
      </c>
      <c r="AU58" s="50">
        <f>'Agency North'!AV58+'Agency South'!AV58</f>
        <v>0</v>
      </c>
      <c r="AV58" s="50">
        <f>'Agency North'!AW58+'Agency South'!AW58</f>
        <v>0</v>
      </c>
      <c r="AW58" s="50">
        <f>'Agency North'!AX58+'Agency South'!AX58</f>
        <v>0</v>
      </c>
      <c r="AX58" s="50">
        <f>'Agency North'!AY58+'Agency South'!AY58</f>
        <v>0</v>
      </c>
      <c r="AY58" s="50">
        <f>'Agency North'!AZ58+'Agency South'!AZ58</f>
        <v>0</v>
      </c>
      <c r="AZ58" s="50">
        <f>'Agency North'!BA58+'Agency South'!BA58</f>
        <v>0</v>
      </c>
      <c r="BA58" s="26">
        <f>SUM(AO58:INDEX(AO58:AQ58,IF($A$2&lt;3,$A$2,3)))</f>
        <v>544</v>
      </c>
      <c r="BB58" s="26">
        <f>SUM(AR58:INDEX(AR58:AT58,IF(AND($A$2&gt;3,A56&lt;7),$A$2-3,0)))</f>
        <v>693</v>
      </c>
      <c r="BC58" s="26">
        <f>SUM(AU58:INDEX(AU58:AW58,IF(AND($A$2&gt;6,$A$2&lt;10),$A$2-6,0)))</f>
        <v>0</v>
      </c>
      <c r="BD58" s="26">
        <f>SUM(AX58:INDEX(AX58:AZ58,IF($A$2&gt;9,$A$2-9,0)))</f>
        <v>0</v>
      </c>
      <c r="BE58" s="26">
        <f>SUM($AO58:INDEX(AO58:AZ58,$A$2))</f>
        <v>1237</v>
      </c>
      <c r="BF58" s="37">
        <f t="shared" si="109"/>
        <v>1.651685393258427</v>
      </c>
      <c r="BG58" s="28">
        <f t="shared" si="109"/>
        <v>2.2039473684210527</v>
      </c>
      <c r="BH58" s="28">
        <f t="shared" si="109"/>
        <v>1.2472826086956521</v>
      </c>
      <c r="BI58" s="28">
        <f t="shared" si="109"/>
        <v>2.3008849557522124</v>
      </c>
      <c r="BJ58" s="28">
        <f t="shared" si="109"/>
        <v>1.513986013986014</v>
      </c>
      <c r="BK58" s="28">
        <f t="shared" si="109"/>
        <v>0.79889298892988925</v>
      </c>
      <c r="BL58" s="28">
        <f t="shared" si="109"/>
        <v>0</v>
      </c>
      <c r="BM58" s="28">
        <f t="shared" si="109"/>
        <v>0</v>
      </c>
      <c r="BN58" s="28">
        <f t="shared" si="109"/>
        <v>0</v>
      </c>
      <c r="BO58" s="28">
        <f t="shared" si="109"/>
        <v>0</v>
      </c>
      <c r="BP58" s="28">
        <f t="shared" si="109"/>
        <v>0</v>
      </c>
      <c r="BQ58" s="28">
        <f t="shared" si="109"/>
        <v>0</v>
      </c>
      <c r="BR58" s="28">
        <f>BA58/SUM(N58:INDEX(N58:P58,IF($A$2&lt;3,$A$2,3)))</f>
        <v>1.5587392550143266</v>
      </c>
      <c r="BS58" s="28">
        <f>BB58/SUM(Q58:INDEX(Q58:S58,IF($A$2&lt;7,$A$2-3,3)))</f>
        <v>1.3149905123339658</v>
      </c>
      <c r="BT58" s="28">
        <f t="shared" si="110"/>
        <v>0</v>
      </c>
      <c r="BU58" s="28">
        <f t="shared" si="110"/>
        <v>0</v>
      </c>
      <c r="BV58" s="28">
        <f t="shared" si="111"/>
        <v>1.4121004566210045</v>
      </c>
    </row>
    <row r="59" spans="1:76" x14ac:dyDescent="0.25">
      <c r="A59" s="38" t="s">
        <v>70</v>
      </c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5"/>
      <c r="AK59" s="25"/>
      <c r="AL59" s="25"/>
      <c r="AM59" s="25"/>
      <c r="AN59" s="25"/>
      <c r="AO59" s="50"/>
      <c r="AP59" s="50">
        <f>'Agency North'!AQ59+'Agency South'!AQ59</f>
        <v>117.5</v>
      </c>
      <c r="AQ59" s="50">
        <f>'Agency North'!AR59+'Agency South'!AR59</f>
        <v>103.5</v>
      </c>
      <c r="AR59" s="50">
        <f>'Agency North'!AS59+'Agency South'!AS59</f>
        <v>215.5</v>
      </c>
      <c r="AS59" s="50">
        <f>'Agency North'!AT59+'Agency South'!AT59</f>
        <v>86</v>
      </c>
      <c r="AT59" s="50">
        <f>'Agency North'!AU59+'Agency South'!AU59</f>
        <v>62</v>
      </c>
      <c r="AU59" s="50"/>
      <c r="AV59" s="50"/>
      <c r="AW59" s="50"/>
      <c r="AX59" s="50"/>
      <c r="AY59" s="50"/>
      <c r="AZ59" s="50"/>
      <c r="BA59" s="26">
        <f>SUM(AO59:INDEX(AO59:AQ59,IF($A$2&lt;3,$A$2,3)))</f>
        <v>221</v>
      </c>
      <c r="BB59" s="26">
        <f>SUM(AR59:INDEX(AR59:AT59,IF(AND($A$2&gt;3,A57&lt;7),$A$2-3,0)))</f>
        <v>363.5</v>
      </c>
      <c r="BC59" s="26"/>
      <c r="BD59" s="26"/>
      <c r="BE59" s="26">
        <f>SUM($AO59:INDEX(AO59:AZ59,$A$2))</f>
        <v>584.5</v>
      </c>
      <c r="BF59" s="37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</row>
    <row r="60" spans="1:76" s="23" customFormat="1" x14ac:dyDescent="0.25">
      <c r="A60" s="29" t="s">
        <v>100</v>
      </c>
      <c r="B60" s="29">
        <f>SUM(B52:B58)</f>
        <v>715</v>
      </c>
      <c r="C60" s="29">
        <f t="shared" ref="C60:Y60" si="118">SUM(C52:C58)</f>
        <v>599</v>
      </c>
      <c r="D60" s="29">
        <f t="shared" si="118"/>
        <v>1001</v>
      </c>
      <c r="E60" s="29">
        <f t="shared" si="118"/>
        <v>1150</v>
      </c>
      <c r="F60" s="29">
        <f t="shared" si="118"/>
        <v>1163</v>
      </c>
      <c r="G60" s="29">
        <f t="shared" si="118"/>
        <v>1384</v>
      </c>
      <c r="H60" s="29">
        <f t="shared" si="118"/>
        <v>1511</v>
      </c>
      <c r="I60" s="29">
        <f t="shared" si="118"/>
        <v>1076</v>
      </c>
      <c r="J60" s="29">
        <f t="shared" si="118"/>
        <v>2055</v>
      </c>
      <c r="K60" s="29">
        <f t="shared" si="118"/>
        <v>1575</v>
      </c>
      <c r="L60" s="29">
        <f t="shared" si="118"/>
        <v>2642</v>
      </c>
      <c r="M60" s="29">
        <f t="shared" si="118"/>
        <v>3037</v>
      </c>
      <c r="N60" s="30">
        <f t="shared" si="118"/>
        <v>817</v>
      </c>
      <c r="O60" s="30">
        <f t="shared" si="118"/>
        <v>817</v>
      </c>
      <c r="P60" s="30">
        <f t="shared" si="118"/>
        <v>1954</v>
      </c>
      <c r="Q60" s="30">
        <f t="shared" si="118"/>
        <v>1505</v>
      </c>
      <c r="R60" s="30">
        <f t="shared" si="118"/>
        <v>1629</v>
      </c>
      <c r="S60" s="30">
        <f t="shared" si="118"/>
        <v>2788</v>
      </c>
      <c r="T60" s="30">
        <f t="shared" si="118"/>
        <v>1879</v>
      </c>
      <c r="U60" s="30">
        <f t="shared" si="118"/>
        <v>2092</v>
      </c>
      <c r="V60" s="30">
        <f t="shared" si="118"/>
        <v>3147</v>
      </c>
      <c r="W60" s="30">
        <f t="shared" si="118"/>
        <v>2298</v>
      </c>
      <c r="X60" s="30">
        <f t="shared" si="118"/>
        <v>2918</v>
      </c>
      <c r="Y60" s="30">
        <f t="shared" si="118"/>
        <v>5103</v>
      </c>
      <c r="Z60" s="30">
        <f>SUM(N60:INDEX(N60:Y60,$A$2))</f>
        <v>9510</v>
      </c>
      <c r="AA60" s="30">
        <f t="shared" ref="AA60:AI60" si="119">SUM(AA52:AA58)</f>
        <v>3588</v>
      </c>
      <c r="AB60" s="30">
        <f t="shared" si="119"/>
        <v>5922</v>
      </c>
      <c r="AC60" s="30">
        <f t="shared" si="119"/>
        <v>7118</v>
      </c>
      <c r="AD60" s="30">
        <f t="shared" si="119"/>
        <v>10319</v>
      </c>
      <c r="AE60" s="30">
        <f t="shared" si="119"/>
        <v>6012</v>
      </c>
      <c r="AF60" s="30">
        <f t="shared" si="119"/>
        <v>2315</v>
      </c>
      <c r="AG60" s="30">
        <f t="shared" si="119"/>
        <v>3697</v>
      </c>
      <c r="AH60" s="30">
        <f t="shared" si="119"/>
        <v>4642</v>
      </c>
      <c r="AI60" s="30">
        <f t="shared" si="119"/>
        <v>7254</v>
      </c>
      <c r="AJ60" s="40">
        <f t="shared" si="117"/>
        <v>0.58183632734530932</v>
      </c>
      <c r="AK60" s="40">
        <f t="shared" si="108"/>
        <v>0.54989200863930887</v>
      </c>
      <c r="AL60" s="40">
        <f t="shared" si="108"/>
        <v>0.60183932918582639</v>
      </c>
      <c r="AM60" s="40">
        <f t="shared" si="108"/>
        <v>0.53339077983627736</v>
      </c>
      <c r="AN60" s="25">
        <f>AD60/SUM(K60:INDEX(K60:M60,MOD($A$2,3)))-1</f>
        <v>0.42252550317066451</v>
      </c>
      <c r="AO60" s="51">
        <f t="shared" ref="AO60:AZ60" si="120">SUM(AO52:AO58)</f>
        <v>1602</v>
      </c>
      <c r="AP60" s="51">
        <f>SUM(AP52:AP59)</f>
        <v>2323</v>
      </c>
      <c r="AQ60" s="51">
        <f>SUM(AQ52:AQ59)</f>
        <v>3523</v>
      </c>
      <c r="AR60" s="51">
        <f>SUM(AR52:AR59)</f>
        <v>3134</v>
      </c>
      <c r="AS60" s="51">
        <f t="shared" si="120"/>
        <v>3322</v>
      </c>
      <c r="AT60" s="51">
        <f t="shared" si="120"/>
        <v>3463</v>
      </c>
      <c r="AU60" s="51">
        <f t="shared" si="120"/>
        <v>0</v>
      </c>
      <c r="AV60" s="51">
        <f t="shared" si="120"/>
        <v>0</v>
      </c>
      <c r="AW60" s="51">
        <f t="shared" si="120"/>
        <v>0</v>
      </c>
      <c r="AX60" s="51">
        <f t="shared" si="120"/>
        <v>0</v>
      </c>
      <c r="AY60" s="51">
        <f t="shared" si="120"/>
        <v>0</v>
      </c>
      <c r="AZ60" s="51">
        <f t="shared" si="120"/>
        <v>0</v>
      </c>
      <c r="BA60" s="31">
        <f>SUM(AO60:INDEX(AO60:AQ60,IF($A$2&lt;3,$A$2,3)))</f>
        <v>7448</v>
      </c>
      <c r="BB60" s="31">
        <f>SUM(AR60:INDEX(AR60:AT60,IF(AND($A$2&gt;3,A57&lt;7),$A$2-3,0)))</f>
        <v>9919</v>
      </c>
      <c r="BC60" s="31">
        <f>SUM(AU60:INDEX(AU60:AW60,IF(AND($A$2&gt;6,$A$2&lt;10),$A$2-6,0)))</f>
        <v>0</v>
      </c>
      <c r="BD60" s="31">
        <f>SUM(AX60:INDEX(AX60:AZ60,IF($A$2&gt;9,$A$2-9,0)))</f>
        <v>0</v>
      </c>
      <c r="BE60" s="31">
        <f>SUM($AO60:INDEX(AO60:AZ60,$A$2))</f>
        <v>17367</v>
      </c>
      <c r="BF60" s="43">
        <f t="shared" si="109"/>
        <v>1.9608323133414933</v>
      </c>
      <c r="BG60" s="44">
        <f t="shared" si="109"/>
        <v>2.8433292533659729</v>
      </c>
      <c r="BH60" s="44">
        <f t="shared" si="109"/>
        <v>1.8029682702149437</v>
      </c>
      <c r="BI60" s="44">
        <f t="shared" si="109"/>
        <v>2.0823920265780731</v>
      </c>
      <c r="BJ60" s="44">
        <f t="shared" si="109"/>
        <v>2.0392879066912215</v>
      </c>
      <c r="BK60" s="44">
        <f t="shared" si="109"/>
        <v>1.2421090387374463</v>
      </c>
      <c r="BL60" s="44">
        <f t="shared" si="109"/>
        <v>0</v>
      </c>
      <c r="BM60" s="44">
        <f t="shared" si="109"/>
        <v>0</v>
      </c>
      <c r="BN60" s="44">
        <f t="shared" si="109"/>
        <v>0</v>
      </c>
      <c r="BO60" s="44">
        <f t="shared" si="109"/>
        <v>0</v>
      </c>
      <c r="BP60" s="44">
        <f t="shared" si="109"/>
        <v>0</v>
      </c>
      <c r="BQ60" s="44">
        <f t="shared" si="109"/>
        <v>0</v>
      </c>
      <c r="BR60" s="44">
        <f>BA60/SUM(N60:INDEX(N60:P60,IF($A$2&lt;3,$A$2,3)))</f>
        <v>2.0758082497212933</v>
      </c>
      <c r="BS60" s="44">
        <f>BB60/SUM(Q60:INDEX(Q60:S60,IF($A$2&lt;7,$A$2-3,3)))</f>
        <v>1.6749408983451537</v>
      </c>
      <c r="BT60" s="44">
        <f t="shared" si="110"/>
        <v>0</v>
      </c>
      <c r="BU60" s="44">
        <f t="shared" si="110"/>
        <v>0</v>
      </c>
      <c r="BV60" s="44">
        <f t="shared" si="111"/>
        <v>1.8261829652996846</v>
      </c>
    </row>
    <row r="61" spans="1:76" x14ac:dyDescent="0.25">
      <c r="BF61" s="45"/>
    </row>
    <row r="62" spans="1:76" x14ac:dyDescent="0.25">
      <c r="BF62" s="45"/>
    </row>
    <row r="63" spans="1:76" s="23" customFormat="1" x14ac:dyDescent="0.25">
      <c r="A63" s="15" t="s">
        <v>105</v>
      </c>
      <c r="B63" s="16">
        <f t="shared" ref="B63:Y63" si="121">B27</f>
        <v>42005</v>
      </c>
      <c r="C63" s="16">
        <f t="shared" si="121"/>
        <v>42036</v>
      </c>
      <c r="D63" s="16">
        <f t="shared" si="121"/>
        <v>42064</v>
      </c>
      <c r="E63" s="16">
        <f t="shared" si="121"/>
        <v>42095</v>
      </c>
      <c r="F63" s="16">
        <f t="shared" si="121"/>
        <v>42125</v>
      </c>
      <c r="G63" s="16">
        <f t="shared" si="121"/>
        <v>42156</v>
      </c>
      <c r="H63" s="16">
        <f t="shared" si="121"/>
        <v>42186</v>
      </c>
      <c r="I63" s="16">
        <f t="shared" si="121"/>
        <v>42217</v>
      </c>
      <c r="J63" s="16">
        <f t="shared" si="121"/>
        <v>42248</v>
      </c>
      <c r="K63" s="16">
        <f t="shared" si="121"/>
        <v>42278</v>
      </c>
      <c r="L63" s="16">
        <f t="shared" si="121"/>
        <v>42309</v>
      </c>
      <c r="M63" s="16">
        <f t="shared" si="121"/>
        <v>42339</v>
      </c>
      <c r="N63" s="16">
        <f t="shared" si="121"/>
        <v>42370</v>
      </c>
      <c r="O63" s="16">
        <f t="shared" si="121"/>
        <v>42401</v>
      </c>
      <c r="P63" s="16">
        <f t="shared" si="121"/>
        <v>42430</v>
      </c>
      <c r="Q63" s="16">
        <f t="shared" si="121"/>
        <v>42461</v>
      </c>
      <c r="R63" s="16">
        <f t="shared" si="121"/>
        <v>42491</v>
      </c>
      <c r="S63" s="16">
        <f t="shared" si="121"/>
        <v>42522</v>
      </c>
      <c r="T63" s="16">
        <f t="shared" si="121"/>
        <v>42552</v>
      </c>
      <c r="U63" s="16">
        <f t="shared" si="121"/>
        <v>42583</v>
      </c>
      <c r="V63" s="16">
        <f t="shared" si="121"/>
        <v>42614</v>
      </c>
      <c r="W63" s="16">
        <f t="shared" si="121"/>
        <v>42644</v>
      </c>
      <c r="X63" s="16">
        <f t="shared" si="121"/>
        <v>42675</v>
      </c>
      <c r="Y63" s="16">
        <f t="shared" si="121"/>
        <v>42705</v>
      </c>
      <c r="Z63" s="17" t="s">
        <v>212</v>
      </c>
      <c r="AA63" s="17" t="s">
        <v>78</v>
      </c>
      <c r="AB63" s="17" t="s">
        <v>79</v>
      </c>
      <c r="AC63" s="17" t="s">
        <v>80</v>
      </c>
      <c r="AD63" s="17" t="s">
        <v>81</v>
      </c>
      <c r="AE63" s="18" t="str">
        <f t="shared" ref="AE63:AI63" si="122">AE39</f>
        <v>YTD 6/15</v>
      </c>
      <c r="AF63" s="18" t="str">
        <f t="shared" si="122"/>
        <v>Q1 '15</v>
      </c>
      <c r="AG63" s="18" t="str">
        <f t="shared" si="122"/>
        <v>Q2 '15</v>
      </c>
      <c r="AH63" s="18" t="str">
        <f t="shared" si="122"/>
        <v>Q3 '15</v>
      </c>
      <c r="AI63" s="18" t="str">
        <f t="shared" si="122"/>
        <v>Q4 '15</v>
      </c>
      <c r="AJ63" s="19" t="s">
        <v>86</v>
      </c>
      <c r="AK63" s="19" t="s">
        <v>87</v>
      </c>
      <c r="AL63" s="19" t="s">
        <v>88</v>
      </c>
      <c r="AM63" s="19" t="s">
        <v>89</v>
      </c>
      <c r="AN63" s="19" t="s">
        <v>90</v>
      </c>
      <c r="AO63" s="20">
        <v>42736</v>
      </c>
      <c r="AP63" s="20">
        <v>42767</v>
      </c>
      <c r="AQ63" s="20">
        <v>42795</v>
      </c>
      <c r="AR63" s="20">
        <v>42826</v>
      </c>
      <c r="AS63" s="20">
        <v>42856</v>
      </c>
      <c r="AT63" s="20">
        <v>42887</v>
      </c>
      <c r="AU63" s="20">
        <v>42917</v>
      </c>
      <c r="AV63" s="20">
        <v>42948</v>
      </c>
      <c r="AW63" s="20">
        <v>42979</v>
      </c>
      <c r="AX63" s="20">
        <v>43009</v>
      </c>
      <c r="AY63" s="20">
        <v>43040</v>
      </c>
      <c r="AZ63" s="20">
        <v>43070</v>
      </c>
      <c r="BA63" s="17" t="s">
        <v>91</v>
      </c>
      <c r="BB63" s="17" t="s">
        <v>92</v>
      </c>
      <c r="BC63" s="17" t="s">
        <v>93</v>
      </c>
      <c r="BD63" s="17" t="s">
        <v>94</v>
      </c>
      <c r="BE63" s="17" t="str">
        <f>"YTD " &amp; A62 &amp;"/17"</f>
        <v>YTD /17</v>
      </c>
      <c r="BF63" s="21">
        <v>42736</v>
      </c>
      <c r="BG63" s="20">
        <v>42767</v>
      </c>
      <c r="BH63" s="20">
        <v>42795</v>
      </c>
      <c r="BI63" s="20">
        <v>42826</v>
      </c>
      <c r="BJ63" s="20">
        <v>42856</v>
      </c>
      <c r="BK63" s="20">
        <v>42887</v>
      </c>
      <c r="BL63" s="20">
        <v>42917</v>
      </c>
      <c r="BM63" s="20">
        <v>42948</v>
      </c>
      <c r="BN63" s="20">
        <v>42979</v>
      </c>
      <c r="BO63" s="20">
        <v>43009</v>
      </c>
      <c r="BP63" s="20">
        <v>43040</v>
      </c>
      <c r="BQ63" s="20">
        <v>43070</v>
      </c>
      <c r="BR63" s="17" t="s">
        <v>95</v>
      </c>
      <c r="BS63" s="17" t="s">
        <v>96</v>
      </c>
      <c r="BT63" s="17" t="s">
        <v>97</v>
      </c>
      <c r="BU63" s="17" t="s">
        <v>98</v>
      </c>
      <c r="BV63" s="22" t="s">
        <v>3</v>
      </c>
    </row>
    <row r="64" spans="1:76" x14ac:dyDescent="0.25">
      <c r="A64" t="s">
        <v>99</v>
      </c>
      <c r="B64" s="79">
        <f t="shared" ref="B64:AI70" si="123">IFERROR(B52/B28,"")</f>
        <v>2.1578947368421053</v>
      </c>
      <c r="C64" s="79">
        <f t="shared" si="123"/>
        <v>2.2000000000000002</v>
      </c>
      <c r="D64" s="79">
        <f t="shared" si="123"/>
        <v>3.8048780487804876</v>
      </c>
      <c r="E64" s="79">
        <f t="shared" si="123"/>
        <v>3.1886792452830188</v>
      </c>
      <c r="F64" s="79">
        <f t="shared" si="123"/>
        <v>2.0084745762711864</v>
      </c>
      <c r="G64" s="79">
        <f t="shared" si="123"/>
        <v>2.7314814814814814</v>
      </c>
      <c r="H64" s="79">
        <f t="shared" si="123"/>
        <v>3.3076923076923075</v>
      </c>
      <c r="I64" s="79">
        <f t="shared" si="123"/>
        <v>1.9893617021276595</v>
      </c>
      <c r="J64" s="79">
        <f t="shared" si="123"/>
        <v>2.976923076923077</v>
      </c>
      <c r="K64" s="79">
        <f t="shared" si="123"/>
        <v>2.877049180327869</v>
      </c>
      <c r="L64" s="79">
        <f t="shared" si="123"/>
        <v>3.2962962962962963</v>
      </c>
      <c r="M64" s="79">
        <f t="shared" si="123"/>
        <v>5.1315789473684212</v>
      </c>
      <c r="N64" s="79">
        <f t="shared" si="123"/>
        <v>1.4222222222222223</v>
      </c>
      <c r="O64" s="79">
        <f t="shared" si="123"/>
        <v>1.6341463414634145</v>
      </c>
      <c r="P64" s="79">
        <f t="shared" si="123"/>
        <v>2.523076923076923</v>
      </c>
      <c r="Q64" s="79">
        <f t="shared" si="123"/>
        <v>3.4705882352941178</v>
      </c>
      <c r="R64" s="79">
        <f t="shared" si="123"/>
        <v>2.2400000000000002</v>
      </c>
      <c r="S64" s="79">
        <f t="shared" si="123"/>
        <v>2.09375</v>
      </c>
      <c r="T64" s="79">
        <f t="shared" si="123"/>
        <v>2.3913043478260869</v>
      </c>
      <c r="U64" s="79">
        <f t="shared" si="123"/>
        <v>2.2021276595744679</v>
      </c>
      <c r="V64" s="79">
        <f t="shared" si="123"/>
        <v>2.8725490196078431</v>
      </c>
      <c r="W64" s="79">
        <f t="shared" si="123"/>
        <v>2.7857142857142856</v>
      </c>
      <c r="X64" s="79">
        <f t="shared" si="123"/>
        <v>3.2976190476190474</v>
      </c>
      <c r="Y64" s="79">
        <f t="shared" si="123"/>
        <v>4.2352941176470589</v>
      </c>
      <c r="Z64" s="53">
        <f t="shared" si="123"/>
        <v>2.2721518987341773</v>
      </c>
      <c r="AA64" s="53">
        <f t="shared" si="123"/>
        <v>1.9536423841059603</v>
      </c>
      <c r="AB64" s="53">
        <f t="shared" si="123"/>
        <v>2.5636363636363635</v>
      </c>
      <c r="AC64" s="53">
        <f t="shared" si="123"/>
        <v>2.5</v>
      </c>
      <c r="AD64" s="53">
        <f t="shared" si="123"/>
        <v>3.4925925925925925</v>
      </c>
      <c r="AE64" s="53">
        <f t="shared" si="123"/>
        <v>2.6872727272727275</v>
      </c>
      <c r="AF64" s="53">
        <f t="shared" si="123"/>
        <v>2.7889908256880735</v>
      </c>
      <c r="AG64" s="53">
        <f t="shared" si="123"/>
        <v>2.6204819277108435</v>
      </c>
      <c r="AH64" s="53">
        <f t="shared" si="123"/>
        <v>2.7987804878048781</v>
      </c>
      <c r="AI64" s="53">
        <f t="shared" si="123"/>
        <v>3.7558139534883721</v>
      </c>
      <c r="AJ64" s="25">
        <f>Z64/AE64-1</f>
        <v>-0.15447662766996118</v>
      </c>
      <c r="AK64" s="25">
        <f t="shared" ref="AK64:AN72" si="124">AA64/AF64-1</f>
        <v>-0.29951638201463926</v>
      </c>
      <c r="AL64" s="25">
        <f t="shared" si="124"/>
        <v>-2.1692789968652204E-2</v>
      </c>
      <c r="AM64" s="25">
        <f t="shared" si="124"/>
        <v>-0.10675381263616557</v>
      </c>
      <c r="AN64" s="25">
        <f t="shared" si="124"/>
        <v>-7.0083705997018741E-2</v>
      </c>
      <c r="AO64" s="52">
        <f t="shared" ref="AO64:AT70" si="125">IFERROR(AO52/AO28,"")</f>
        <v>2.7654320987654319</v>
      </c>
      <c r="AP64" s="52">
        <f t="shared" si="125"/>
        <v>2.87</v>
      </c>
      <c r="AQ64" s="52">
        <f t="shared" si="125"/>
        <v>3.6509433962264151</v>
      </c>
      <c r="AR64" s="52">
        <f t="shared" si="125"/>
        <v>3.41</v>
      </c>
      <c r="AS64" s="52">
        <f t="shared" si="125"/>
        <v>3.8369565217391304</v>
      </c>
      <c r="AT64" s="52">
        <f t="shared" si="125"/>
        <v>4.1105263157894738</v>
      </c>
      <c r="BA64" s="52">
        <f t="shared" ref="BA64:BE70" si="126">IFERROR(BA52/BA28,"")</f>
        <v>3.1289198606271778</v>
      </c>
      <c r="BB64" s="52">
        <f t="shared" si="126"/>
        <v>3.7787456445993031</v>
      </c>
      <c r="BC64" s="52" t="str">
        <f t="shared" si="126"/>
        <v/>
      </c>
      <c r="BD64" s="52" t="str">
        <f t="shared" si="126"/>
        <v/>
      </c>
      <c r="BE64" s="52">
        <f t="shared" si="126"/>
        <v>3.4538327526132404</v>
      </c>
      <c r="BF64" s="37">
        <f t="shared" ref="BF64:BQ72" si="127">AO64/N64</f>
        <v>1.9444444444444442</v>
      </c>
      <c r="BG64" s="28">
        <f t="shared" si="127"/>
        <v>1.7562686567164181</v>
      </c>
      <c r="BH64" s="28">
        <f t="shared" si="127"/>
        <v>1.4470202485043719</v>
      </c>
      <c r="BI64" s="28">
        <f t="shared" si="127"/>
        <v>0.98254237288135593</v>
      </c>
      <c r="BJ64" s="28">
        <f t="shared" si="127"/>
        <v>1.7129270186335401</v>
      </c>
      <c r="BK64" s="28">
        <f t="shared" si="127"/>
        <v>1.963236449332286</v>
      </c>
      <c r="BL64" s="28">
        <f t="shared" si="127"/>
        <v>0</v>
      </c>
      <c r="BM64" s="28">
        <f t="shared" si="127"/>
        <v>0</v>
      </c>
      <c r="BN64" s="28">
        <f t="shared" si="127"/>
        <v>0</v>
      </c>
      <c r="BO64" s="28">
        <f t="shared" si="127"/>
        <v>0</v>
      </c>
      <c r="BP64" s="28">
        <f t="shared" si="127"/>
        <v>0</v>
      </c>
      <c r="BQ64" s="28">
        <f t="shared" si="127"/>
        <v>0</v>
      </c>
      <c r="BR64" s="28">
        <f>BA64/(SUM(N52:INDEX(N52:P52,IF($A$2&lt;3,$A$2,3)))/SUM(N28:INDEX(N28:P28,IF($A$2&lt;3,$A$2,3))))</f>
        <v>1.6015827083210299</v>
      </c>
      <c r="BS64" s="28">
        <f>BB64/(SUM(Q52:INDEX(Q52:S52,$B$2))/SUM(Q28:INDEX(Q28:S28,$B$2)))</f>
        <v>1.4739787975387353</v>
      </c>
      <c r="BV64" s="25">
        <f>BE64/Z64</f>
        <v>1.5200712393116766</v>
      </c>
    </row>
    <row r="65" spans="1:74" x14ac:dyDescent="0.25">
      <c r="A65" t="s">
        <v>64</v>
      </c>
      <c r="B65" s="79">
        <f t="shared" si="123"/>
        <v>1.2622950819672132</v>
      </c>
      <c r="C65" s="79">
        <f t="shared" si="123"/>
        <v>1.1805555555555556</v>
      </c>
      <c r="D65" s="79">
        <f t="shared" si="123"/>
        <v>1.4214285714285715</v>
      </c>
      <c r="E65" s="79">
        <f t="shared" si="123"/>
        <v>1.4457831325301205</v>
      </c>
      <c r="F65" s="79">
        <f t="shared" si="123"/>
        <v>1.2358490566037736</v>
      </c>
      <c r="G65" s="79">
        <f t="shared" si="123"/>
        <v>1.3317073170731708</v>
      </c>
      <c r="H65" s="79">
        <f t="shared" si="123"/>
        <v>1.4462809917355373</v>
      </c>
      <c r="I65" s="79">
        <f t="shared" si="123"/>
        <v>1.2971428571428572</v>
      </c>
      <c r="J65" s="79">
        <f t="shared" si="123"/>
        <v>1.5092936802973977</v>
      </c>
      <c r="K65" s="79">
        <f t="shared" si="123"/>
        <v>1.3316831683168318</v>
      </c>
      <c r="L65" s="79">
        <f t="shared" si="123"/>
        <v>1.678191489361702</v>
      </c>
      <c r="M65" s="79">
        <f t="shared" si="123"/>
        <v>1.8985507246376812</v>
      </c>
      <c r="N65" s="79">
        <f t="shared" si="123"/>
        <v>1.3898305084745763</v>
      </c>
      <c r="O65" s="79">
        <f t="shared" si="123"/>
        <v>1.3015873015873016</v>
      </c>
      <c r="P65" s="79">
        <f t="shared" si="123"/>
        <v>1.7807308970099667</v>
      </c>
      <c r="Q65" s="79">
        <f t="shared" si="123"/>
        <v>1.4385245901639345</v>
      </c>
      <c r="R65" s="79">
        <f t="shared" si="123"/>
        <v>1.3578595317725752</v>
      </c>
      <c r="S65" s="79">
        <f t="shared" si="123"/>
        <v>1.6579861111111112</v>
      </c>
      <c r="T65" s="79">
        <f t="shared" si="123"/>
        <v>1.4011142061281336</v>
      </c>
      <c r="U65" s="79">
        <f t="shared" si="123"/>
        <v>1.4156479217603912</v>
      </c>
      <c r="V65" s="79">
        <f t="shared" si="123"/>
        <v>1.7211191335740073</v>
      </c>
      <c r="W65" s="79">
        <f t="shared" si="123"/>
        <v>1.4665898617511521</v>
      </c>
      <c r="X65" s="79">
        <f t="shared" si="123"/>
        <v>1.8132678132678133</v>
      </c>
      <c r="Y65" s="79">
        <f t="shared" si="123"/>
        <v>1.8475452196382429</v>
      </c>
      <c r="Z65" s="53">
        <f t="shared" si="123"/>
        <v>1.5642023346303502</v>
      </c>
      <c r="AA65" s="53">
        <f t="shared" si="123"/>
        <v>1.6548463356973995</v>
      </c>
      <c r="AB65" s="53">
        <f t="shared" si="123"/>
        <v>1.5299374441465594</v>
      </c>
      <c r="AC65" s="53">
        <f t="shared" si="123"/>
        <v>1.5397125567322238</v>
      </c>
      <c r="AD65" s="53">
        <f t="shared" si="123"/>
        <v>1.7365325077399381</v>
      </c>
      <c r="AE65" s="53">
        <f t="shared" si="123"/>
        <v>1.328125</v>
      </c>
      <c r="AF65" s="53">
        <f t="shared" si="123"/>
        <v>1.311377245508982</v>
      </c>
      <c r="AG65" s="53">
        <f t="shared" si="123"/>
        <v>1.338679245283019</v>
      </c>
      <c r="AH65" s="53">
        <f t="shared" si="123"/>
        <v>1.4329446064139941</v>
      </c>
      <c r="AI65" s="53">
        <f t="shared" si="123"/>
        <v>1.6674473067915692</v>
      </c>
      <c r="AJ65" s="25">
        <f t="shared" ref="AJ65:AJ72" si="128">Z65/AE65-1</f>
        <v>0.17775234607461665</v>
      </c>
      <c r="AK65" s="25">
        <f t="shared" si="124"/>
        <v>0.26191478566879312</v>
      </c>
      <c r="AL65" s="25">
        <f t="shared" si="124"/>
        <v>0.14287081803759882</v>
      </c>
      <c r="AM65" s="25">
        <f t="shared" si="124"/>
        <v>7.4509474993189828E-2</v>
      </c>
      <c r="AN65" s="25">
        <f t="shared" si="124"/>
        <v>4.1431714613698656E-2</v>
      </c>
      <c r="AO65" s="52">
        <f t="shared" si="125"/>
        <v>1.78125</v>
      </c>
      <c r="AP65" s="52">
        <f t="shared" si="125"/>
        <v>1.3107692307692307</v>
      </c>
      <c r="AQ65" s="52">
        <f t="shared" si="125"/>
        <v>1.6683587140439933</v>
      </c>
      <c r="AR65" s="52">
        <f t="shared" si="125"/>
        <v>1.5717391304347825</v>
      </c>
      <c r="AS65" s="52">
        <f t="shared" si="125"/>
        <v>1.5769230769230769</v>
      </c>
      <c r="AT65" s="52">
        <f t="shared" si="125"/>
        <v>1.5207877461706782</v>
      </c>
      <c r="BA65" s="52">
        <f t="shared" si="126"/>
        <v>1.5771375464684014</v>
      </c>
      <c r="BB65" s="52">
        <f t="shared" si="126"/>
        <v>1.5471436494731003</v>
      </c>
      <c r="BC65" s="52" t="str">
        <f t="shared" si="126"/>
        <v/>
      </c>
      <c r="BD65" s="52" t="str">
        <f t="shared" si="126"/>
        <v/>
      </c>
      <c r="BE65" s="52">
        <f t="shared" si="126"/>
        <v>1.5583535949982632</v>
      </c>
      <c r="BF65" s="37">
        <f t="shared" si="127"/>
        <v>1.2816310975609755</v>
      </c>
      <c r="BG65" s="28">
        <f t="shared" si="127"/>
        <v>1.0070544090056284</v>
      </c>
      <c r="BH65" s="28">
        <f t="shared" si="127"/>
        <v>0.93689547187918287</v>
      </c>
      <c r="BI65" s="28">
        <f t="shared" si="127"/>
        <v>1.0926049795615012</v>
      </c>
      <c r="BJ65" s="28">
        <f t="shared" si="127"/>
        <v>1.1613300492610836</v>
      </c>
      <c r="BK65" s="28">
        <f t="shared" si="127"/>
        <v>0.91724999140765517</v>
      </c>
      <c r="BL65" s="28">
        <f t="shared" si="127"/>
        <v>0</v>
      </c>
      <c r="BM65" s="28">
        <f t="shared" si="127"/>
        <v>0</v>
      </c>
      <c r="BN65" s="28">
        <f t="shared" si="127"/>
        <v>0</v>
      </c>
      <c r="BO65" s="28">
        <f t="shared" si="127"/>
        <v>0</v>
      </c>
      <c r="BP65" s="28">
        <f t="shared" si="127"/>
        <v>0</v>
      </c>
      <c r="BQ65" s="28">
        <f t="shared" si="127"/>
        <v>0</v>
      </c>
      <c r="BR65" s="28">
        <f>BA65/(SUM(N53:INDEX(N53:P53,IF($A$2&lt;3,$A$2,3)))/SUM(N29:INDEX(N29:P29,IF($A$2&lt;3,$A$2,3))))</f>
        <v>0.95304168879447693</v>
      </c>
      <c r="BS65" s="28">
        <f>BB65/(SUM(Q53:INDEX(Q53:S53,$B$2))/SUM(Q29:INDEX(Q29:S29,$B$2)))</f>
        <v>1.0112463456544389</v>
      </c>
      <c r="BV65" s="25">
        <f t="shared" ref="BV65:BV72" si="129">BE65/Z65</f>
        <v>0.99626088038446181</v>
      </c>
    </row>
    <row r="66" spans="1:74" x14ac:dyDescent="0.25">
      <c r="A66" t="s">
        <v>65</v>
      </c>
      <c r="B66" s="79">
        <f t="shared" si="123"/>
        <v>1.3490566037735849</v>
      </c>
      <c r="C66" s="79">
        <f t="shared" si="123"/>
        <v>1.2264150943396226</v>
      </c>
      <c r="D66" s="79">
        <f t="shared" si="123"/>
        <v>1.647887323943662</v>
      </c>
      <c r="E66" s="79">
        <f t="shared" si="123"/>
        <v>1.4142857142857144</v>
      </c>
      <c r="F66" s="79">
        <f t="shared" si="123"/>
        <v>1.4598765432098766</v>
      </c>
      <c r="G66" s="79">
        <f t="shared" si="123"/>
        <v>1.4697986577181208</v>
      </c>
      <c r="H66" s="79">
        <f t="shared" si="123"/>
        <v>1.4345238095238095</v>
      </c>
      <c r="I66" s="79">
        <f t="shared" si="123"/>
        <v>1.3333333333333333</v>
      </c>
      <c r="J66" s="79">
        <f t="shared" si="123"/>
        <v>1.7212643678160919</v>
      </c>
      <c r="K66" s="79">
        <f t="shared" si="123"/>
        <v>1.4187192118226601</v>
      </c>
      <c r="L66" s="79">
        <f t="shared" si="123"/>
        <v>1.9090909090909092</v>
      </c>
      <c r="M66" s="79">
        <f t="shared" si="123"/>
        <v>1.9171875</v>
      </c>
      <c r="N66" s="79">
        <f t="shared" si="123"/>
        <v>1.2980769230769231</v>
      </c>
      <c r="O66" s="79">
        <f t="shared" si="123"/>
        <v>1.4642857142857142</v>
      </c>
      <c r="P66" s="79">
        <f t="shared" si="123"/>
        <v>1.8367346938775511</v>
      </c>
      <c r="Q66" s="79">
        <f t="shared" si="123"/>
        <v>1.4792899408284024</v>
      </c>
      <c r="R66" s="79">
        <f t="shared" si="123"/>
        <v>1.5802469135802468</v>
      </c>
      <c r="S66" s="79">
        <f t="shared" si="123"/>
        <v>1.8685344827586208</v>
      </c>
      <c r="T66" s="79">
        <f t="shared" si="123"/>
        <v>1.33</v>
      </c>
      <c r="U66" s="79">
        <f t="shared" si="123"/>
        <v>1.4780701754385965</v>
      </c>
      <c r="V66" s="79">
        <f t="shared" si="123"/>
        <v>1.8032258064516129</v>
      </c>
      <c r="W66" s="79">
        <f t="shared" si="123"/>
        <v>1.4468438538205981</v>
      </c>
      <c r="X66" s="79">
        <f t="shared" si="123"/>
        <v>1.7076677316293929</v>
      </c>
      <c r="Y66" s="79">
        <f t="shared" si="123"/>
        <v>1.8010610079575597</v>
      </c>
      <c r="Z66" s="53">
        <f t="shared" si="123"/>
        <v>1.6146373056994818</v>
      </c>
      <c r="AA66" s="53">
        <f t="shared" si="123"/>
        <v>1.4688995215311005</v>
      </c>
      <c r="AB66" s="53">
        <f t="shared" si="123"/>
        <v>1.6687388987566607</v>
      </c>
      <c r="AC66" s="53">
        <f t="shared" si="123"/>
        <v>1.5453460620525059</v>
      </c>
      <c r="AD66" s="53">
        <f t="shared" si="123"/>
        <v>1.6639757820383452</v>
      </c>
      <c r="AE66" s="53">
        <f t="shared" si="123"/>
        <v>1.4216621253405994</v>
      </c>
      <c r="AF66" s="53">
        <f t="shared" si="123"/>
        <v>1.3780918727915195</v>
      </c>
      <c r="AG66" s="53">
        <f t="shared" si="123"/>
        <v>1.4490022172949002</v>
      </c>
      <c r="AH66" s="53">
        <f t="shared" si="123"/>
        <v>1.5116033755274261</v>
      </c>
      <c r="AI66" s="53">
        <f t="shared" si="123"/>
        <v>1.7585403726708075</v>
      </c>
      <c r="AJ66" s="25">
        <f t="shared" si="128"/>
        <v>0.13573913021889772</v>
      </c>
      <c r="AK66" s="25">
        <f t="shared" si="124"/>
        <v>6.5893755367439466E-2</v>
      </c>
      <c r="AL66" s="25">
        <f t="shared" si="124"/>
        <v>0.15164689110826934</v>
      </c>
      <c r="AM66" s="25">
        <f t="shared" si="124"/>
        <v>2.2322447191748473E-2</v>
      </c>
      <c r="AN66" s="25">
        <f t="shared" si="124"/>
        <v>-5.3774478028526085E-2</v>
      </c>
      <c r="AO66" s="52">
        <f t="shared" si="125"/>
        <v>1.2477064220183487</v>
      </c>
      <c r="AP66" s="52">
        <f t="shared" si="125"/>
        <v>1.5811965811965811</v>
      </c>
      <c r="AQ66" s="52">
        <f t="shared" si="125"/>
        <v>1.7591240875912408</v>
      </c>
      <c r="AR66" s="52">
        <f t="shared" si="125"/>
        <v>1.5638297872340425</v>
      </c>
      <c r="AS66" s="52">
        <f t="shared" si="125"/>
        <v>1.676056338028169</v>
      </c>
      <c r="AT66" s="52">
        <f t="shared" si="125"/>
        <v>1.5484693877551021</v>
      </c>
      <c r="BA66" s="52">
        <f t="shared" si="126"/>
        <v>1.541871921182266</v>
      </c>
      <c r="BB66" s="52">
        <f t="shared" si="126"/>
        <v>1.5940665701881331</v>
      </c>
      <c r="BC66" s="52" t="str">
        <f t="shared" si="126"/>
        <v/>
      </c>
      <c r="BD66" s="52" t="str">
        <f t="shared" si="126"/>
        <v/>
      </c>
      <c r="BE66" s="52">
        <f t="shared" si="126"/>
        <v>1.5696153846153846</v>
      </c>
      <c r="BF66" s="37">
        <f t="shared" si="127"/>
        <v>0.96119605844376488</v>
      </c>
      <c r="BG66" s="28">
        <f t="shared" si="127"/>
        <v>1.0798415676464457</v>
      </c>
      <c r="BH66" s="28">
        <f t="shared" si="127"/>
        <v>0.95774533657745331</v>
      </c>
      <c r="BI66" s="28">
        <f t="shared" si="127"/>
        <v>1.0571489361702127</v>
      </c>
      <c r="BJ66" s="28">
        <f t="shared" si="127"/>
        <v>1.0606294014084507</v>
      </c>
      <c r="BK66" s="28">
        <f t="shared" si="127"/>
        <v>0.82870795376974316</v>
      </c>
      <c r="BL66" s="28">
        <f t="shared" si="127"/>
        <v>0</v>
      </c>
      <c r="BM66" s="28">
        <f t="shared" si="127"/>
        <v>0</v>
      </c>
      <c r="BN66" s="28">
        <f t="shared" si="127"/>
        <v>0</v>
      </c>
      <c r="BO66" s="28">
        <f t="shared" si="127"/>
        <v>0</v>
      </c>
      <c r="BP66" s="28">
        <f t="shared" si="127"/>
        <v>0</v>
      </c>
      <c r="BQ66" s="28">
        <f t="shared" si="127"/>
        <v>0</v>
      </c>
      <c r="BR66" s="28">
        <f>BA66/(SUM(N54:INDEX(N54:P54,IF($A$2&lt;3,$A$2,3)))/SUM(N30:INDEX(N30:P30,IF($A$2&lt;3,$A$2,3))))</f>
        <v>1.0496782785898815</v>
      </c>
      <c r="BS66" s="28">
        <f>BB66/(SUM(Q54:INDEX(Q54:S54,$B$2))/SUM(Q30:INDEX(Q30:S30,$B$2)))</f>
        <v>0.955252239506034</v>
      </c>
      <c r="BV66" s="25">
        <f t="shared" si="129"/>
        <v>0.97211638742324669</v>
      </c>
    </row>
    <row r="67" spans="1:74" x14ac:dyDescent="0.25">
      <c r="A67" t="s">
        <v>66</v>
      </c>
      <c r="B67" s="79">
        <f t="shared" si="123"/>
        <v>1.2661290322580645</v>
      </c>
      <c r="C67" s="79">
        <f t="shared" si="123"/>
        <v>1.3017241379310345</v>
      </c>
      <c r="D67" s="79">
        <f t="shared" si="123"/>
        <v>1.375</v>
      </c>
      <c r="E67" s="79">
        <f t="shared" si="123"/>
        <v>1.4454545454545455</v>
      </c>
      <c r="F67" s="79">
        <f t="shared" si="123"/>
        <v>1.275735294117647</v>
      </c>
      <c r="G67" s="79">
        <f t="shared" si="123"/>
        <v>1.3482490272373542</v>
      </c>
      <c r="H67" s="79">
        <f t="shared" si="123"/>
        <v>1.3803418803418803</v>
      </c>
      <c r="I67" s="79">
        <f t="shared" si="123"/>
        <v>1.1812499999999999</v>
      </c>
      <c r="J67" s="79">
        <f t="shared" si="123"/>
        <v>1.4481481481481482</v>
      </c>
      <c r="K67" s="79">
        <f t="shared" si="123"/>
        <v>1.3666666666666667</v>
      </c>
      <c r="L67" s="79">
        <f t="shared" si="123"/>
        <v>1.9097744360902256</v>
      </c>
      <c r="M67" s="79">
        <f t="shared" si="123"/>
        <v>1.6189655172413793</v>
      </c>
      <c r="N67" s="79">
        <f t="shared" si="123"/>
        <v>1.227891156462585</v>
      </c>
      <c r="O67" s="79">
        <f t="shared" si="123"/>
        <v>1.2824858757062148</v>
      </c>
      <c r="P67" s="79">
        <f t="shared" si="123"/>
        <v>1.9066666666666667</v>
      </c>
      <c r="Q67" s="79">
        <f t="shared" si="123"/>
        <v>2.064516129032258</v>
      </c>
      <c r="R67" s="79">
        <f t="shared" si="123"/>
        <v>1.7533333333333334</v>
      </c>
      <c r="S67" s="79">
        <f t="shared" si="123"/>
        <v>1.706</v>
      </c>
      <c r="T67" s="79">
        <f t="shared" si="123"/>
        <v>1.5763546798029557</v>
      </c>
      <c r="U67" s="79">
        <f t="shared" si="123"/>
        <v>1.4788273615635179</v>
      </c>
      <c r="V67" s="79">
        <f t="shared" si="123"/>
        <v>1.772594752186589</v>
      </c>
      <c r="W67" s="79">
        <f t="shared" si="123"/>
        <v>1.4650205761316872</v>
      </c>
      <c r="X67" s="79">
        <f t="shared" si="123"/>
        <v>1.736842105263158</v>
      </c>
      <c r="Y67" s="79">
        <f t="shared" si="123"/>
        <v>2.0738866396761133</v>
      </c>
      <c r="Z67" s="53">
        <f t="shared" si="123"/>
        <v>1.6143162393162394</v>
      </c>
      <c r="AA67" s="53">
        <f t="shared" si="123"/>
        <v>1.4630801687763713</v>
      </c>
      <c r="AB67" s="53">
        <f t="shared" si="123"/>
        <v>1.7694805194805194</v>
      </c>
      <c r="AC67" s="53">
        <f t="shared" si="123"/>
        <v>1.6201641266119577</v>
      </c>
      <c r="AD67" s="53">
        <f t="shared" si="123"/>
        <v>1.8316037735849056</v>
      </c>
      <c r="AE67" s="53">
        <f t="shared" si="123"/>
        <v>1.3373231773667029</v>
      </c>
      <c r="AF67" s="53">
        <f t="shared" si="123"/>
        <v>1.3221153846153846</v>
      </c>
      <c r="AG67" s="53">
        <f t="shared" si="123"/>
        <v>1.3499005964214712</v>
      </c>
      <c r="AH67" s="53">
        <f t="shared" si="123"/>
        <v>1.3599397590361446</v>
      </c>
      <c r="AI67" s="53">
        <f t="shared" si="123"/>
        <v>1.6507832898172323</v>
      </c>
      <c r="AJ67" s="25">
        <f t="shared" si="128"/>
        <v>0.20712499913069493</v>
      </c>
      <c r="AK67" s="25">
        <f t="shared" si="124"/>
        <v>0.10662063674721911</v>
      </c>
      <c r="AL67" s="25">
        <f t="shared" si="124"/>
        <v>0.31082282960044361</v>
      </c>
      <c r="AM67" s="25">
        <f t="shared" si="124"/>
        <v>0.19134992255851602</v>
      </c>
      <c r="AN67" s="25">
        <f t="shared" si="124"/>
        <v>0.10953617284779571</v>
      </c>
      <c r="AO67" s="52">
        <f t="shared" si="125"/>
        <v>1.7331932773109244</v>
      </c>
      <c r="AP67" s="52">
        <f t="shared" si="125"/>
        <v>1.4775413711583925</v>
      </c>
      <c r="AQ67" s="52">
        <f t="shared" si="125"/>
        <v>1.6903914590747331</v>
      </c>
      <c r="AR67" s="52">
        <f t="shared" si="125"/>
        <v>1.6205357142857142</v>
      </c>
      <c r="AS67" s="52">
        <f t="shared" si="125"/>
        <v>1.7224334600760456</v>
      </c>
      <c r="AT67" s="52">
        <f t="shared" si="125"/>
        <v>1.8712446351931331</v>
      </c>
      <c r="BA67" s="52">
        <f t="shared" si="126"/>
        <v>1.6056263269639066</v>
      </c>
      <c r="BB67" s="52">
        <f t="shared" si="126"/>
        <v>1.7388888888888889</v>
      </c>
      <c r="BC67" s="52" t="str">
        <f t="shared" si="126"/>
        <v/>
      </c>
      <c r="BD67" s="52" t="str">
        <f t="shared" si="126"/>
        <v/>
      </c>
      <c r="BE67" s="52">
        <f t="shared" si="126"/>
        <v>1.6633574007220218</v>
      </c>
      <c r="BF67" s="37">
        <f t="shared" si="127"/>
        <v>1.4115202867850742</v>
      </c>
      <c r="BG67" s="28">
        <f t="shared" si="127"/>
        <v>1.1520917299340769</v>
      </c>
      <c r="BH67" s="28">
        <f t="shared" si="127"/>
        <v>0.88656894706716771</v>
      </c>
      <c r="BI67" s="28">
        <f t="shared" si="127"/>
        <v>0.78494698660714279</v>
      </c>
      <c r="BJ67" s="28">
        <f t="shared" si="127"/>
        <v>0.98237649814223127</v>
      </c>
      <c r="BK67" s="28">
        <f t="shared" si="127"/>
        <v>1.0968608647087532</v>
      </c>
      <c r="BL67" s="28">
        <f t="shared" si="127"/>
        <v>0</v>
      </c>
      <c r="BM67" s="28">
        <f t="shared" si="127"/>
        <v>0</v>
      </c>
      <c r="BN67" s="28">
        <f t="shared" si="127"/>
        <v>0</v>
      </c>
      <c r="BO67" s="28">
        <f t="shared" si="127"/>
        <v>0</v>
      </c>
      <c r="BP67" s="28">
        <f t="shared" si="127"/>
        <v>0</v>
      </c>
      <c r="BQ67" s="28">
        <f t="shared" si="127"/>
        <v>0</v>
      </c>
      <c r="BR67" s="28">
        <f>BA67/(SUM(N55:INDEX(N55:P55,IF($A$2&lt;3,$A$2,3)))/SUM(N31:INDEX(N31:P31,IF($A$2&lt;3,$A$2,3))))</f>
        <v>1.0974288089126052</v>
      </c>
      <c r="BS67" s="28">
        <f>BB67/(SUM(Q55:INDEX(Q55:S55,$B$2))/SUM(Q31:INDEX(Q31:S31,$B$2)))</f>
        <v>0.98271151885830788</v>
      </c>
      <c r="BV67" s="25">
        <f t="shared" si="129"/>
        <v>1.0303789060726753</v>
      </c>
    </row>
    <row r="68" spans="1:74" x14ac:dyDescent="0.25">
      <c r="A68" t="s">
        <v>67</v>
      </c>
      <c r="B68" s="79">
        <f t="shared" si="123"/>
        <v>1.1111111111111112</v>
      </c>
      <c r="C68" s="79">
        <f t="shared" si="123"/>
        <v>1.1846153846153846</v>
      </c>
      <c r="D68" s="79">
        <f t="shared" si="123"/>
        <v>1.2903225806451613</v>
      </c>
      <c r="E68" s="79">
        <f t="shared" si="123"/>
        <v>1.471830985915493</v>
      </c>
      <c r="F68" s="79">
        <f t="shared" si="123"/>
        <v>1.2417582417582418</v>
      </c>
      <c r="G68" s="79">
        <f t="shared" si="123"/>
        <v>1.2377622377622377</v>
      </c>
      <c r="H68" s="79">
        <f t="shared" si="123"/>
        <v>1.2727272727272727</v>
      </c>
      <c r="I68" s="79">
        <f t="shared" si="123"/>
        <v>1.2714285714285714</v>
      </c>
      <c r="J68" s="79">
        <f t="shared" si="123"/>
        <v>1.2423076923076923</v>
      </c>
      <c r="K68" s="79">
        <f t="shared" si="123"/>
        <v>1.2239583333333333</v>
      </c>
      <c r="L68" s="79">
        <f t="shared" si="123"/>
        <v>1.9547738693467336</v>
      </c>
      <c r="M68" s="79">
        <f t="shared" si="123"/>
        <v>1.742489270386266</v>
      </c>
      <c r="N68" s="79">
        <f t="shared" si="123"/>
        <v>1.2137096774193548</v>
      </c>
      <c r="O68" s="79">
        <f t="shared" si="123"/>
        <v>1.1900826446280992</v>
      </c>
      <c r="P68" s="79">
        <f t="shared" si="123"/>
        <v>1.546875</v>
      </c>
      <c r="Q68" s="79">
        <f t="shared" si="123"/>
        <v>1.4619565217391304</v>
      </c>
      <c r="R68" s="79">
        <f t="shared" si="123"/>
        <v>1.3863636363636365</v>
      </c>
      <c r="S68" s="79">
        <f t="shared" si="123"/>
        <v>1.5087719298245614</v>
      </c>
      <c r="T68" s="79">
        <f t="shared" si="123"/>
        <v>1.4601769911504425</v>
      </c>
      <c r="U68" s="79">
        <f t="shared" si="123"/>
        <v>1.4580645161290322</v>
      </c>
      <c r="V68" s="79">
        <f t="shared" si="123"/>
        <v>1.7661290322580645</v>
      </c>
      <c r="W68" s="79">
        <f t="shared" si="123"/>
        <v>1.8194444444444444</v>
      </c>
      <c r="X68" s="79">
        <f t="shared" si="123"/>
        <v>2.0032051282051282</v>
      </c>
      <c r="Y68" s="79">
        <f t="shared" si="123"/>
        <v>1.7772585669781931</v>
      </c>
      <c r="Z68" s="53">
        <f t="shared" si="123"/>
        <v>1.411922663802363</v>
      </c>
      <c r="AA68" s="53">
        <f t="shared" si="123"/>
        <v>1.3782435129740518</v>
      </c>
      <c r="AB68" s="53">
        <f t="shared" si="123"/>
        <v>1.4511627906976745</v>
      </c>
      <c r="AC68" s="53">
        <f t="shared" si="123"/>
        <v>1.5848017621145374</v>
      </c>
      <c r="AD68" s="53">
        <f t="shared" si="123"/>
        <v>1.8424657534246576</v>
      </c>
      <c r="AE68" s="53">
        <f t="shared" si="123"/>
        <v>1.2740841248303936</v>
      </c>
      <c r="AF68" s="53">
        <f t="shared" si="123"/>
        <v>1.211111111111111</v>
      </c>
      <c r="AG68" s="53">
        <f t="shared" si="123"/>
        <v>1.310492505353319</v>
      </c>
      <c r="AH68" s="53">
        <f t="shared" si="123"/>
        <v>1.2575187969924813</v>
      </c>
      <c r="AI68" s="53">
        <f t="shared" si="123"/>
        <v>1.6506410256410255</v>
      </c>
      <c r="AJ68" s="25">
        <f t="shared" si="128"/>
        <v>0.10818637190877678</v>
      </c>
      <c r="AK68" s="25">
        <f t="shared" si="124"/>
        <v>0.13799923089600608</v>
      </c>
      <c r="AL68" s="25">
        <f t="shared" si="124"/>
        <v>0.10734154126766993</v>
      </c>
      <c r="AM68" s="25">
        <f t="shared" si="124"/>
        <v>0.2602608930417547</v>
      </c>
      <c r="AN68" s="25">
        <f t="shared" si="124"/>
        <v>0.11621226226891879</v>
      </c>
      <c r="AO68" s="52">
        <f t="shared" si="125"/>
        <v>1.2773972602739727</v>
      </c>
      <c r="AP68" s="52">
        <f t="shared" si="125"/>
        <v>1.5294117647058822</v>
      </c>
      <c r="AQ68" s="52">
        <f t="shared" si="125"/>
        <v>1.7444751381215469</v>
      </c>
      <c r="AR68" s="52">
        <f t="shared" si="125"/>
        <v>1.6895973154362416</v>
      </c>
      <c r="AS68" s="52">
        <f t="shared" si="125"/>
        <v>1.7386363636363635</v>
      </c>
      <c r="AT68" s="52">
        <f t="shared" si="125"/>
        <v>2.370860927152318</v>
      </c>
      <c r="BA68" s="52">
        <f t="shared" si="126"/>
        <v>1.583224115334207</v>
      </c>
      <c r="BB68" s="52">
        <f t="shared" si="126"/>
        <v>1.8680000000000001</v>
      </c>
      <c r="BC68" s="52" t="str">
        <f t="shared" si="126"/>
        <v/>
      </c>
      <c r="BD68" s="52" t="str">
        <f t="shared" si="126"/>
        <v/>
      </c>
      <c r="BE68" s="52">
        <f t="shared" si="126"/>
        <v>1.7114553314121037</v>
      </c>
      <c r="BF68" s="37">
        <f t="shared" si="127"/>
        <v>1.0524734901925092</v>
      </c>
      <c r="BG68" s="28">
        <f t="shared" si="127"/>
        <v>1.2851307189542482</v>
      </c>
      <c r="BH68" s="28">
        <f t="shared" si="127"/>
        <v>1.1277415034321112</v>
      </c>
      <c r="BI68" s="28">
        <f t="shared" si="127"/>
        <v>1.155709687882039</v>
      </c>
      <c r="BJ68" s="28">
        <f t="shared" si="127"/>
        <v>1.2540983606557374</v>
      </c>
      <c r="BK68" s="28">
        <f t="shared" si="127"/>
        <v>1.5713845679963037</v>
      </c>
      <c r="BL68" s="28">
        <f t="shared" si="127"/>
        <v>0</v>
      </c>
      <c r="BM68" s="28">
        <f t="shared" si="127"/>
        <v>0</v>
      </c>
      <c r="BN68" s="28">
        <f t="shared" si="127"/>
        <v>0</v>
      </c>
      <c r="BO68" s="28">
        <f t="shared" si="127"/>
        <v>0</v>
      </c>
      <c r="BP68" s="28">
        <f t="shared" si="127"/>
        <v>0</v>
      </c>
      <c r="BQ68" s="28">
        <f t="shared" si="127"/>
        <v>0</v>
      </c>
      <c r="BR68" s="28">
        <f>BA68/(SUM(N56:INDEX(N56:P56,IF($A$2&lt;3,$A$2,3)))/SUM(N32:INDEX(N32:P32,IF($A$2&lt;3,$A$2,3))))</f>
        <v>1.1487259692721763</v>
      </c>
      <c r="BS68" s="28">
        <f>BB68/(SUM(Q56:INDEX(Q56:S56,$B$2))/SUM(Q32:INDEX(Q32:S32,$B$2)))</f>
        <v>1.2872435897435897</v>
      </c>
      <c r="BV68" s="25">
        <f t="shared" si="129"/>
        <v>1.2121452366258414</v>
      </c>
    </row>
    <row r="69" spans="1:74" x14ac:dyDescent="0.25">
      <c r="A69" t="s">
        <v>68</v>
      </c>
      <c r="B69" s="79">
        <f t="shared" si="123"/>
        <v>1</v>
      </c>
      <c r="C69" s="79">
        <f t="shared" si="123"/>
        <v>1.1864406779661016</v>
      </c>
      <c r="D69" s="79">
        <f t="shared" si="123"/>
        <v>1.4428571428571428</v>
      </c>
      <c r="E69" s="79">
        <f t="shared" si="123"/>
        <v>1.375</v>
      </c>
      <c r="F69" s="79">
        <f t="shared" si="123"/>
        <v>1.1901408450704225</v>
      </c>
      <c r="G69" s="79">
        <f t="shared" si="123"/>
        <v>1.1499999999999999</v>
      </c>
      <c r="H69" s="79">
        <f t="shared" si="123"/>
        <v>1.3972602739726028</v>
      </c>
      <c r="I69" s="79">
        <f t="shared" si="123"/>
        <v>1.2063492063492063</v>
      </c>
      <c r="J69" s="79">
        <f t="shared" si="123"/>
        <v>1.4178403755868545</v>
      </c>
      <c r="K69" s="79">
        <f t="shared" si="123"/>
        <v>1.2486486486486486</v>
      </c>
      <c r="L69" s="79">
        <f t="shared" si="123"/>
        <v>2.03125</v>
      </c>
      <c r="M69" s="79">
        <f t="shared" si="123"/>
        <v>1.7857142857142858</v>
      </c>
      <c r="N69" s="79">
        <f t="shared" si="123"/>
        <v>1.1717171717171717</v>
      </c>
      <c r="O69" s="79">
        <f t="shared" si="123"/>
        <v>1.2636363636363637</v>
      </c>
      <c r="P69" s="79">
        <f t="shared" si="123"/>
        <v>1.5767195767195767</v>
      </c>
      <c r="Q69" s="79">
        <f t="shared" si="123"/>
        <v>1.1793478260869565</v>
      </c>
      <c r="R69" s="79">
        <f t="shared" si="123"/>
        <v>1.4301075268817205</v>
      </c>
      <c r="S69" s="79">
        <f t="shared" si="123"/>
        <v>1.6779661016949152</v>
      </c>
      <c r="T69" s="79">
        <f t="shared" si="123"/>
        <v>1.347305389221557</v>
      </c>
      <c r="U69" s="79">
        <f t="shared" si="123"/>
        <v>1.5072992700729928</v>
      </c>
      <c r="V69" s="79">
        <f t="shared" si="123"/>
        <v>1.9202898550724639</v>
      </c>
      <c r="W69" s="79">
        <f t="shared" si="123"/>
        <v>1.7053571428571428</v>
      </c>
      <c r="X69" s="79">
        <f t="shared" si="123"/>
        <v>2.3006993006993008</v>
      </c>
      <c r="Y69" s="79">
        <f t="shared" si="123"/>
        <v>2.344758064516129</v>
      </c>
      <c r="Z69" s="53">
        <f t="shared" si="123"/>
        <v>1.4262948207171315</v>
      </c>
      <c r="AA69" s="53">
        <f t="shared" si="123"/>
        <v>1.3894472361809045</v>
      </c>
      <c r="AB69" s="53">
        <f t="shared" si="123"/>
        <v>1.4504950495049505</v>
      </c>
      <c r="AC69" s="53">
        <f t="shared" si="123"/>
        <v>1.5757918552036199</v>
      </c>
      <c r="AD69" s="53">
        <f t="shared" si="123"/>
        <v>2.1898608349900597</v>
      </c>
      <c r="AE69" s="53">
        <f t="shared" si="123"/>
        <v>1.223993288590604</v>
      </c>
      <c r="AF69" s="53">
        <f t="shared" si="123"/>
        <v>1.21875</v>
      </c>
      <c r="AG69" s="53">
        <f t="shared" si="123"/>
        <v>1.2264851485148516</v>
      </c>
      <c r="AH69" s="53">
        <f t="shared" si="123"/>
        <v>1.3567010309278351</v>
      </c>
      <c r="AI69" s="53">
        <f t="shared" si="123"/>
        <v>1.718608169440242</v>
      </c>
      <c r="AJ69" s="25">
        <f t="shared" si="128"/>
        <v>0.16527993577438038</v>
      </c>
      <c r="AK69" s="25">
        <f t="shared" si="124"/>
        <v>0.14005927071253699</v>
      </c>
      <c r="AL69" s="25">
        <f t="shared" si="124"/>
        <v>0.18264379414732579</v>
      </c>
      <c r="AM69" s="25">
        <f t="shared" si="124"/>
        <v>0.16148791758929426</v>
      </c>
      <c r="AN69" s="25">
        <f t="shared" si="124"/>
        <v>0.27420599641587096</v>
      </c>
      <c r="AO69" s="52">
        <f t="shared" si="125"/>
        <v>1.0273972602739727</v>
      </c>
      <c r="AP69" s="52">
        <f t="shared" si="125"/>
        <v>1.1682242990654206</v>
      </c>
      <c r="AQ69" s="52">
        <f t="shared" si="125"/>
        <v>1.3765060240963856</v>
      </c>
      <c r="AR69" s="52">
        <f t="shared" si="125"/>
        <v>1.6033519553072626</v>
      </c>
      <c r="AS69" s="52">
        <f t="shared" si="125"/>
        <v>5.6804733727810648</v>
      </c>
      <c r="AT69" s="52">
        <f t="shared" si="125"/>
        <v>2.0359116022099446</v>
      </c>
      <c r="BA69" s="52">
        <f t="shared" si="126"/>
        <v>1.2384393063583814</v>
      </c>
      <c r="BB69" s="52">
        <f t="shared" si="126"/>
        <v>3.0538752362948962</v>
      </c>
      <c r="BC69" s="52" t="str">
        <f t="shared" si="126"/>
        <v/>
      </c>
      <c r="BD69" s="52" t="str">
        <f t="shared" si="126"/>
        <v/>
      </c>
      <c r="BE69" s="52">
        <f t="shared" si="126"/>
        <v>2.3359999999999999</v>
      </c>
      <c r="BF69" s="37">
        <f t="shared" si="127"/>
        <v>0.87683042040623538</v>
      </c>
      <c r="BG69" s="28">
        <f t="shared" si="127"/>
        <v>0.92449404962011694</v>
      </c>
      <c r="BH69" s="28">
        <f t="shared" si="127"/>
        <v>0.8730189213228754</v>
      </c>
      <c r="BI69" s="28">
        <f t="shared" si="127"/>
        <v>1.3595242386015498</v>
      </c>
      <c r="BJ69" s="28">
        <f t="shared" si="127"/>
        <v>3.9720603283356315</v>
      </c>
      <c r="BK69" s="28">
        <f t="shared" si="127"/>
        <v>1.2133210558624923</v>
      </c>
      <c r="BL69" s="28">
        <f t="shared" si="127"/>
        <v>0</v>
      </c>
      <c r="BM69" s="28">
        <f t="shared" si="127"/>
        <v>0</v>
      </c>
      <c r="BN69" s="28">
        <f t="shared" si="127"/>
        <v>0</v>
      </c>
      <c r="BO69" s="28">
        <f t="shared" si="127"/>
        <v>0</v>
      </c>
      <c r="BP69" s="28">
        <f t="shared" si="127"/>
        <v>0</v>
      </c>
      <c r="BQ69" s="28">
        <f t="shared" si="127"/>
        <v>0</v>
      </c>
      <c r="BR69" s="28">
        <f>BA69/(SUM(N57:INDEX(N57:P57,IF($A$2&lt;3,$A$2,3)))/SUM(N33:INDEX(N33:P33,IF($A$2&lt;3,$A$2,3))))</f>
        <v>0.89131798179138477</v>
      </c>
      <c r="BS69" s="28">
        <f>BB69/(SUM(Q57:INDEX(Q57:S57,$B$2))/SUM(Q33:INDEX(Q33:S33,$B$2)))</f>
        <v>2.1054020400394848</v>
      </c>
      <c r="BV69" s="25">
        <f t="shared" si="129"/>
        <v>1.6378100558659217</v>
      </c>
    </row>
    <row r="70" spans="1:74" x14ac:dyDescent="0.25">
      <c r="A70" t="s">
        <v>69</v>
      </c>
      <c r="B70" s="79">
        <f t="shared" si="123"/>
        <v>1.1304347826086956</v>
      </c>
      <c r="C70" s="79">
        <f t="shared" si="123"/>
        <v>1.1764705882352942</v>
      </c>
      <c r="D70" s="79">
        <f t="shared" si="123"/>
        <v>1.3</v>
      </c>
      <c r="E70" s="79">
        <f t="shared" si="123"/>
        <v>1</v>
      </c>
      <c r="F70" s="79">
        <f t="shared" si="123"/>
        <v>1.0487804878048781</v>
      </c>
      <c r="G70" s="79">
        <f t="shared" si="123"/>
        <v>1.2124999999999999</v>
      </c>
      <c r="H70" s="79">
        <f t="shared" si="123"/>
        <v>1.2045454545454546</v>
      </c>
      <c r="I70" s="79">
        <f t="shared" si="123"/>
        <v>1.1634615384615385</v>
      </c>
      <c r="J70" s="79">
        <f t="shared" si="123"/>
        <v>1.2389380530973451</v>
      </c>
      <c r="K70" s="79">
        <f t="shared" si="123"/>
        <v>1.1623376623376624</v>
      </c>
      <c r="L70" s="79">
        <f t="shared" si="123"/>
        <v>2</v>
      </c>
      <c r="M70" s="79">
        <f t="shared" si="123"/>
        <v>2.0107142857142857</v>
      </c>
      <c r="N70" s="79">
        <f t="shared" si="123"/>
        <v>1.5614035087719298</v>
      </c>
      <c r="O70" s="79">
        <f t="shared" si="123"/>
        <v>1.4615384615384615</v>
      </c>
      <c r="P70" s="79">
        <f t="shared" si="123"/>
        <v>1.7358490566037736</v>
      </c>
      <c r="Q70" s="79">
        <f t="shared" si="123"/>
        <v>1.3294117647058823</v>
      </c>
      <c r="R70" s="79">
        <f t="shared" si="123"/>
        <v>1.3119266055045871</v>
      </c>
      <c r="S70" s="79">
        <f t="shared" si="123"/>
        <v>1.5485714285714285</v>
      </c>
      <c r="T70" s="79">
        <f t="shared" si="123"/>
        <v>1.2868852459016393</v>
      </c>
      <c r="U70" s="79">
        <f t="shared" si="123"/>
        <v>1.3576642335766422</v>
      </c>
      <c r="V70" s="79">
        <f t="shared" si="123"/>
        <v>1.8848684210526316</v>
      </c>
      <c r="W70" s="79">
        <f t="shared" si="123"/>
        <v>1.5227272727272727</v>
      </c>
      <c r="X70" s="79">
        <f t="shared" si="123"/>
        <v>1.9645161290322581</v>
      </c>
      <c r="Y70" s="79">
        <f t="shared" si="123"/>
        <v>2.3588235294117648</v>
      </c>
      <c r="Z70" s="53">
        <f t="shared" si="123"/>
        <v>1.5</v>
      </c>
      <c r="AA70" s="53">
        <f t="shared" si="123"/>
        <v>1.6232558139534883</v>
      </c>
      <c r="AB70" s="53">
        <f t="shared" si="123"/>
        <v>1.4281842818428185</v>
      </c>
      <c r="AC70" s="53">
        <f t="shared" si="123"/>
        <v>1.5316301703163018</v>
      </c>
      <c r="AD70" s="53">
        <f t="shared" si="123"/>
        <v>2.022163120567376</v>
      </c>
      <c r="AE70" s="53">
        <f t="shared" si="123"/>
        <v>1.1388888888888888</v>
      </c>
      <c r="AF70" s="53">
        <f t="shared" si="123"/>
        <v>1.2</v>
      </c>
      <c r="AG70" s="53">
        <f t="shared" si="123"/>
        <v>1.1029411764705883</v>
      </c>
      <c r="AH70" s="53">
        <f t="shared" si="123"/>
        <v>1.2129186602870814</v>
      </c>
      <c r="AI70" s="53">
        <f t="shared" si="123"/>
        <v>1.8157894736842106</v>
      </c>
      <c r="AJ70" s="25">
        <f t="shared" si="128"/>
        <v>0.31707317073170738</v>
      </c>
      <c r="AK70" s="25">
        <f t="shared" si="124"/>
        <v>0.3527131782945736</v>
      </c>
      <c r="AL70" s="25">
        <f t="shared" si="124"/>
        <v>0.29488708220415538</v>
      </c>
      <c r="AM70" s="25">
        <f t="shared" si="124"/>
        <v>0.26276412463947563</v>
      </c>
      <c r="AN70" s="25">
        <f t="shared" si="124"/>
        <v>0.1136550519066708</v>
      </c>
      <c r="AO70" s="52">
        <f t="shared" si="125"/>
        <v>1.4</v>
      </c>
      <c r="AP70" s="52">
        <f t="shared" si="125"/>
        <v>1.4565217391304348</v>
      </c>
      <c r="AQ70" s="52">
        <f t="shared" si="125"/>
        <v>1.7</v>
      </c>
      <c r="AR70" s="52">
        <f t="shared" si="125"/>
        <v>1.8571428571428572</v>
      </c>
      <c r="AS70" s="52">
        <f t="shared" si="125"/>
        <v>1.732</v>
      </c>
      <c r="AT70" s="52">
        <f t="shared" si="125"/>
        <v>1.8347457627118644</v>
      </c>
      <c r="BA70" s="52">
        <f t="shared" si="126"/>
        <v>1.5323943661971831</v>
      </c>
      <c r="BB70" s="52">
        <f t="shared" si="126"/>
        <v>1.8093994778067886</v>
      </c>
      <c r="BC70" s="52" t="str">
        <f t="shared" si="126"/>
        <v/>
      </c>
      <c r="BD70" s="52" t="str">
        <f t="shared" si="126"/>
        <v/>
      </c>
      <c r="BE70" s="52">
        <f t="shared" si="126"/>
        <v>1.6761517615176151</v>
      </c>
      <c r="BF70" s="37">
        <f t="shared" si="127"/>
        <v>0.89662921348314606</v>
      </c>
      <c r="BG70" s="28">
        <f t="shared" si="127"/>
        <v>0.99656750572082387</v>
      </c>
      <c r="BH70" s="28">
        <f t="shared" si="127"/>
        <v>0.97934782608695647</v>
      </c>
      <c r="BI70" s="28">
        <f t="shared" si="127"/>
        <v>1.3969658659924147</v>
      </c>
      <c r="BJ70" s="28">
        <f t="shared" si="127"/>
        <v>1.3201958041958042</v>
      </c>
      <c r="BK70" s="28">
        <f t="shared" si="127"/>
        <v>1.1847989242604291</v>
      </c>
      <c r="BL70" s="28">
        <f t="shared" si="127"/>
        <v>0</v>
      </c>
      <c r="BM70" s="28">
        <f t="shared" si="127"/>
        <v>0</v>
      </c>
      <c r="BN70" s="28">
        <f t="shared" si="127"/>
        <v>0</v>
      </c>
      <c r="BO70" s="28">
        <f t="shared" si="127"/>
        <v>0</v>
      </c>
      <c r="BP70" s="28">
        <f t="shared" si="127"/>
        <v>0</v>
      </c>
      <c r="BQ70" s="28">
        <f t="shared" si="127"/>
        <v>0</v>
      </c>
      <c r="BR70" s="28">
        <f>BA70/(SUM(N58:INDEX(N58:P58,IF($A$2&lt;3,$A$2,3)))/SUM(N34:INDEX(N34:P34,IF($A$2&lt;3,$A$2,3))))</f>
        <v>0.94402518261431057</v>
      </c>
      <c r="BS70" s="28">
        <f>BB70/(SUM(Q58:INDEX(Q58:S58,$B$2))/SUM(Q34:INDEX(Q34:S34,$B$2)))</f>
        <v>1.2669229740241079</v>
      </c>
      <c r="BV70" s="25">
        <f t="shared" si="129"/>
        <v>1.11743450767841</v>
      </c>
    </row>
    <row r="71" spans="1:74" x14ac:dyDescent="0.25">
      <c r="A71" s="38" t="s">
        <v>70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25"/>
      <c r="AK71" s="25"/>
      <c r="AL71" s="25"/>
      <c r="AM71" s="25"/>
      <c r="AN71" s="25"/>
      <c r="AO71" s="52"/>
      <c r="AP71" s="52">
        <f>IFERROR(AP59/AP35,"")</f>
        <v>1.1989795918367347</v>
      </c>
      <c r="AQ71" s="52">
        <f>IFERROR(AQ59/AQ35,"")</f>
        <v>1.361842105263158</v>
      </c>
      <c r="AR71" s="52">
        <f>IFERROR(AR59/AR35,"")</f>
        <v>1.4366666666666668</v>
      </c>
      <c r="AS71" s="52">
        <f>IFERROR(AS59/AS35,"")</f>
        <v>1.2835820895522387</v>
      </c>
      <c r="AT71" s="52">
        <f>IFERROR(AT59/AT35,"")</f>
        <v>1.0877192982456141</v>
      </c>
      <c r="BA71" s="52"/>
      <c r="BB71" s="52"/>
      <c r="BC71" s="52"/>
      <c r="BD71" s="52"/>
      <c r="BE71" s="52"/>
      <c r="BF71" s="37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V71" s="25"/>
    </row>
    <row r="72" spans="1:74" s="23" customFormat="1" x14ac:dyDescent="0.25">
      <c r="A72" s="29" t="s">
        <v>100</v>
      </c>
      <c r="B72" s="80">
        <f t="shared" ref="B72:AI72" si="130">IFERROR(B60/B36,"")</f>
        <v>1.2836624775583483</v>
      </c>
      <c r="C72" s="80">
        <f t="shared" si="130"/>
        <v>1.2881720430107526</v>
      </c>
      <c r="D72" s="80">
        <f t="shared" si="130"/>
        <v>1.5591900311526479</v>
      </c>
      <c r="E72" s="80">
        <f t="shared" si="130"/>
        <v>1.5456989247311828</v>
      </c>
      <c r="F72" s="80">
        <f t="shared" si="130"/>
        <v>1.3200908059023837</v>
      </c>
      <c r="G72" s="80">
        <f t="shared" si="130"/>
        <v>1.3867735470941884</v>
      </c>
      <c r="H72" s="80">
        <f t="shared" si="130"/>
        <v>1.4842829076620825</v>
      </c>
      <c r="I72" s="80">
        <f t="shared" si="130"/>
        <v>1.2932692307692308</v>
      </c>
      <c r="J72" s="80">
        <f t="shared" si="130"/>
        <v>1.5065982404692082</v>
      </c>
      <c r="K72" s="80">
        <f t="shared" si="130"/>
        <v>1.3938053097345133</v>
      </c>
      <c r="L72" s="80">
        <f t="shared" si="130"/>
        <v>1.9355311355311355</v>
      </c>
      <c r="M72" s="80">
        <f t="shared" si="130"/>
        <v>1.9368622448979591</v>
      </c>
      <c r="N72" s="56">
        <f t="shared" si="130"/>
        <v>1.2866141732283465</v>
      </c>
      <c r="O72" s="56">
        <f t="shared" si="130"/>
        <v>1.3177419354838709</v>
      </c>
      <c r="P72" s="56">
        <f t="shared" si="130"/>
        <v>1.7508960573476702</v>
      </c>
      <c r="Q72" s="56">
        <f t="shared" si="130"/>
        <v>1.5372829417773237</v>
      </c>
      <c r="R72" s="56">
        <f t="shared" si="130"/>
        <v>1.4972426470588236</v>
      </c>
      <c r="S72" s="56">
        <f t="shared" si="130"/>
        <v>1.6927747419550698</v>
      </c>
      <c r="T72" s="56">
        <f t="shared" si="130"/>
        <v>1.4343511450381679</v>
      </c>
      <c r="U72" s="56">
        <f t="shared" si="130"/>
        <v>1.4732394366197183</v>
      </c>
      <c r="V72" s="56">
        <f t="shared" si="130"/>
        <v>1.814878892733564</v>
      </c>
      <c r="W72" s="56">
        <f t="shared" si="130"/>
        <v>1.5675306957708048</v>
      </c>
      <c r="X72" s="56">
        <f t="shared" si="130"/>
        <v>1.8960363872644574</v>
      </c>
      <c r="Y72" s="56">
        <f t="shared" si="130"/>
        <v>2.0249999999999999</v>
      </c>
      <c r="Z72" s="55">
        <f t="shared" si="130"/>
        <v>1.5628594905505342</v>
      </c>
      <c r="AA72" s="55">
        <f t="shared" si="130"/>
        <v>1.513285533530156</v>
      </c>
      <c r="AB72" s="55">
        <f t="shared" si="130"/>
        <v>1.5945072697899838</v>
      </c>
      <c r="AC72" s="55">
        <f t="shared" si="130"/>
        <v>1.5945340501792116</v>
      </c>
      <c r="AD72" s="55">
        <f t="shared" si="130"/>
        <v>1.8676923076923078</v>
      </c>
      <c r="AE72" s="55">
        <f t="shared" si="130"/>
        <v>1.4023792862141358</v>
      </c>
      <c r="AF72" s="55">
        <f t="shared" si="130"/>
        <v>1.3912259615384615</v>
      </c>
      <c r="AG72" s="55">
        <f t="shared" si="130"/>
        <v>1.409454822722074</v>
      </c>
      <c r="AH72" s="55">
        <f t="shared" si="130"/>
        <v>1.4443061605476042</v>
      </c>
      <c r="AI72" s="55">
        <f t="shared" si="130"/>
        <v>1.7853802608909672</v>
      </c>
      <c r="AJ72" s="40">
        <f t="shared" si="128"/>
        <v>0.11443423752331006</v>
      </c>
      <c r="AK72" s="40">
        <f t="shared" si="124"/>
        <v>8.7735260386254676E-2</v>
      </c>
      <c r="AL72" s="40">
        <f t="shared" si="124"/>
        <v>0.1312936350173457</v>
      </c>
      <c r="AM72" s="25">
        <f t="shared" si="124"/>
        <v>0.10401388136061751</v>
      </c>
      <c r="AN72" s="25">
        <f t="shared" si="124"/>
        <v>4.6103370023965695E-2</v>
      </c>
      <c r="AO72" s="54">
        <f t="shared" ref="AO72:AT72" si="131">IFERROR(AO60/AO36,"")</f>
        <v>1.5690499510284035</v>
      </c>
      <c r="AP72" s="54">
        <f t="shared" si="131"/>
        <v>1.6109570041608876</v>
      </c>
      <c r="AQ72" s="54">
        <f t="shared" si="131"/>
        <v>1.839686684073107</v>
      </c>
      <c r="AR72" s="54">
        <f t="shared" si="131"/>
        <v>1.8621509209744505</v>
      </c>
      <c r="AS72" s="54">
        <f t="shared" si="131"/>
        <v>2.2644853442399455</v>
      </c>
      <c r="AT72" s="54">
        <f t="shared" si="131"/>
        <v>1.8342161016949152</v>
      </c>
      <c r="BA72" s="54">
        <f t="shared" ref="BA72:BE72" si="132">IFERROR(BA60/BA36,"")</f>
        <v>1.7012334399269073</v>
      </c>
      <c r="BB72" s="54">
        <f t="shared" si="132"/>
        <v>1.9688368400158793</v>
      </c>
      <c r="BC72" s="54" t="str">
        <f t="shared" si="132"/>
        <v/>
      </c>
      <c r="BD72" s="54" t="str">
        <f t="shared" si="132"/>
        <v/>
      </c>
      <c r="BE72" s="54">
        <f t="shared" si="132"/>
        <v>1.8444137638062872</v>
      </c>
      <c r="BF72" s="43">
        <f t="shared" si="127"/>
        <v>1.2195186277882941</v>
      </c>
      <c r="BG72" s="44">
        <f t="shared" si="127"/>
        <v>1.2225132712114448</v>
      </c>
      <c r="BH72" s="44">
        <f t="shared" si="127"/>
        <v>1.0507115350182126</v>
      </c>
      <c r="BI72" s="44">
        <f t="shared" si="127"/>
        <v>1.2113260808199249</v>
      </c>
      <c r="BJ72" s="44">
        <f t="shared" si="127"/>
        <v>1.512437111438343</v>
      </c>
      <c r="BK72" s="44">
        <f t="shared" si="127"/>
        <v>1.0835559252121683</v>
      </c>
      <c r="BL72" s="44">
        <f t="shared" si="127"/>
        <v>0</v>
      </c>
      <c r="BM72" s="44">
        <f t="shared" si="127"/>
        <v>0</v>
      </c>
      <c r="BN72" s="44">
        <f t="shared" si="127"/>
        <v>0</v>
      </c>
      <c r="BO72" s="44">
        <f t="shared" si="127"/>
        <v>0</v>
      </c>
      <c r="BP72" s="44">
        <f t="shared" si="127"/>
        <v>0</v>
      </c>
      <c r="BQ72" s="44">
        <f t="shared" si="127"/>
        <v>0</v>
      </c>
      <c r="BR72" s="44">
        <f>BA72/(SUM(N60:INDEX(N60:P60,IF($A$2&lt;3,$A$2,3)))/SUM(N36:INDEX(N36:P36,IF($A$2&lt;3,$A$2,3))))</f>
        <v>1.1241985747120116</v>
      </c>
      <c r="BS72" s="28">
        <f>BB72/(SUM(Q60:INDEX(Q60:S60,$B$2))/SUM(Q36:INDEX(Q36:S36,$B$2)))</f>
        <v>1.2347619087840216</v>
      </c>
      <c r="BV72" s="40">
        <f t="shared" si="129"/>
        <v>1.1801532863050743</v>
      </c>
    </row>
    <row r="73" spans="1:74" x14ac:dyDescent="0.25">
      <c r="W73" s="46"/>
      <c r="BF73" s="45"/>
    </row>
    <row r="74" spans="1:74" x14ac:dyDescent="0.25">
      <c r="BF74" s="45"/>
    </row>
    <row r="75" spans="1:74" s="23" customFormat="1" x14ac:dyDescent="0.25">
      <c r="A75" s="15" t="s">
        <v>106</v>
      </c>
      <c r="B75" s="16">
        <f t="shared" ref="B75:Y75" si="133">B39</f>
        <v>42005</v>
      </c>
      <c r="C75" s="16">
        <f t="shared" si="133"/>
        <v>42036</v>
      </c>
      <c r="D75" s="16">
        <f t="shared" si="133"/>
        <v>42064</v>
      </c>
      <c r="E75" s="16">
        <f t="shared" si="133"/>
        <v>42095</v>
      </c>
      <c r="F75" s="16">
        <f t="shared" si="133"/>
        <v>42125</v>
      </c>
      <c r="G75" s="16">
        <f t="shared" si="133"/>
        <v>42156</v>
      </c>
      <c r="H75" s="16">
        <f t="shared" si="133"/>
        <v>42186</v>
      </c>
      <c r="I75" s="16">
        <f t="shared" si="133"/>
        <v>42217</v>
      </c>
      <c r="J75" s="16">
        <f t="shared" si="133"/>
        <v>42248</v>
      </c>
      <c r="K75" s="16">
        <f t="shared" si="133"/>
        <v>42278</v>
      </c>
      <c r="L75" s="16">
        <f t="shared" si="133"/>
        <v>42309</v>
      </c>
      <c r="M75" s="16">
        <f t="shared" si="133"/>
        <v>42339</v>
      </c>
      <c r="N75" s="16">
        <f t="shared" si="133"/>
        <v>42370</v>
      </c>
      <c r="O75" s="16">
        <f t="shared" si="133"/>
        <v>42401</v>
      </c>
      <c r="P75" s="16">
        <f t="shared" si="133"/>
        <v>42430</v>
      </c>
      <c r="Q75" s="16">
        <f t="shared" si="133"/>
        <v>42461</v>
      </c>
      <c r="R75" s="16">
        <f t="shared" si="133"/>
        <v>42491</v>
      </c>
      <c r="S75" s="16">
        <f t="shared" si="133"/>
        <v>42522</v>
      </c>
      <c r="T75" s="16">
        <f t="shared" si="133"/>
        <v>42552</v>
      </c>
      <c r="U75" s="16">
        <f t="shared" si="133"/>
        <v>42583</v>
      </c>
      <c r="V75" s="16">
        <f t="shared" si="133"/>
        <v>42614</v>
      </c>
      <c r="W75" s="16">
        <f t="shared" si="133"/>
        <v>42644</v>
      </c>
      <c r="X75" s="16">
        <f t="shared" si="133"/>
        <v>42675</v>
      </c>
      <c r="Y75" s="16">
        <f t="shared" si="133"/>
        <v>42705</v>
      </c>
      <c r="Z75" s="17" t="s">
        <v>212</v>
      </c>
      <c r="AA75" s="17" t="s">
        <v>78</v>
      </c>
      <c r="AB75" s="17" t="s">
        <v>79</v>
      </c>
      <c r="AC75" s="17" t="s">
        <v>80</v>
      </c>
      <c r="AD75" s="17" t="s">
        <v>81</v>
      </c>
      <c r="AE75" s="18" t="str">
        <f t="shared" ref="AE75:AI75" si="134">AE51</f>
        <v>YTD 6/15</v>
      </c>
      <c r="AF75" s="18" t="str">
        <f t="shared" si="134"/>
        <v>Q1 '15</v>
      </c>
      <c r="AG75" s="18" t="str">
        <f t="shared" si="134"/>
        <v>Q2 '15</v>
      </c>
      <c r="AH75" s="18" t="str">
        <f t="shared" si="134"/>
        <v>Q3 '15</v>
      </c>
      <c r="AI75" s="18" t="str">
        <f t="shared" si="134"/>
        <v>Q4 '15</v>
      </c>
      <c r="AJ75" s="19" t="s">
        <v>86</v>
      </c>
      <c r="AK75" s="19" t="s">
        <v>87</v>
      </c>
      <c r="AL75" s="19" t="s">
        <v>88</v>
      </c>
      <c r="AM75" s="19" t="s">
        <v>89</v>
      </c>
      <c r="AN75" s="19" t="s">
        <v>90</v>
      </c>
      <c r="AO75" s="20">
        <v>42736</v>
      </c>
      <c r="AP75" s="20">
        <v>42767</v>
      </c>
      <c r="AQ75" s="20">
        <v>42795</v>
      </c>
      <c r="AR75" s="20">
        <v>42826</v>
      </c>
      <c r="AS75" s="20">
        <v>42856</v>
      </c>
      <c r="AT75" s="20">
        <v>42887</v>
      </c>
      <c r="AU75" s="20">
        <v>42917</v>
      </c>
      <c r="AV75" s="20">
        <v>42948</v>
      </c>
      <c r="AW75" s="20">
        <v>42979</v>
      </c>
      <c r="AX75" s="20">
        <v>43009</v>
      </c>
      <c r="AY75" s="20">
        <v>43040</v>
      </c>
      <c r="AZ75" s="20">
        <v>43070</v>
      </c>
      <c r="BA75" s="17" t="s">
        <v>91</v>
      </c>
      <c r="BB75" s="17" t="s">
        <v>92</v>
      </c>
      <c r="BC75" s="17" t="s">
        <v>93</v>
      </c>
      <c r="BD75" s="17" t="s">
        <v>94</v>
      </c>
      <c r="BE75" s="17" t="str">
        <f>"YTD " &amp; A74 &amp;"/17"</f>
        <v>YTD /17</v>
      </c>
      <c r="BF75" s="21">
        <v>42736</v>
      </c>
      <c r="BG75" s="20">
        <v>42767</v>
      </c>
      <c r="BH75" s="20">
        <v>42795</v>
      </c>
      <c r="BI75" s="20">
        <v>42826</v>
      </c>
      <c r="BJ75" s="20">
        <v>42856</v>
      </c>
      <c r="BK75" s="20">
        <v>42887</v>
      </c>
      <c r="BL75" s="20">
        <v>42917</v>
      </c>
      <c r="BM75" s="20">
        <v>42948</v>
      </c>
      <c r="BN75" s="20">
        <v>42979</v>
      </c>
      <c r="BO75" s="20">
        <v>43009</v>
      </c>
      <c r="BP75" s="20">
        <v>43040</v>
      </c>
      <c r="BQ75" s="20">
        <v>43070</v>
      </c>
      <c r="BR75" s="17" t="s">
        <v>95</v>
      </c>
      <c r="BS75" s="17" t="s">
        <v>96</v>
      </c>
      <c r="BT75" s="17" t="s">
        <v>97</v>
      </c>
      <c r="BU75" s="17" t="s">
        <v>98</v>
      </c>
      <c r="BV75" s="22" t="s">
        <v>3</v>
      </c>
    </row>
    <row r="76" spans="1:74" x14ac:dyDescent="0.25">
      <c r="A76" t="s">
        <v>99</v>
      </c>
      <c r="B76" s="1">
        <f t="shared" ref="B76:AI82" si="135">IFERROR(B4/B52,"")</f>
        <v>25.032451219512197</v>
      </c>
      <c r="C76" s="1">
        <f t="shared" si="135"/>
        <v>19.755242424242425</v>
      </c>
      <c r="D76" s="1">
        <f t="shared" si="135"/>
        <v>33.425615384615384</v>
      </c>
      <c r="E76" s="1">
        <f t="shared" si="135"/>
        <v>33.375156804733727</v>
      </c>
      <c r="F76" s="1">
        <f t="shared" si="135"/>
        <v>27.285160337552746</v>
      </c>
      <c r="G76" s="1">
        <f t="shared" si="135"/>
        <v>32.193661016949157</v>
      </c>
      <c r="H76" s="1">
        <f t="shared" si="135"/>
        <v>43.875194767441855</v>
      </c>
      <c r="I76" s="1">
        <f t="shared" si="135"/>
        <v>25.721978609625669</v>
      </c>
      <c r="J76" s="1">
        <f t="shared" si="135"/>
        <v>35.026007751937982</v>
      </c>
      <c r="K76" s="1">
        <f t="shared" si="135"/>
        <v>27.151162393162334</v>
      </c>
      <c r="L76" s="1">
        <f t="shared" si="135"/>
        <v>27.188452247191012</v>
      </c>
      <c r="M76" s="1">
        <f t="shared" si="135"/>
        <v>31.669962393162354</v>
      </c>
      <c r="N76" s="1">
        <f t="shared" si="135"/>
        <v>35.149828124999999</v>
      </c>
      <c r="O76" s="1">
        <f t="shared" si="135"/>
        <v>31.867835820895074</v>
      </c>
      <c r="P76" s="1">
        <f t="shared" si="135"/>
        <v>26.925121951219452</v>
      </c>
      <c r="Q76" s="1">
        <f t="shared" si="135"/>
        <v>37.592350282485882</v>
      </c>
      <c r="R76" s="1">
        <f t="shared" si="135"/>
        <v>31.795125000000002</v>
      </c>
      <c r="S76" s="1">
        <f t="shared" si="135"/>
        <v>27.800063432835824</v>
      </c>
      <c r="T76" s="1">
        <f t="shared" si="135"/>
        <v>31.257836363636365</v>
      </c>
      <c r="U76" s="1">
        <f t="shared" si="135"/>
        <v>25.938352657004828</v>
      </c>
      <c r="V76" s="1">
        <f t="shared" si="135"/>
        <v>25.281529010238909</v>
      </c>
      <c r="W76" s="1">
        <f t="shared" si="135"/>
        <v>27.026854700854699</v>
      </c>
      <c r="X76" s="1">
        <f t="shared" si="135"/>
        <v>28.059678700361012</v>
      </c>
      <c r="Y76" s="1">
        <f t="shared" si="135"/>
        <v>32.110261574074073</v>
      </c>
      <c r="Z76" s="1">
        <f t="shared" si="135"/>
        <v>31.672092618384344</v>
      </c>
      <c r="AA76" s="1">
        <f t="shared" si="135"/>
        <v>29.832047457626981</v>
      </c>
      <c r="AB76" s="1">
        <f t="shared" si="135"/>
        <v>32.95533924349882</v>
      </c>
      <c r="AC76" s="1">
        <f t="shared" si="135"/>
        <v>27.296459722222224</v>
      </c>
      <c r="AD76" s="1">
        <f t="shared" si="135"/>
        <v>29.659011664899253</v>
      </c>
      <c r="AE76" s="1">
        <f t="shared" si="135"/>
        <v>30.03134100135318</v>
      </c>
      <c r="AF76" s="1">
        <f t="shared" si="135"/>
        <v>28.193759868421054</v>
      </c>
      <c r="AG76" s="1">
        <f t="shared" si="135"/>
        <v>31.315535632183909</v>
      </c>
      <c r="AH76" s="1">
        <f t="shared" si="135"/>
        <v>36.446777777777768</v>
      </c>
      <c r="AI76" s="1">
        <f t="shared" si="135"/>
        <v>29.207488390092845</v>
      </c>
      <c r="AJ76" s="25">
        <f>Z76/AE76-1</f>
        <v>5.4634643752912382E-2</v>
      </c>
      <c r="AK76" s="25">
        <f t="shared" ref="AK76:AN84" si="136">AA76/AF76-1</f>
        <v>5.8108162829354271E-2</v>
      </c>
      <c r="AL76" s="25">
        <f t="shared" si="136"/>
        <v>5.236390111844802E-2</v>
      </c>
      <c r="AM76" s="25">
        <f t="shared" si="136"/>
        <v>-0.25105972635898288</v>
      </c>
      <c r="AN76" s="25">
        <f t="shared" si="136"/>
        <v>1.5459161321093484E-2</v>
      </c>
      <c r="AO76" s="1">
        <f t="shared" ref="AO76:AT84" si="137">IFERROR(AO4/AO52,"")</f>
        <v>22.4601875</v>
      </c>
      <c r="AP76" s="1">
        <f t="shared" si="137"/>
        <v>32.71586585365857</v>
      </c>
      <c r="AQ76" s="1">
        <f t="shared" si="137"/>
        <v>26.061524547803621</v>
      </c>
      <c r="AR76" s="1">
        <f t="shared" si="137"/>
        <v>25.610891495601233</v>
      </c>
      <c r="AS76" s="1">
        <f t="shared" si="137"/>
        <v>23.589915014164305</v>
      </c>
      <c r="AT76" s="1">
        <f t="shared" si="137"/>
        <v>24.274827144686299</v>
      </c>
      <c r="BA76" s="1">
        <f t="shared" ref="BA76:BE82" si="138">IFERROR(BA4/BA52,"")</f>
        <v>27.289917037861926</v>
      </c>
      <c r="BB76" s="1">
        <f t="shared" si="138"/>
        <v>24.471990779160919</v>
      </c>
      <c r="BC76" s="1" t="str">
        <f t="shared" si="138"/>
        <v/>
      </c>
      <c r="BD76" s="1" t="str">
        <f t="shared" si="138"/>
        <v/>
      </c>
      <c r="BE76" s="1">
        <f t="shared" si="138"/>
        <v>25.74840832282473</v>
      </c>
      <c r="BF76" s="37">
        <f t="shared" ref="BF76:BQ84" si="139">AO76/N76</f>
        <v>0.63898427668342972</v>
      </c>
      <c r="BG76" s="28">
        <f t="shared" si="139"/>
        <v>1.0266108447881315</v>
      </c>
      <c r="BH76" s="28">
        <f t="shared" si="139"/>
        <v>0.9679259613018496</v>
      </c>
      <c r="BI76" s="28">
        <f t="shared" si="139"/>
        <v>0.68127933750216307</v>
      </c>
      <c r="BJ76" s="28">
        <f t="shared" si="139"/>
        <v>0.74193496689081428</v>
      </c>
      <c r="BK76" s="28">
        <f t="shared" si="139"/>
        <v>0.87319322861739512</v>
      </c>
      <c r="BL76" s="28">
        <f t="shared" si="139"/>
        <v>0</v>
      </c>
      <c r="BM76" s="28">
        <f t="shared" si="139"/>
        <v>0</v>
      </c>
      <c r="BN76" s="28">
        <f t="shared" si="139"/>
        <v>0</v>
      </c>
      <c r="BO76" s="28">
        <f t="shared" si="139"/>
        <v>0</v>
      </c>
      <c r="BP76" s="28">
        <f t="shared" si="139"/>
        <v>0</v>
      </c>
      <c r="BQ76" s="28">
        <f t="shared" si="139"/>
        <v>0</v>
      </c>
      <c r="BR76" s="28">
        <f>IFERROR(BA76/(SUM(N4:INDEX(N4:P4,IF($A$2&lt;3,$A$2,3)))/SUM(N52:INDEX(N52:P52,IF($A$2&lt;3,$A$2,3)))),0)</f>
        <v>0.91478525155285229</v>
      </c>
      <c r="BS76" s="28">
        <f>IFERROR(BB76/(SUM(Q4:INDEX(Q4:S4,IF($A$2&lt;7,$A$2-3,3)))/SUM(Q52:INDEX(Q52:S52,IF($A$2&lt;7,$A$2-3,3)))),0)</f>
        <v>0.74258045406067452</v>
      </c>
      <c r="BT76" s="28"/>
      <c r="BU76" s="28"/>
      <c r="BV76" s="28">
        <f>IFERROR(BE76/Z76,0)</f>
        <v>0.81296833250224965</v>
      </c>
    </row>
    <row r="77" spans="1:74" x14ac:dyDescent="0.25">
      <c r="A77" t="s">
        <v>64</v>
      </c>
      <c r="B77" s="1">
        <f t="shared" si="135"/>
        <v>14.38318181818182</v>
      </c>
      <c r="C77" s="1">
        <f t="shared" si="135"/>
        <v>13.360600000000002</v>
      </c>
      <c r="D77" s="1">
        <f t="shared" si="135"/>
        <v>14.565520100502512</v>
      </c>
      <c r="E77" s="1">
        <f t="shared" si="135"/>
        <v>20.581070833333335</v>
      </c>
      <c r="F77" s="1">
        <f t="shared" si="135"/>
        <v>16.455992366412215</v>
      </c>
      <c r="G77" s="1">
        <f t="shared" si="135"/>
        <v>14.468648351648351</v>
      </c>
      <c r="H77" s="1">
        <f t="shared" si="135"/>
        <v>13.00454</v>
      </c>
      <c r="I77" s="1">
        <f t="shared" si="135"/>
        <v>13.077528634361235</v>
      </c>
      <c r="J77" s="1">
        <f t="shared" si="135"/>
        <v>15.813219211822659</v>
      </c>
      <c r="K77" s="1">
        <f t="shared" si="135"/>
        <v>14.314713754646842</v>
      </c>
      <c r="L77" s="1">
        <f t="shared" si="135"/>
        <v>14.269789223454881</v>
      </c>
      <c r="M77" s="1">
        <f t="shared" si="135"/>
        <v>17.062187022900762</v>
      </c>
      <c r="N77" s="1">
        <f t="shared" si="135"/>
        <v>16.685963414634145</v>
      </c>
      <c r="O77" s="1">
        <f t="shared" si="135"/>
        <v>13.424341463414635</v>
      </c>
      <c r="P77" s="1">
        <f t="shared" si="135"/>
        <v>17.039792910447765</v>
      </c>
      <c r="Q77" s="1">
        <f t="shared" si="135"/>
        <v>21.221091168091196</v>
      </c>
      <c r="R77" s="1">
        <f t="shared" si="135"/>
        <v>15.061581280788179</v>
      </c>
      <c r="S77" s="1">
        <f t="shared" si="135"/>
        <v>13.264700523560283</v>
      </c>
      <c r="T77" s="1">
        <f t="shared" si="135"/>
        <v>13.084938369781332</v>
      </c>
      <c r="U77" s="1">
        <f t="shared" si="135"/>
        <v>13.785278065630431</v>
      </c>
      <c r="V77" s="1">
        <f t="shared" si="135"/>
        <v>14.281856843209281</v>
      </c>
      <c r="W77" s="1">
        <f t="shared" si="135"/>
        <v>13.349836606441508</v>
      </c>
      <c r="X77" s="1">
        <f t="shared" si="135"/>
        <v>15.22481029810305</v>
      </c>
      <c r="Y77" s="1">
        <f t="shared" si="135"/>
        <v>14.360200000000079</v>
      </c>
      <c r="Z77" s="1">
        <f t="shared" si="135"/>
        <v>15.68564179104481</v>
      </c>
      <c r="AA77" s="1">
        <f t="shared" si="135"/>
        <v>16.574820000000003</v>
      </c>
      <c r="AB77" s="1">
        <f t="shared" si="135"/>
        <v>15.322075934579486</v>
      </c>
      <c r="AC77" s="1">
        <f t="shared" si="135"/>
        <v>13.844829525915047</v>
      </c>
      <c r="AD77" s="1">
        <f t="shared" si="135"/>
        <v>14.358412194687176</v>
      </c>
      <c r="AE77" s="1">
        <f t="shared" si="135"/>
        <v>16.010631808278866</v>
      </c>
      <c r="AF77" s="1">
        <f t="shared" si="135"/>
        <v>14.26757876712329</v>
      </c>
      <c r="AG77" s="1">
        <f t="shared" si="135"/>
        <v>17.086681465821002</v>
      </c>
      <c r="AH77" s="1">
        <f t="shared" si="135"/>
        <v>14.181439471007121</v>
      </c>
      <c r="AI77" s="1">
        <f t="shared" si="135"/>
        <v>15.305815308988784</v>
      </c>
      <c r="AJ77" s="25">
        <f t="shared" ref="AJ77:AJ84" si="140">Z77/AE77-1</f>
        <v>-2.0298388041501747E-2</v>
      </c>
      <c r="AK77" s="25">
        <f t="shared" si="136"/>
        <v>0.16171217769571933</v>
      </c>
      <c r="AL77" s="25">
        <f t="shared" si="136"/>
        <v>-0.10327374187733929</v>
      </c>
      <c r="AM77" s="25">
        <f t="shared" si="136"/>
        <v>-2.3735950485156754E-2</v>
      </c>
      <c r="AN77" s="25">
        <f t="shared" si="136"/>
        <v>-6.1898245547574171E-2</v>
      </c>
      <c r="AO77" s="1">
        <f t="shared" si="137"/>
        <v>14.10920350877193</v>
      </c>
      <c r="AP77" s="1">
        <f t="shared" si="137"/>
        <v>13.761591549295796</v>
      </c>
      <c r="AQ77" s="1">
        <f t="shared" si="137"/>
        <v>14.575081135902636</v>
      </c>
      <c r="AR77" s="1">
        <f t="shared" si="137"/>
        <v>14.734713692946084</v>
      </c>
      <c r="AS77" s="1">
        <f t="shared" si="137"/>
        <v>14.356526237989653</v>
      </c>
      <c r="AT77" s="1">
        <f t="shared" si="137"/>
        <v>13.787705035971223</v>
      </c>
      <c r="BA77" s="1">
        <f t="shared" si="138"/>
        <v>14.29262875662935</v>
      </c>
      <c r="BB77" s="1">
        <f t="shared" si="138"/>
        <v>14.171105215988538</v>
      </c>
      <c r="BC77" s="1" t="str">
        <f t="shared" si="138"/>
        <v/>
      </c>
      <c r="BD77" s="1" t="str">
        <f t="shared" si="138"/>
        <v/>
      </c>
      <c r="BE77" s="1">
        <f t="shared" si="138"/>
        <v>14.217070990750033</v>
      </c>
      <c r="BF77" s="37">
        <f t="shared" si="139"/>
        <v>0.84557320174858408</v>
      </c>
      <c r="BG77" s="28">
        <f t="shared" si="139"/>
        <v>1.0251222815510368</v>
      </c>
      <c r="BH77" s="28">
        <f t="shared" si="139"/>
        <v>0.85535553234136319</v>
      </c>
      <c r="BI77" s="28">
        <f t="shared" si="139"/>
        <v>0.69434288634044117</v>
      </c>
      <c r="BJ77" s="28">
        <f t="shared" si="139"/>
        <v>0.95318851124231829</v>
      </c>
      <c r="BK77" s="28">
        <f t="shared" si="139"/>
        <v>1.0394282940260882</v>
      </c>
      <c r="BL77" s="28">
        <f t="shared" si="139"/>
        <v>0</v>
      </c>
      <c r="BM77" s="28">
        <f t="shared" si="139"/>
        <v>0</v>
      </c>
      <c r="BN77" s="28">
        <f t="shared" si="139"/>
        <v>0</v>
      </c>
      <c r="BO77" s="28">
        <f t="shared" si="139"/>
        <v>0</v>
      </c>
      <c r="BP77" s="28">
        <f t="shared" si="139"/>
        <v>0</v>
      </c>
      <c r="BQ77" s="28">
        <f t="shared" si="139"/>
        <v>0</v>
      </c>
      <c r="BR77" s="28">
        <f>IFERROR(BA77/(SUM(N5:INDEX(N5:P5,IF($A$2&lt;3,$A$2,3)))/SUM(N53:INDEX(N53:P53,IF($A$2&lt;3,$A$2,3)))),0)</f>
        <v>0.86230974192355314</v>
      </c>
      <c r="BS77" s="28">
        <f>IFERROR(BB77/(SUM(Q5:INDEX(Q5:S5,IF($A$2&lt;7,$A$2-3,3)))/SUM(Q53:INDEX(Q53:S53,IF($A$2&lt;7,$A$2-3,3)))),0)</f>
        <v>0.92488154193300987</v>
      </c>
      <c r="BT77" s="28"/>
      <c r="BU77" s="28"/>
      <c r="BV77" s="28">
        <f t="shared" ref="BV77:BV84" si="141">IFERROR(BE77/Z77,0)</f>
        <v>0.90637483503332272</v>
      </c>
    </row>
    <row r="78" spans="1:74" x14ac:dyDescent="0.25">
      <c r="A78" t="s">
        <v>65</v>
      </c>
      <c r="B78" s="1">
        <f t="shared" si="135"/>
        <v>12.821111888111886</v>
      </c>
      <c r="C78" s="1">
        <f t="shared" si="135"/>
        <v>14.199015384615377</v>
      </c>
      <c r="D78" s="1">
        <f t="shared" si="135"/>
        <v>18.394213675213674</v>
      </c>
      <c r="E78" s="1">
        <f t="shared" si="135"/>
        <v>16.393338383838383</v>
      </c>
      <c r="F78" s="1">
        <f t="shared" si="135"/>
        <v>14.638915433403806</v>
      </c>
      <c r="G78" s="1">
        <f t="shared" si="135"/>
        <v>16.364360730593607</v>
      </c>
      <c r="H78" s="1">
        <f t="shared" si="135"/>
        <v>14.968020746887968</v>
      </c>
      <c r="I78" s="1">
        <f t="shared" si="135"/>
        <v>14.499375000000002</v>
      </c>
      <c r="J78" s="1">
        <f t="shared" si="135"/>
        <v>15.49359265442404</v>
      </c>
      <c r="K78" s="1">
        <f t="shared" si="135"/>
        <v>16.29332638888889</v>
      </c>
      <c r="L78" s="1">
        <f t="shared" si="135"/>
        <v>13.280004329004329</v>
      </c>
      <c r="M78" s="1">
        <f t="shared" si="135"/>
        <v>14.402994295028542</v>
      </c>
      <c r="N78" s="1">
        <f t="shared" si="135"/>
        <v>14.015318518518503</v>
      </c>
      <c r="O78" s="1">
        <f t="shared" si="135"/>
        <v>12.947682926829268</v>
      </c>
      <c r="P78" s="1">
        <f t="shared" si="135"/>
        <v>17.606922222222224</v>
      </c>
      <c r="Q78" s="1">
        <f t="shared" si="135"/>
        <v>15.754151999999999</v>
      </c>
      <c r="R78" s="1">
        <f t="shared" si="135"/>
        <v>14.32756640625</v>
      </c>
      <c r="S78" s="1">
        <f t="shared" si="135"/>
        <v>14.885038062283739</v>
      </c>
      <c r="T78" s="1">
        <f t="shared" si="135"/>
        <v>13.415937343358395</v>
      </c>
      <c r="U78" s="1">
        <f t="shared" si="135"/>
        <v>11.805724035608309</v>
      </c>
      <c r="V78" s="1">
        <f t="shared" si="135"/>
        <v>14.304618962432953</v>
      </c>
      <c r="W78" s="1">
        <f t="shared" si="135"/>
        <v>17.98480137772675</v>
      </c>
      <c r="X78" s="1">
        <f t="shared" si="135"/>
        <v>15.971150608044923</v>
      </c>
      <c r="Y78" s="1">
        <f t="shared" si="135"/>
        <v>14.917952871870428</v>
      </c>
      <c r="Z78" s="1">
        <f t="shared" si="135"/>
        <v>14.919743281187325</v>
      </c>
      <c r="AA78" s="1">
        <f t="shared" si="135"/>
        <v>14.783065146579798</v>
      </c>
      <c r="AB78" s="1">
        <f t="shared" si="135"/>
        <v>14.964405534858969</v>
      </c>
      <c r="AC78" s="1">
        <f t="shared" si="135"/>
        <v>13.380517374517389</v>
      </c>
      <c r="AD78" s="1">
        <f t="shared" si="135"/>
        <v>16.069285021225006</v>
      </c>
      <c r="AE78" s="1">
        <f t="shared" si="135"/>
        <v>15.451071873502634</v>
      </c>
      <c r="AF78" s="1">
        <f t="shared" si="135"/>
        <v>14.952343589743586</v>
      </c>
      <c r="AG78" s="1">
        <f t="shared" si="135"/>
        <v>15.748706197398624</v>
      </c>
      <c r="AH78" s="1">
        <f t="shared" si="135"/>
        <v>15.072594556873693</v>
      </c>
      <c r="AI78" s="1">
        <f t="shared" si="135"/>
        <v>14.654654304635768</v>
      </c>
      <c r="AJ78" s="25">
        <f t="shared" si="140"/>
        <v>-3.4387814429010399E-2</v>
      </c>
      <c r="AK78" s="25">
        <f t="shared" si="136"/>
        <v>-1.1321198054858983E-2</v>
      </c>
      <c r="AL78" s="25">
        <f t="shared" si="136"/>
        <v>-4.9800958422172248E-2</v>
      </c>
      <c r="AM78" s="25">
        <f t="shared" si="136"/>
        <v>-0.112261838927038</v>
      </c>
      <c r="AN78" s="25">
        <f t="shared" si="136"/>
        <v>9.6531155712198613E-2</v>
      </c>
      <c r="AO78" s="1">
        <f t="shared" si="137"/>
        <v>13.037231617647059</v>
      </c>
      <c r="AP78" s="1">
        <f t="shared" si="137"/>
        <v>14.310935135135136</v>
      </c>
      <c r="AQ78" s="1">
        <f t="shared" si="137"/>
        <v>14.639875518672198</v>
      </c>
      <c r="AR78" s="1">
        <f t="shared" si="137"/>
        <v>14.17033560090703</v>
      </c>
      <c r="AS78" s="1">
        <f t="shared" si="137"/>
        <v>16.369635854341738</v>
      </c>
      <c r="AT78" s="1">
        <f t="shared" si="137"/>
        <v>14.090345963756178</v>
      </c>
      <c r="BA78" s="1">
        <f t="shared" si="138"/>
        <v>14.110830670926518</v>
      </c>
      <c r="BB78" s="1">
        <f t="shared" si="138"/>
        <v>14.861096686336815</v>
      </c>
      <c r="BC78" s="1" t="str">
        <f t="shared" si="138"/>
        <v/>
      </c>
      <c r="BD78" s="1" t="str">
        <f t="shared" si="138"/>
        <v/>
      </c>
      <c r="BE78" s="1">
        <f t="shared" si="138"/>
        <v>14.515838274932614</v>
      </c>
      <c r="BF78" s="37">
        <f t="shared" si="139"/>
        <v>0.93021300945967844</v>
      </c>
      <c r="BG78" s="28">
        <f t="shared" si="139"/>
        <v>1.1052892796348166</v>
      </c>
      <c r="BH78" s="28">
        <f t="shared" si="139"/>
        <v>0.83148407960789272</v>
      </c>
      <c r="BI78" s="28">
        <f t="shared" si="139"/>
        <v>0.89946673111361575</v>
      </c>
      <c r="BJ78" s="28">
        <f t="shared" si="139"/>
        <v>1.1425273064657333</v>
      </c>
      <c r="BK78" s="28">
        <f t="shared" si="139"/>
        <v>0.9466113492486673</v>
      </c>
      <c r="BL78" s="28">
        <f t="shared" si="139"/>
        <v>0</v>
      </c>
      <c r="BM78" s="28">
        <f t="shared" si="139"/>
        <v>0</v>
      </c>
      <c r="BN78" s="28">
        <f t="shared" si="139"/>
        <v>0</v>
      </c>
      <c r="BO78" s="28">
        <f t="shared" si="139"/>
        <v>0</v>
      </c>
      <c r="BP78" s="28">
        <f t="shared" si="139"/>
        <v>0</v>
      </c>
      <c r="BQ78" s="28">
        <f t="shared" si="139"/>
        <v>0</v>
      </c>
      <c r="BR78" s="28">
        <f>IFERROR(BA78/(SUM(N6:INDEX(N6:P6,IF($A$2&lt;3,$A$2,3)))/SUM(N54:INDEX(N54:P54,IF($A$2&lt;3,$A$2,3)))),0)</f>
        <v>0.9545267189863661</v>
      </c>
      <c r="BS78" s="28">
        <f>IFERROR(BB78/(SUM(Q6:INDEX(Q6:S6,IF($A$2&lt;7,$A$2-3,3)))/SUM(Q54:INDEX(Q54:S54,IF($A$2&lt;7,$A$2-3,3)))),0)</f>
        <v>0.99309636134348933</v>
      </c>
      <c r="BT78" s="28"/>
      <c r="BU78" s="28"/>
      <c r="BV78" s="28">
        <f t="shared" si="141"/>
        <v>0.97292815307593095</v>
      </c>
    </row>
    <row r="79" spans="1:74" x14ac:dyDescent="0.25">
      <c r="A79" t="s">
        <v>66</v>
      </c>
      <c r="B79" s="1">
        <f t="shared" si="135"/>
        <v>13.623292993630573</v>
      </c>
      <c r="C79" s="1">
        <f t="shared" si="135"/>
        <v>13.41305298013245</v>
      </c>
      <c r="D79" s="1">
        <f t="shared" si="135"/>
        <v>16.542400826446279</v>
      </c>
      <c r="E79" s="1">
        <f t="shared" si="135"/>
        <v>14.258792452830189</v>
      </c>
      <c r="F79" s="1">
        <f t="shared" si="135"/>
        <v>14.454697406340056</v>
      </c>
      <c r="G79" s="1">
        <f t="shared" si="135"/>
        <v>16.507064935064907</v>
      </c>
      <c r="H79" s="1">
        <f t="shared" si="135"/>
        <v>14.52706811145511</v>
      </c>
      <c r="I79" s="1">
        <f t="shared" si="135"/>
        <v>13.658375661375661</v>
      </c>
      <c r="J79" s="1">
        <f t="shared" si="135"/>
        <v>14.382189258312019</v>
      </c>
      <c r="K79" s="1">
        <f t="shared" si="135"/>
        <v>16.290571428571429</v>
      </c>
      <c r="L79" s="1">
        <f t="shared" si="135"/>
        <v>14.782255905511812</v>
      </c>
      <c r="M79" s="1">
        <f t="shared" si="135"/>
        <v>15.924003194888178</v>
      </c>
      <c r="N79" s="1">
        <f t="shared" si="135"/>
        <v>12.943695290858725</v>
      </c>
      <c r="O79" s="1">
        <f t="shared" si="135"/>
        <v>15.047127753303966</v>
      </c>
      <c r="P79" s="1">
        <f t="shared" si="135"/>
        <v>17.881479020979022</v>
      </c>
      <c r="Q79" s="1">
        <f t="shared" si="135"/>
        <v>16.666140624999993</v>
      </c>
      <c r="R79" s="1">
        <f t="shared" si="135"/>
        <v>17.071319391634979</v>
      </c>
      <c r="S79" s="1">
        <f t="shared" si="135"/>
        <v>15.519449003517</v>
      </c>
      <c r="T79" s="1">
        <f t="shared" si="135"/>
        <v>17.0267625</v>
      </c>
      <c r="U79" s="1">
        <f t="shared" si="135"/>
        <v>13.299110132158612</v>
      </c>
      <c r="V79" s="1">
        <f t="shared" si="135"/>
        <v>13.886956414473685</v>
      </c>
      <c r="W79" s="1">
        <f t="shared" si="135"/>
        <v>14.546522471910112</v>
      </c>
      <c r="X79" s="1">
        <f t="shared" si="135"/>
        <v>19.605523172905563</v>
      </c>
      <c r="Y79" s="1">
        <f t="shared" si="135"/>
        <v>22.160822840410084</v>
      </c>
      <c r="Z79" s="1">
        <f t="shared" si="135"/>
        <v>15.955133024487093</v>
      </c>
      <c r="AA79" s="1">
        <f t="shared" si="135"/>
        <v>15.668547945205479</v>
      </c>
      <c r="AB79" s="1">
        <f t="shared" si="135"/>
        <v>16.198248318042811</v>
      </c>
      <c r="AC79" s="1">
        <f t="shared" si="135"/>
        <v>14.420860709117228</v>
      </c>
      <c r="AD79" s="1">
        <f t="shared" si="135"/>
        <v>20.026280453257868</v>
      </c>
      <c r="AE79" s="1">
        <f t="shared" si="135"/>
        <v>15.184886086248973</v>
      </c>
      <c r="AF79" s="1">
        <f t="shared" si="135"/>
        <v>14.849979999999999</v>
      </c>
      <c r="AG79" s="1">
        <f t="shared" si="135"/>
        <v>15.456164948453594</v>
      </c>
      <c r="AH79" s="1">
        <f t="shared" si="135"/>
        <v>14.282516057585827</v>
      </c>
      <c r="AI79" s="1">
        <f t="shared" si="135"/>
        <v>15.54851680506129</v>
      </c>
      <c r="AJ79" s="25">
        <f t="shared" si="140"/>
        <v>5.0724577969382123E-2</v>
      </c>
      <c r="AK79" s="25">
        <f t="shared" si="136"/>
        <v>5.5122494791607801E-2</v>
      </c>
      <c r="AL79" s="25">
        <f t="shared" si="136"/>
        <v>4.8012127980263442E-2</v>
      </c>
      <c r="AM79" s="25">
        <f t="shared" si="136"/>
        <v>9.6862941356836707E-3</v>
      </c>
      <c r="AN79" s="25">
        <f t="shared" si="136"/>
        <v>0.2879865458767743</v>
      </c>
      <c r="AO79" s="1">
        <f t="shared" si="137"/>
        <v>14.96110787878788</v>
      </c>
      <c r="AP79" s="1">
        <f t="shared" si="137"/>
        <v>15.934097600000014</v>
      </c>
      <c r="AQ79" s="1">
        <f t="shared" si="137"/>
        <v>13.984021052631579</v>
      </c>
      <c r="AR79" s="1">
        <f t="shared" si="137"/>
        <v>14.962928374655647</v>
      </c>
      <c r="AS79" s="1">
        <f t="shared" si="137"/>
        <v>15.810507726269316</v>
      </c>
      <c r="AT79" s="1">
        <f t="shared" si="137"/>
        <v>16.677706422018346</v>
      </c>
      <c r="BA79" s="1">
        <f t="shared" si="138"/>
        <v>15.056316033057856</v>
      </c>
      <c r="BB79" s="1">
        <f t="shared" si="138"/>
        <v>15.866759584664534</v>
      </c>
      <c r="BC79" s="1" t="str">
        <f t="shared" si="138"/>
        <v/>
      </c>
      <c r="BD79" s="1" t="str">
        <f t="shared" si="138"/>
        <v/>
      </c>
      <c r="BE79" s="1">
        <f t="shared" si="138"/>
        <v>15.423353590160971</v>
      </c>
      <c r="BF79" s="37">
        <f t="shared" si="139"/>
        <v>1.1558606365953252</v>
      </c>
      <c r="BG79" s="28">
        <f t="shared" si="139"/>
        <v>1.0589461232228383</v>
      </c>
      <c r="BH79" s="28">
        <f t="shared" si="139"/>
        <v>0.78203939597083427</v>
      </c>
      <c r="BI79" s="28">
        <f t="shared" si="139"/>
        <v>0.89780403941933329</v>
      </c>
      <c r="BJ79" s="28">
        <f t="shared" si="139"/>
        <v>0.92614445102682186</v>
      </c>
      <c r="BK79" s="28">
        <f t="shared" si="139"/>
        <v>1.0746326379395856</v>
      </c>
      <c r="BL79" s="28">
        <f t="shared" si="139"/>
        <v>0</v>
      </c>
      <c r="BM79" s="28">
        <f t="shared" si="139"/>
        <v>0</v>
      </c>
      <c r="BN79" s="28">
        <f t="shared" si="139"/>
        <v>0</v>
      </c>
      <c r="BO79" s="28">
        <f t="shared" si="139"/>
        <v>0</v>
      </c>
      <c r="BP79" s="28">
        <f t="shared" si="139"/>
        <v>0</v>
      </c>
      <c r="BQ79" s="28">
        <f t="shared" si="139"/>
        <v>0</v>
      </c>
      <c r="BR79" s="28">
        <f>IFERROR(BA79/(SUM(N7:INDEX(N7:P7,IF($A$2&lt;3,$A$2,3)))/SUM(N55:INDEX(N55:P55,IF($A$2&lt;3,$A$2,3)))),0)</f>
        <v>0.96092605937138142</v>
      </c>
      <c r="BS79" s="28">
        <f>IFERROR(BB79/(SUM(Q7:INDEX(Q7:S7,IF($A$2&lt;7,$A$2-3,3)))/SUM(Q55:INDEX(Q55:S55,IF($A$2&lt;7,$A$2-3,3)))),0)</f>
        <v>0.97953551971363217</v>
      </c>
      <c r="BT79" s="28"/>
      <c r="BU79" s="28"/>
      <c r="BV79" s="28">
        <f t="shared" si="141"/>
        <v>0.96667032274127862</v>
      </c>
    </row>
    <row r="80" spans="1:74" x14ac:dyDescent="0.25">
      <c r="A80" t="s">
        <v>67</v>
      </c>
      <c r="B80" s="1">
        <f t="shared" si="135"/>
        <v>9.9205000000000005</v>
      </c>
      <c r="C80" s="1">
        <f t="shared" si="135"/>
        <v>14.821272727272728</v>
      </c>
      <c r="D80" s="1">
        <f t="shared" si="135"/>
        <v>16.569893749999999</v>
      </c>
      <c r="E80" s="1">
        <f t="shared" si="135"/>
        <v>18.924866028708134</v>
      </c>
      <c r="F80" s="1">
        <f t="shared" si="135"/>
        <v>13.80003982300885</v>
      </c>
      <c r="G80" s="1">
        <f t="shared" si="135"/>
        <v>16.231237288135592</v>
      </c>
      <c r="H80" s="1">
        <f t="shared" si="135"/>
        <v>21.444955357142856</v>
      </c>
      <c r="I80" s="1">
        <f t="shared" si="135"/>
        <v>16.448185393258427</v>
      </c>
      <c r="J80" s="1">
        <f t="shared" si="135"/>
        <v>14.69251083591328</v>
      </c>
      <c r="K80" s="1">
        <f t="shared" si="135"/>
        <v>16.266487234042554</v>
      </c>
      <c r="L80" s="1">
        <f t="shared" si="135"/>
        <v>15.04112853470437</v>
      </c>
      <c r="M80" s="1">
        <f t="shared" si="135"/>
        <v>20.783073891625616</v>
      </c>
      <c r="N80" s="1">
        <f t="shared" si="135"/>
        <v>13.189109634551496</v>
      </c>
      <c r="O80" s="1">
        <f t="shared" si="135"/>
        <v>12.130409722222222</v>
      </c>
      <c r="P80" s="1">
        <f t="shared" si="135"/>
        <v>14.262681818181818</v>
      </c>
      <c r="Q80" s="1">
        <f t="shared" si="135"/>
        <v>20.813052044609663</v>
      </c>
      <c r="R80" s="1">
        <f t="shared" si="135"/>
        <v>16.29884699453552</v>
      </c>
      <c r="S80" s="1">
        <f t="shared" si="135"/>
        <v>15.619860465116279</v>
      </c>
      <c r="T80" s="1">
        <f t="shared" si="135"/>
        <v>15.944375757575758</v>
      </c>
      <c r="U80" s="1">
        <f t="shared" si="135"/>
        <v>17.497730088495576</v>
      </c>
      <c r="V80" s="1">
        <f t="shared" si="135"/>
        <v>18.37955707762557</v>
      </c>
      <c r="W80" s="1">
        <f t="shared" si="135"/>
        <v>21.015051908396948</v>
      </c>
      <c r="X80" s="1">
        <f t="shared" si="135"/>
        <v>14.7541008</v>
      </c>
      <c r="Y80" s="1">
        <f t="shared" si="135"/>
        <v>16.40985188431204</v>
      </c>
      <c r="Z80" s="1">
        <f t="shared" si="135"/>
        <v>15.707704830734118</v>
      </c>
      <c r="AA80" s="1">
        <f t="shared" si="135"/>
        <v>13.584014482259233</v>
      </c>
      <c r="AB80" s="1">
        <f t="shared" si="135"/>
        <v>18.057717948717947</v>
      </c>
      <c r="AC80" s="1">
        <f t="shared" si="135"/>
        <v>17.544118832522585</v>
      </c>
      <c r="AD80" s="1">
        <f t="shared" si="135"/>
        <v>17.228340768277587</v>
      </c>
      <c r="AE80" s="1">
        <f t="shared" si="135"/>
        <v>15.582855165069223</v>
      </c>
      <c r="AF80" s="1">
        <f t="shared" si="135"/>
        <v>14.328030581039755</v>
      </c>
      <c r="AG80" s="1">
        <f t="shared" si="135"/>
        <v>16.253325163398692</v>
      </c>
      <c r="AH80" s="1">
        <f t="shared" si="135"/>
        <v>16.855322122570985</v>
      </c>
      <c r="AI80" s="1">
        <f t="shared" si="135"/>
        <v>17.584030582524274</v>
      </c>
      <c r="AJ80" s="25">
        <f t="shared" si="140"/>
        <v>8.0119890958596507E-3</v>
      </c>
      <c r="AK80" s="25">
        <f t="shared" si="136"/>
        <v>-5.1927310914947067E-2</v>
      </c>
      <c r="AL80" s="25">
        <f t="shared" si="136"/>
        <v>0.11101683915009697</v>
      </c>
      <c r="AM80" s="25">
        <f t="shared" si="136"/>
        <v>4.0865235617729923E-2</v>
      </c>
      <c r="AN80" s="25">
        <f t="shared" si="136"/>
        <v>-2.0228002480852547E-2</v>
      </c>
      <c r="AO80" s="1">
        <f t="shared" si="137"/>
        <v>15.878233243967829</v>
      </c>
      <c r="AP80" s="1">
        <f t="shared" si="137"/>
        <v>17.531092307692308</v>
      </c>
      <c r="AQ80" s="1">
        <f t="shared" si="137"/>
        <v>16.372525732383213</v>
      </c>
      <c r="AR80" s="1">
        <f t="shared" si="137"/>
        <v>16.181865938430981</v>
      </c>
      <c r="AS80" s="1">
        <f t="shared" si="137"/>
        <v>17.347843137254905</v>
      </c>
      <c r="AT80" s="1">
        <f t="shared" si="137"/>
        <v>17.723100558659219</v>
      </c>
      <c r="BA80" s="1">
        <f t="shared" si="138"/>
        <v>16.670253725165562</v>
      </c>
      <c r="BB80" s="1">
        <f t="shared" si="138"/>
        <v>16.960068094218414</v>
      </c>
      <c r="BC80" s="1" t="str">
        <f t="shared" si="138"/>
        <v/>
      </c>
      <c r="BD80" s="1" t="str">
        <f t="shared" si="138"/>
        <v/>
      </c>
      <c r="BE80" s="1">
        <f t="shared" si="138"/>
        <v>16.812690380972427</v>
      </c>
      <c r="BF80" s="37">
        <f t="shared" si="139"/>
        <v>1.203889700209303</v>
      </c>
      <c r="BG80" s="28">
        <f t="shared" si="139"/>
        <v>1.4452184805906714</v>
      </c>
      <c r="BH80" s="28">
        <f t="shared" si="139"/>
        <v>1.147927573586603</v>
      </c>
      <c r="BI80" s="28">
        <f t="shared" si="139"/>
        <v>0.77748644954846469</v>
      </c>
      <c r="BJ80" s="28">
        <f t="shared" si="139"/>
        <v>1.0643601441912474</v>
      </c>
      <c r="BK80" s="28">
        <f t="shared" si="139"/>
        <v>1.1346516569875955</v>
      </c>
      <c r="BL80" s="28">
        <f t="shared" si="139"/>
        <v>0</v>
      </c>
      <c r="BM80" s="28">
        <f t="shared" si="139"/>
        <v>0</v>
      </c>
      <c r="BN80" s="28">
        <f t="shared" si="139"/>
        <v>0</v>
      </c>
      <c r="BO80" s="28">
        <f t="shared" si="139"/>
        <v>0</v>
      </c>
      <c r="BP80" s="28">
        <f t="shared" si="139"/>
        <v>0</v>
      </c>
      <c r="BQ80" s="28">
        <f t="shared" si="139"/>
        <v>0</v>
      </c>
      <c r="BR80" s="28">
        <f>IFERROR(BA80/(SUM(N8:INDEX(N8:P8,IF($A$2&lt;3,$A$2,3)))/SUM(N56:INDEX(N56:P56,IF($A$2&lt;3,$A$2,3)))),0)</f>
        <v>1.2271964040480792</v>
      </c>
      <c r="BS80" s="28">
        <f>IFERROR(BB80/(SUM(Q8:INDEX(Q8:S8,IF($A$2&lt;7,$A$2-3,3)))/SUM(Q56:INDEX(Q56:S56,IF($A$2&lt;7,$A$2-3,3)))),0)</f>
        <v>0.93921436487064724</v>
      </c>
      <c r="BT80" s="28"/>
      <c r="BU80" s="28"/>
      <c r="BV80" s="28">
        <f t="shared" si="141"/>
        <v>1.0703467223343963</v>
      </c>
    </row>
    <row r="81" spans="1:74" x14ac:dyDescent="0.25">
      <c r="A81" t="s">
        <v>68</v>
      </c>
      <c r="B81" s="1">
        <f t="shared" si="135"/>
        <v>14.515539682539684</v>
      </c>
      <c r="C81" s="1">
        <f t="shared" si="135"/>
        <v>17.330071428571429</v>
      </c>
      <c r="D81" s="1">
        <f t="shared" si="135"/>
        <v>14.175559405940595</v>
      </c>
      <c r="E81" s="1">
        <f t="shared" si="135"/>
        <v>21.785724025974027</v>
      </c>
      <c r="F81" s="1">
        <f t="shared" si="135"/>
        <v>15.040053254437872</v>
      </c>
      <c r="G81" s="1">
        <f t="shared" si="135"/>
        <v>30.79588115942029</v>
      </c>
      <c r="H81" s="1">
        <f t="shared" si="135"/>
        <v>20.45842156862745</v>
      </c>
      <c r="I81" s="1">
        <f t="shared" si="135"/>
        <v>14.96850657894737</v>
      </c>
      <c r="J81" s="1">
        <f t="shared" si="135"/>
        <v>18.397269867549671</v>
      </c>
      <c r="K81" s="1">
        <f t="shared" si="135"/>
        <v>20.364541125541123</v>
      </c>
      <c r="L81" s="1">
        <f t="shared" si="135"/>
        <v>17.526171428571452</v>
      </c>
      <c r="M81" s="1">
        <f t="shared" si="135"/>
        <v>19.476502222222244</v>
      </c>
      <c r="N81" s="1">
        <f t="shared" si="135"/>
        <v>13.938275862068966</v>
      </c>
      <c r="O81" s="1">
        <f t="shared" si="135"/>
        <v>14.878309352517986</v>
      </c>
      <c r="P81" s="1">
        <f t="shared" si="135"/>
        <v>16.780355704697989</v>
      </c>
      <c r="Q81" s="1">
        <f t="shared" si="135"/>
        <v>15.887009216589862</v>
      </c>
      <c r="R81" s="1">
        <f t="shared" si="135"/>
        <v>17.507304511278193</v>
      </c>
      <c r="S81" s="1">
        <f t="shared" si="135"/>
        <v>14.745431818181819</v>
      </c>
      <c r="T81" s="1">
        <f t="shared" si="135"/>
        <v>18.476511111111112</v>
      </c>
      <c r="U81" s="1">
        <f t="shared" si="135"/>
        <v>17.759150121065378</v>
      </c>
      <c r="V81" s="1">
        <f t="shared" si="135"/>
        <v>17.430626415094341</v>
      </c>
      <c r="W81" s="1">
        <f t="shared" si="135"/>
        <v>18.974675392670157</v>
      </c>
      <c r="X81" s="1">
        <f t="shared" si="135"/>
        <v>21.009267477203643</v>
      </c>
      <c r="Y81" s="1">
        <f t="shared" si="135"/>
        <v>23.733288048151369</v>
      </c>
      <c r="Z81" s="1">
        <f t="shared" si="135"/>
        <v>15.802434357541902</v>
      </c>
      <c r="AA81" s="1">
        <f t="shared" si="135"/>
        <v>15.706095840867995</v>
      </c>
      <c r="AB81" s="1">
        <f t="shared" si="135"/>
        <v>15.863043230944255</v>
      </c>
      <c r="AC81" s="1">
        <f t="shared" si="135"/>
        <v>17.865894472361809</v>
      </c>
      <c r="AD81" s="1">
        <f t="shared" si="135"/>
        <v>22.094524738992302</v>
      </c>
      <c r="AE81" s="1">
        <f t="shared" si="135"/>
        <v>20.244517477724468</v>
      </c>
      <c r="AF81" s="1">
        <f t="shared" si="135"/>
        <v>15.210749999999999</v>
      </c>
      <c r="AG81" s="1">
        <f t="shared" si="135"/>
        <v>22.621715438950556</v>
      </c>
      <c r="AH81" s="1">
        <f t="shared" si="135"/>
        <v>18.24423480243161</v>
      </c>
      <c r="AI81" s="1">
        <f t="shared" si="135"/>
        <v>18.875918133802834</v>
      </c>
      <c r="AJ81" s="25">
        <f t="shared" si="140"/>
        <v>-0.21942153598228742</v>
      </c>
      <c r="AK81" s="25">
        <f t="shared" si="136"/>
        <v>3.2565510633466133E-2</v>
      </c>
      <c r="AL81" s="25">
        <f t="shared" si="136"/>
        <v>-0.29876921696084435</v>
      </c>
      <c r="AM81" s="25">
        <f t="shared" si="136"/>
        <v>-2.0737528000866035E-2</v>
      </c>
      <c r="AN81" s="25">
        <f t="shared" si="136"/>
        <v>0.17051390996582128</v>
      </c>
      <c r="AO81" s="1">
        <f t="shared" si="137"/>
        <v>13.23024</v>
      </c>
      <c r="AP81" s="1">
        <f t="shared" si="137"/>
        <v>13.600952000000001</v>
      </c>
      <c r="AQ81" s="1">
        <f t="shared" si="137"/>
        <v>15.020087527352299</v>
      </c>
      <c r="AR81" s="1">
        <f t="shared" si="137"/>
        <v>17.0701393728223</v>
      </c>
      <c r="AS81" s="1">
        <f t="shared" si="137"/>
        <v>11.927249999999999</v>
      </c>
      <c r="AT81" s="1">
        <f t="shared" si="137"/>
        <v>17.862659430122115</v>
      </c>
      <c r="BA81" s="1">
        <f t="shared" si="138"/>
        <v>14.292828471411903</v>
      </c>
      <c r="BB81" s="1">
        <f t="shared" si="138"/>
        <v>14.194787991333952</v>
      </c>
      <c r="BC81" s="1" t="str">
        <f t="shared" si="138"/>
        <v/>
      </c>
      <c r="BD81" s="1" t="str">
        <f t="shared" si="138"/>
        <v/>
      </c>
      <c r="BE81" s="1">
        <f t="shared" si="138"/>
        <v>14.215340998043052</v>
      </c>
      <c r="BF81" s="37">
        <f t="shared" si="139"/>
        <v>0.9492020484401672</v>
      </c>
      <c r="BG81" s="28">
        <f t="shared" si="139"/>
        <v>0.91414633731205441</v>
      </c>
      <c r="BH81" s="28">
        <f t="shared" si="139"/>
        <v>0.89509947176787985</v>
      </c>
      <c r="BI81" s="28">
        <f t="shared" si="139"/>
        <v>1.074471547168045</v>
      </c>
      <c r="BJ81" s="28">
        <f t="shared" si="139"/>
        <v>0.68127277916006279</v>
      </c>
      <c r="BK81" s="28">
        <f t="shared" si="139"/>
        <v>1.2114029382372244</v>
      </c>
      <c r="BL81" s="28">
        <f t="shared" si="139"/>
        <v>0</v>
      </c>
      <c r="BM81" s="28">
        <f t="shared" si="139"/>
        <v>0</v>
      </c>
      <c r="BN81" s="28">
        <f t="shared" si="139"/>
        <v>0</v>
      </c>
      <c r="BO81" s="28">
        <f t="shared" si="139"/>
        <v>0</v>
      </c>
      <c r="BP81" s="28">
        <f t="shared" si="139"/>
        <v>0</v>
      </c>
      <c r="BQ81" s="28">
        <f t="shared" si="139"/>
        <v>0</v>
      </c>
      <c r="BR81" s="28">
        <f>IFERROR(BA81/(SUM(N9:INDEX(N9:P9,IF($A$2&lt;3,$A$2,3)))/SUM(N57:INDEX(N57:P57,IF($A$2&lt;3,$A$2,3)))),0)</f>
        <v>0.91001790745611622</v>
      </c>
      <c r="BS81" s="28">
        <f>IFERROR(BB81/(SUM(Q9:INDEX(Q9:S9,IF($A$2&lt;7,$A$2-3,3)))/SUM(Q57:INDEX(Q57:S57,IF($A$2&lt;7,$A$2-3,3)))),0)</f>
        <v>0.89483384648690767</v>
      </c>
      <c r="BT81" s="28"/>
      <c r="BU81" s="28"/>
      <c r="BV81" s="28">
        <f t="shared" si="141"/>
        <v>0.89956652730904141</v>
      </c>
    </row>
    <row r="82" spans="1:74" x14ac:dyDescent="0.25">
      <c r="A82" t="s">
        <v>69</v>
      </c>
      <c r="B82" s="1">
        <f t="shared" si="135"/>
        <v>14.244923076923076</v>
      </c>
      <c r="C82" s="1">
        <f t="shared" si="135"/>
        <v>19.196199999999997</v>
      </c>
      <c r="D82" s="1">
        <f t="shared" si="135"/>
        <v>25.099384615384615</v>
      </c>
      <c r="E82" s="1">
        <f t="shared" si="135"/>
        <v>20.727619047619051</v>
      </c>
      <c r="F82" s="1">
        <f t="shared" si="135"/>
        <v>11.367197674418604</v>
      </c>
      <c r="G82" s="1">
        <f t="shared" si="135"/>
        <v>23.063701030927835</v>
      </c>
      <c r="H82" s="1">
        <f t="shared" si="135"/>
        <v>19.34801886792453</v>
      </c>
      <c r="I82" s="1">
        <f t="shared" si="135"/>
        <v>18.10702479338843</v>
      </c>
      <c r="J82" s="1">
        <f t="shared" si="135"/>
        <v>36.527242857142859</v>
      </c>
      <c r="K82" s="1">
        <f t="shared" si="135"/>
        <v>-8.5061955307262558</v>
      </c>
      <c r="L82" s="1">
        <f t="shared" si="135"/>
        <v>17.967310000000001</v>
      </c>
      <c r="M82" s="1">
        <f t="shared" si="135"/>
        <v>23.5915044404973</v>
      </c>
      <c r="N82" s="1">
        <f t="shared" si="135"/>
        <v>15.620685393258427</v>
      </c>
      <c r="O82" s="1">
        <f t="shared" si="135"/>
        <v>29.54078947368421</v>
      </c>
      <c r="P82" s="1">
        <f t="shared" si="135"/>
        <v>17.873385869565219</v>
      </c>
      <c r="Q82" s="1">
        <f t="shared" si="135"/>
        <v>14.394761061946902</v>
      </c>
      <c r="R82" s="1">
        <f t="shared" si="135"/>
        <v>18.74334965034965</v>
      </c>
      <c r="S82" s="1">
        <f t="shared" si="135"/>
        <v>15.425485239852398</v>
      </c>
      <c r="T82" s="1">
        <f t="shared" si="135"/>
        <v>15.309630573248409</v>
      </c>
      <c r="U82" s="1">
        <f t="shared" si="135"/>
        <v>19.093811827956991</v>
      </c>
      <c r="V82" s="1">
        <f t="shared" si="135"/>
        <v>16.193139616055845</v>
      </c>
      <c r="W82" s="1">
        <f t="shared" si="135"/>
        <v>21.071503198294241</v>
      </c>
      <c r="X82" s="1">
        <f t="shared" si="135"/>
        <v>15.918067323481115</v>
      </c>
      <c r="Y82" s="1">
        <f t="shared" si="135"/>
        <v>21.330109725685819</v>
      </c>
      <c r="Z82" s="1">
        <f t="shared" si="135"/>
        <v>17.592759703196347</v>
      </c>
      <c r="AA82" s="1">
        <f t="shared" si="135"/>
        <v>19.839667621776503</v>
      </c>
      <c r="AB82" s="1">
        <f t="shared" si="135"/>
        <v>16.10476944971537</v>
      </c>
      <c r="AC82" s="1">
        <f t="shared" si="135"/>
        <v>16.829857823669581</v>
      </c>
      <c r="AD82" s="1">
        <f t="shared" si="135"/>
        <v>19.83198597106534</v>
      </c>
      <c r="AE82" s="1">
        <f t="shared" si="135"/>
        <v>18.696666666666665</v>
      </c>
      <c r="AF82" s="1">
        <f t="shared" si="135"/>
        <v>19.539944444444441</v>
      </c>
      <c r="AG82" s="1">
        <f t="shared" si="135"/>
        <v>18.15696888888889</v>
      </c>
      <c r="AH82" s="1">
        <f t="shared" si="135"/>
        <v>28.539384615384616</v>
      </c>
      <c r="AI82" s="1">
        <f t="shared" si="135"/>
        <v>16.701338969404169</v>
      </c>
      <c r="AJ82" s="25">
        <f t="shared" si="140"/>
        <v>-5.904298253540663E-2</v>
      </c>
      <c r="AK82" s="25">
        <f t="shared" si="136"/>
        <v>1.533899843902975E-2</v>
      </c>
      <c r="AL82" s="25">
        <f t="shared" si="136"/>
        <v>-0.11302544228234912</v>
      </c>
      <c r="AM82" s="25">
        <f t="shared" si="136"/>
        <v>-0.4102935977604375</v>
      </c>
      <c r="AN82" s="25">
        <f t="shared" si="136"/>
        <v>0.18744886307596809</v>
      </c>
      <c r="AO82" s="1">
        <f t="shared" si="137"/>
        <v>19.774513605442177</v>
      </c>
      <c r="AP82" s="1">
        <f t="shared" si="137"/>
        <v>17.623847761194028</v>
      </c>
      <c r="AQ82" s="1">
        <f t="shared" si="137"/>
        <v>17.462570806100221</v>
      </c>
      <c r="AR82" s="1">
        <f t="shared" si="137"/>
        <v>15.698523076923077</v>
      </c>
      <c r="AS82" s="1">
        <f t="shared" si="137"/>
        <v>18.294041570438797</v>
      </c>
      <c r="AT82" s="1">
        <f t="shared" si="137"/>
        <v>18.914180138568131</v>
      </c>
      <c r="BA82" s="1">
        <f t="shared" si="138"/>
        <v>18.136963235294118</v>
      </c>
      <c r="BB82" s="1">
        <f t="shared" si="138"/>
        <v>17.513991341991343</v>
      </c>
      <c r="BC82" s="1" t="str">
        <f t="shared" si="138"/>
        <v/>
      </c>
      <c r="BD82" s="1" t="str">
        <f t="shared" si="138"/>
        <v/>
      </c>
      <c r="BE82" s="1">
        <f t="shared" si="138"/>
        <v>17.787957962813255</v>
      </c>
      <c r="BF82" s="37">
        <f t="shared" si="139"/>
        <v>1.2659184349219694</v>
      </c>
      <c r="BG82" s="28">
        <f t="shared" si="139"/>
        <v>0.59659366168578065</v>
      </c>
      <c r="BH82" s="28">
        <f t="shared" si="139"/>
        <v>0.97701526356209134</v>
      </c>
      <c r="BI82" s="28">
        <f t="shared" si="139"/>
        <v>1.0905719802757075</v>
      </c>
      <c r="BJ82" s="28">
        <f t="shared" si="139"/>
        <v>0.97602840003027569</v>
      </c>
      <c r="BK82" s="28">
        <f t="shared" si="139"/>
        <v>1.226164353630999</v>
      </c>
      <c r="BL82" s="28">
        <f t="shared" si="139"/>
        <v>0</v>
      </c>
      <c r="BM82" s="28">
        <f t="shared" si="139"/>
        <v>0</v>
      </c>
      <c r="BN82" s="28">
        <f t="shared" si="139"/>
        <v>0</v>
      </c>
      <c r="BO82" s="28">
        <f t="shared" si="139"/>
        <v>0</v>
      </c>
      <c r="BP82" s="28">
        <f t="shared" si="139"/>
        <v>0</v>
      </c>
      <c r="BQ82" s="28">
        <f t="shared" si="139"/>
        <v>0</v>
      </c>
      <c r="BR82" s="28">
        <f>IFERROR(BA82/(SUM(N10:INDEX(N10:P10,IF($A$2&lt;3,$A$2,3)))/SUM(N58:INDEX(N58:P58,IF($A$2&lt;3,$A$2,3)))),0)</f>
        <v>0.91417676853550434</v>
      </c>
      <c r="BS82" s="28">
        <f>IFERROR(BB82/(SUM(Q10:INDEX(Q10:S10,IF($A$2&lt;7,$A$2-3,3)))/SUM(Q58:INDEX(Q58:S58,IF($A$2&lt;7,$A$2-3,3)))),0)</f>
        <v>1.0875033881531833</v>
      </c>
      <c r="BT82" s="28"/>
      <c r="BU82" s="28"/>
      <c r="BV82" s="28">
        <f t="shared" si="141"/>
        <v>1.0110953746262699</v>
      </c>
    </row>
    <row r="83" spans="1:74" x14ac:dyDescent="0.25">
      <c r="A83" s="38" t="s">
        <v>70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25"/>
      <c r="AK83" s="25"/>
      <c r="AL83" s="25"/>
      <c r="AM83" s="25"/>
      <c r="AN83" s="25"/>
      <c r="AO83" s="1"/>
      <c r="AP83" s="1">
        <f t="shared" si="137"/>
        <v>13.753489361702128</v>
      </c>
      <c r="AQ83" s="1">
        <f t="shared" si="137"/>
        <v>13.615748792270532</v>
      </c>
      <c r="AR83" s="1">
        <f t="shared" si="137"/>
        <v>13.966280742459396</v>
      </c>
      <c r="AS83" s="1">
        <f t="shared" si="137"/>
        <v>16.018604651162789</v>
      </c>
      <c r="AT83" s="1">
        <f t="shared" si="137"/>
        <v>14.664032258064516</v>
      </c>
      <c r="BA83" s="1"/>
      <c r="BB83" s="1"/>
      <c r="BC83" s="1"/>
      <c r="BD83" s="1"/>
      <c r="BE83" s="1"/>
      <c r="BF83" s="37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</row>
    <row r="84" spans="1:74" s="23" customFormat="1" x14ac:dyDescent="0.25">
      <c r="A84" s="29" t="s">
        <v>100</v>
      </c>
      <c r="B84" s="56">
        <f t="shared" ref="B84:Y84" si="142">IFERROR(B12/B60,"")</f>
        <v>14.570124475524475</v>
      </c>
      <c r="C84" s="56">
        <f t="shared" si="142"/>
        <v>15.106856427378961</v>
      </c>
      <c r="D84" s="56">
        <f t="shared" si="142"/>
        <v>18.984832167832167</v>
      </c>
      <c r="E84" s="56">
        <f t="shared" si="142"/>
        <v>20.729100869565215</v>
      </c>
      <c r="F84" s="56">
        <f t="shared" si="142"/>
        <v>15.981302665520207</v>
      </c>
      <c r="G84" s="56">
        <f t="shared" si="142"/>
        <v>19.72962933526011</v>
      </c>
      <c r="H84" s="56">
        <f t="shared" si="142"/>
        <v>19.324536068828589</v>
      </c>
      <c r="I84" s="56">
        <f t="shared" si="142"/>
        <v>15.618394052044609</v>
      </c>
      <c r="J84" s="56">
        <f t="shared" si="142"/>
        <v>18.91821751824817</v>
      </c>
      <c r="K84" s="56">
        <f t="shared" si="142"/>
        <v>16.348627301587296</v>
      </c>
      <c r="L84" s="56">
        <f t="shared" si="142"/>
        <v>16.17641294473885</v>
      </c>
      <c r="M84" s="56">
        <f t="shared" si="142"/>
        <v>19.216321699045107</v>
      </c>
      <c r="N84" s="56">
        <f t="shared" si="142"/>
        <v>15.713935128518969</v>
      </c>
      <c r="O84" s="56">
        <f t="shared" si="142"/>
        <v>16.858400244798005</v>
      </c>
      <c r="P84" s="56">
        <f t="shared" si="142"/>
        <v>17.49490583418628</v>
      </c>
      <c r="Q84" s="56">
        <f t="shared" si="142"/>
        <v>20.496380730897016</v>
      </c>
      <c r="R84" s="56">
        <f t="shared" si="142"/>
        <v>17.282750767341923</v>
      </c>
      <c r="S84" s="56">
        <f t="shared" si="142"/>
        <v>15.125832137733168</v>
      </c>
      <c r="T84" s="56">
        <f t="shared" si="142"/>
        <v>15.972995210218208</v>
      </c>
      <c r="U84" s="56">
        <f t="shared" si="142"/>
        <v>15.227447896749537</v>
      </c>
      <c r="V84" s="56">
        <f t="shared" si="142"/>
        <v>15.588554496345745</v>
      </c>
      <c r="W84" s="56">
        <f t="shared" si="142"/>
        <v>17.457839860748486</v>
      </c>
      <c r="X84" s="56">
        <f t="shared" si="142"/>
        <v>17.487049691569595</v>
      </c>
      <c r="Y84" s="56">
        <f t="shared" si="142"/>
        <v>18.870614148540138</v>
      </c>
      <c r="Z84" s="56">
        <f>IFERROR(Z12/Z60,"")</f>
        <v>17.031347844374348</v>
      </c>
      <c r="AA84" s="56">
        <f t="shared" ref="AA84:AI84" si="143">IFERROR(AA12/AA60,"")</f>
        <v>16.94443812709029</v>
      </c>
      <c r="AB84" s="56">
        <f t="shared" si="143"/>
        <v>17.084004390408662</v>
      </c>
      <c r="AC84" s="56">
        <f t="shared" si="143"/>
        <v>15.583908401236316</v>
      </c>
      <c r="AD84" s="56">
        <f t="shared" si="143"/>
        <v>18.164751526310727</v>
      </c>
      <c r="AE84" s="56">
        <f t="shared" si="143"/>
        <v>17.997503493013969</v>
      </c>
      <c r="AF84" s="56">
        <f t="shared" si="143"/>
        <v>16.617910583153346</v>
      </c>
      <c r="AG84" s="56">
        <f t="shared" si="143"/>
        <v>18.861381660806057</v>
      </c>
      <c r="AH84" s="56">
        <f t="shared" si="143"/>
        <v>18.285588754847044</v>
      </c>
      <c r="AI84" s="56">
        <f t="shared" si="143"/>
        <v>17.486509511993386</v>
      </c>
      <c r="AJ84" s="40">
        <f t="shared" si="140"/>
        <v>-5.3682759334629404E-2</v>
      </c>
      <c r="AK84" s="40">
        <f t="shared" si="136"/>
        <v>1.9649133523919948E-2</v>
      </c>
      <c r="AL84" s="40">
        <f t="shared" si="136"/>
        <v>-9.4233672928149437E-2</v>
      </c>
      <c r="AM84" s="25">
        <f t="shared" si="136"/>
        <v>-0.14774915863152516</v>
      </c>
      <c r="AN84" s="25">
        <f t="shared" si="136"/>
        <v>3.8786586531300626E-2</v>
      </c>
      <c r="AO84" s="56">
        <f t="shared" ref="AO84:AP84" si="144">IFERROR(AO12/AO60,"")</f>
        <v>15.998877028714109</v>
      </c>
      <c r="AP84" s="56">
        <f t="shared" si="144"/>
        <v>17.633878605251844</v>
      </c>
      <c r="AQ84" s="56">
        <f t="shared" si="137"/>
        <v>16.27700823162078</v>
      </c>
      <c r="AR84" s="56">
        <f t="shared" si="137"/>
        <v>16.338615826419922</v>
      </c>
      <c r="AS84" s="56">
        <f t="shared" si="137"/>
        <v>15.997113184828416</v>
      </c>
      <c r="AT84" s="56">
        <f t="shared" si="137"/>
        <v>16.78414091827895</v>
      </c>
      <c r="BA84" s="56">
        <f t="shared" ref="BA84:BE84" si="145">IFERROR(BA12/BA60,"")</f>
        <v>16.64038681525242</v>
      </c>
      <c r="BB84" s="56">
        <f t="shared" si="145"/>
        <v>16.379787478576475</v>
      </c>
      <c r="BC84" s="56" t="str">
        <f t="shared" si="145"/>
        <v/>
      </c>
      <c r="BD84" s="56" t="str">
        <f t="shared" si="145"/>
        <v/>
      </c>
      <c r="BE84" s="56">
        <f t="shared" si="145"/>
        <v>16.491547935740201</v>
      </c>
      <c r="BF84" s="43">
        <f t="shared" si="139"/>
        <v>1.0181330709249272</v>
      </c>
      <c r="BG84" s="44">
        <f t="shared" si="139"/>
        <v>1.0459995224453831</v>
      </c>
      <c r="BH84" s="44">
        <f t="shared" si="139"/>
        <v>0.93038558686119688</v>
      </c>
      <c r="BI84" s="44">
        <f t="shared" si="139"/>
        <v>0.79714638603441224</v>
      </c>
      <c r="BJ84" s="44">
        <f t="shared" si="139"/>
        <v>0.92561151868585112</v>
      </c>
      <c r="BK84" s="44">
        <f t="shared" si="139"/>
        <v>1.1096342181670082</v>
      </c>
      <c r="BL84" s="44">
        <f t="shared" si="139"/>
        <v>0</v>
      </c>
      <c r="BM84" s="44">
        <f t="shared" si="139"/>
        <v>0</v>
      </c>
      <c r="BN84" s="44">
        <f t="shared" si="139"/>
        <v>0</v>
      </c>
      <c r="BO84" s="44">
        <f t="shared" si="139"/>
        <v>0</v>
      </c>
      <c r="BP84" s="44">
        <f t="shared" si="139"/>
        <v>0</v>
      </c>
      <c r="BQ84" s="44">
        <f t="shared" si="139"/>
        <v>0</v>
      </c>
      <c r="BR84" s="44">
        <f>IFERROR(BA84/(SUM(N12:INDEX(N12:P12,IF($A$2&lt;3,$A$2,3)))/SUM(N60:INDEX(N60:P60,IF($A$2&lt;3,$A$2,3)))),0)</f>
        <v>0.98205598146380779</v>
      </c>
      <c r="BS84" s="44">
        <f>IFERROR(BB84/(SUM(Q12:INDEX(Q12:S12,IF($A$2&lt;7,$A$2-3,3)))/SUM(Q60:INDEX(Q60:S60,IF($A$2&lt;7,$A$2-3,3)))),0)</f>
        <v>0.95877916583611122</v>
      </c>
      <c r="BT84" s="44"/>
      <c r="BU84" s="44"/>
      <c r="BV84" s="44">
        <f t="shared" si="141"/>
        <v>0.96830550855007935</v>
      </c>
    </row>
    <row r="85" spans="1:74" x14ac:dyDescent="0.25">
      <c r="W85" s="57"/>
      <c r="BF85" s="45"/>
    </row>
    <row r="86" spans="1:74" x14ac:dyDescent="0.25"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BF86" s="45"/>
    </row>
    <row r="87" spans="1:74" x14ac:dyDescent="0.25">
      <c r="A87" s="15" t="s">
        <v>107</v>
      </c>
      <c r="B87" s="16">
        <f t="shared" ref="B87:Y87" si="146">B27</f>
        <v>42005</v>
      </c>
      <c r="C87" s="16">
        <f t="shared" si="146"/>
        <v>42036</v>
      </c>
      <c r="D87" s="16">
        <f t="shared" si="146"/>
        <v>42064</v>
      </c>
      <c r="E87" s="16">
        <f t="shared" si="146"/>
        <v>42095</v>
      </c>
      <c r="F87" s="16">
        <f t="shared" si="146"/>
        <v>42125</v>
      </c>
      <c r="G87" s="16">
        <f t="shared" si="146"/>
        <v>42156</v>
      </c>
      <c r="H87" s="16">
        <f t="shared" si="146"/>
        <v>42186</v>
      </c>
      <c r="I87" s="16">
        <f t="shared" si="146"/>
        <v>42217</v>
      </c>
      <c r="J87" s="16">
        <f t="shared" si="146"/>
        <v>42248</v>
      </c>
      <c r="K87" s="16">
        <f t="shared" si="146"/>
        <v>42278</v>
      </c>
      <c r="L87" s="16">
        <f t="shared" si="146"/>
        <v>42309</v>
      </c>
      <c r="M87" s="16">
        <f t="shared" si="146"/>
        <v>42339</v>
      </c>
      <c r="N87" s="16">
        <f t="shared" si="146"/>
        <v>42370</v>
      </c>
      <c r="O87" s="16">
        <f t="shared" si="146"/>
        <v>42401</v>
      </c>
      <c r="P87" s="16">
        <f t="shared" si="146"/>
        <v>42430</v>
      </c>
      <c r="Q87" s="16">
        <f t="shared" si="146"/>
        <v>42461</v>
      </c>
      <c r="R87" s="16">
        <f t="shared" si="146"/>
        <v>42491</v>
      </c>
      <c r="S87" s="16">
        <f t="shared" si="146"/>
        <v>42522</v>
      </c>
      <c r="T87" s="16">
        <f t="shared" si="146"/>
        <v>42552</v>
      </c>
      <c r="U87" s="16">
        <f t="shared" si="146"/>
        <v>42583</v>
      </c>
      <c r="V87" s="16">
        <f t="shared" si="146"/>
        <v>42614</v>
      </c>
      <c r="W87" s="16">
        <f t="shared" si="146"/>
        <v>42644</v>
      </c>
      <c r="X87" s="16">
        <f t="shared" si="146"/>
        <v>42675</v>
      </c>
      <c r="Y87" s="16">
        <f t="shared" si="146"/>
        <v>42705</v>
      </c>
      <c r="Z87" s="17" t="s">
        <v>212</v>
      </c>
      <c r="AA87" s="17" t="s">
        <v>78</v>
      </c>
      <c r="AB87" s="17" t="s">
        <v>79</v>
      </c>
      <c r="AC87" s="17" t="s">
        <v>80</v>
      </c>
      <c r="AD87" s="17" t="s">
        <v>81</v>
      </c>
      <c r="AE87" s="18" t="str">
        <f t="shared" ref="AE87:AI87" si="147">AE63</f>
        <v>YTD 6/15</v>
      </c>
      <c r="AF87" s="18" t="str">
        <f t="shared" si="147"/>
        <v>Q1 '15</v>
      </c>
      <c r="AG87" s="18" t="str">
        <f t="shared" si="147"/>
        <v>Q2 '15</v>
      </c>
      <c r="AH87" s="18" t="str">
        <f t="shared" si="147"/>
        <v>Q3 '15</v>
      </c>
      <c r="AI87" s="18" t="str">
        <f t="shared" si="147"/>
        <v>Q4 '15</v>
      </c>
      <c r="AJ87" s="19" t="s">
        <v>86</v>
      </c>
      <c r="AK87" s="19" t="s">
        <v>87</v>
      </c>
      <c r="AL87" s="19" t="s">
        <v>88</v>
      </c>
      <c r="AM87" s="19" t="s">
        <v>89</v>
      </c>
      <c r="AN87" s="19" t="s">
        <v>90</v>
      </c>
      <c r="AO87" s="20">
        <v>42736</v>
      </c>
      <c r="AP87" s="20">
        <v>42767</v>
      </c>
      <c r="AQ87" s="20">
        <v>42795</v>
      </c>
      <c r="AR87" s="20">
        <v>42826</v>
      </c>
      <c r="AS87" s="20">
        <v>42856</v>
      </c>
      <c r="AT87" s="20">
        <v>42887</v>
      </c>
      <c r="AU87" s="20">
        <v>42917</v>
      </c>
      <c r="AV87" s="20">
        <v>42948</v>
      </c>
      <c r="AW87" s="20">
        <v>42979</v>
      </c>
      <c r="AX87" s="20">
        <v>43009</v>
      </c>
      <c r="AY87" s="20">
        <v>43040</v>
      </c>
      <c r="AZ87" s="20">
        <v>43070</v>
      </c>
      <c r="BA87" s="17" t="s">
        <v>91</v>
      </c>
      <c r="BB87" s="17" t="s">
        <v>92</v>
      </c>
      <c r="BC87" s="17" t="s">
        <v>93</v>
      </c>
      <c r="BD87" s="17" t="s">
        <v>94</v>
      </c>
      <c r="BE87" s="17" t="str">
        <f>"YTD " &amp; A86 &amp;"/17"</f>
        <v>YTD /17</v>
      </c>
      <c r="BF87" s="21">
        <v>42736</v>
      </c>
      <c r="BG87" s="20">
        <v>42767</v>
      </c>
      <c r="BH87" s="20">
        <v>42795</v>
      </c>
      <c r="BI87" s="20">
        <v>42826</v>
      </c>
      <c r="BJ87" s="20">
        <v>42856</v>
      </c>
      <c r="BK87" s="20">
        <v>42887</v>
      </c>
      <c r="BL87" s="20">
        <v>42917</v>
      </c>
      <c r="BM87" s="20">
        <v>42948</v>
      </c>
      <c r="BN87" s="20">
        <v>42979</v>
      </c>
      <c r="BO87" s="20">
        <v>43009</v>
      </c>
      <c r="BP87" s="20">
        <v>43040</v>
      </c>
      <c r="BQ87" s="20">
        <v>43070</v>
      </c>
      <c r="BR87" s="17" t="s">
        <v>95</v>
      </c>
      <c r="BS87" s="17" t="s">
        <v>96</v>
      </c>
      <c r="BT87" s="17" t="s">
        <v>97</v>
      </c>
      <c r="BU87" s="17" t="s">
        <v>98</v>
      </c>
      <c r="BV87" s="22" t="s">
        <v>3</v>
      </c>
    </row>
    <row r="88" spans="1:74" x14ac:dyDescent="0.25">
      <c r="A88" t="s">
        <v>108</v>
      </c>
      <c r="B88" s="4">
        <f>'Agency North'!C88+'Agency South'!C88</f>
        <v>98</v>
      </c>
      <c r="C88" s="4">
        <f>'Agency North'!D88+'Agency South'!D88</f>
        <v>35</v>
      </c>
      <c r="D88" s="4">
        <f>'Agency North'!E88+'Agency South'!E88</f>
        <v>76</v>
      </c>
      <c r="E88" s="4">
        <f>'Agency North'!F88+'Agency South'!F88</f>
        <v>118</v>
      </c>
      <c r="F88" s="4">
        <f>'Agency North'!G88+'Agency South'!G88</f>
        <v>72</v>
      </c>
      <c r="G88" s="4">
        <f>'Agency North'!H88+'Agency South'!H88</f>
        <v>78</v>
      </c>
      <c r="H88" s="4">
        <f>'Agency North'!I88+'Agency South'!I88</f>
        <v>62</v>
      </c>
      <c r="I88" s="4">
        <f>'Agency North'!J88+'Agency South'!J88</f>
        <v>63</v>
      </c>
      <c r="J88" s="4">
        <f>'Agency North'!K88+'Agency South'!K88</f>
        <v>102</v>
      </c>
      <c r="K88" s="4">
        <f>'Agency North'!L88+'Agency South'!L88</f>
        <v>58</v>
      </c>
      <c r="L88" s="4">
        <f>'Agency North'!M88+'Agency South'!M88</f>
        <v>67</v>
      </c>
      <c r="M88" s="4">
        <f>'Agency North'!N88+'Agency South'!N88</f>
        <v>52</v>
      </c>
      <c r="N88" s="4">
        <f>'Agency North'!O88+'Agency South'!O88</f>
        <v>14</v>
      </c>
      <c r="O88" s="4">
        <f>'Agency North'!P88+'Agency South'!P88</f>
        <v>11</v>
      </c>
      <c r="P88" s="4">
        <f>'Agency North'!Q88+'Agency South'!Q88</f>
        <v>65</v>
      </c>
      <c r="Q88" s="4">
        <f>'Agency North'!R88+'Agency South'!R88</f>
        <v>74</v>
      </c>
      <c r="R88" s="4">
        <f>'Agency North'!S88+'Agency South'!S88</f>
        <v>131</v>
      </c>
      <c r="S88" s="4">
        <f>'Agency North'!T88+'Agency South'!T88</f>
        <v>180</v>
      </c>
      <c r="T88" s="4">
        <f>'Agency North'!U88+'Agency South'!U88</f>
        <v>103</v>
      </c>
      <c r="U88" s="4">
        <f>'Agency North'!V88+'Agency South'!V88</f>
        <v>112</v>
      </c>
      <c r="V88" s="4">
        <f>'Agency North'!W88+'Agency South'!W88</f>
        <v>192</v>
      </c>
      <c r="W88" s="4">
        <f>'Agency North'!X88+'Agency South'!X88</f>
        <v>176</v>
      </c>
      <c r="X88" s="4">
        <f>'Agency North'!Y88+'Agency South'!Y88</f>
        <v>219</v>
      </c>
      <c r="Y88" s="4">
        <f>'Agency North'!Z88+'Agency South'!Z88</f>
        <v>153</v>
      </c>
      <c r="Z88" s="24">
        <f>SUM(N88:INDEX(N88:Y88,$A$2))</f>
        <v>475</v>
      </c>
      <c r="AA88" s="24">
        <f>SUM(N88:P88)</f>
        <v>90</v>
      </c>
      <c r="AB88" s="24">
        <f>SUM(Q88:S88)</f>
        <v>385</v>
      </c>
      <c r="AC88" s="24">
        <f>SUM(T88:V88)</f>
        <v>407</v>
      </c>
      <c r="AD88" s="24">
        <f>SUM(W88:Y88)</f>
        <v>548</v>
      </c>
      <c r="AE88" s="24">
        <f>SUM(B88                                                                                     : INDEX(B88:M88,$A$2))</f>
        <v>477</v>
      </c>
      <c r="AF88" s="24">
        <f t="shared" ref="AF88:AF90" si="148">SUM(B88:D88)</f>
        <v>209</v>
      </c>
      <c r="AG88" s="24">
        <f t="shared" ref="AG88:AG90" si="149">SUM(E88:G88)</f>
        <v>268</v>
      </c>
      <c r="AH88" s="24">
        <f t="shared" ref="AH88:AH90" si="150">SUM(H88:J88)</f>
        <v>227</v>
      </c>
      <c r="AI88" s="24">
        <f t="shared" ref="AI88:AI90" si="151">SUM(K88:M88)</f>
        <v>177</v>
      </c>
      <c r="AJ88" s="25">
        <f>Z88/AE88-1</f>
        <v>-4.1928721174003813E-3</v>
      </c>
      <c r="AK88" s="25">
        <f t="shared" ref="AK88:AM90" si="152">AA88/AF88-1</f>
        <v>-0.56937799043062198</v>
      </c>
      <c r="AL88" s="25">
        <f t="shared" si="152"/>
        <v>0.43656716417910446</v>
      </c>
      <c r="AM88" s="25">
        <f t="shared" si="152"/>
        <v>0.79295154185022021</v>
      </c>
      <c r="AN88" s="25">
        <f>AD88/SUM(K88:INDEX(K88:M88,MOD($A$2,3)))-1</f>
        <v>2.0960451977401129</v>
      </c>
      <c r="AO88" s="4">
        <f>'Agency North'!AP88+'Agency South'!AP88</f>
        <v>78</v>
      </c>
      <c r="AP88" s="4">
        <f>'Agency North'!AQ88+'Agency South'!AQ88</f>
        <v>132</v>
      </c>
      <c r="AQ88" s="4">
        <f>'Agency North'!AR88+'Agency South'!AR88</f>
        <v>58</v>
      </c>
      <c r="AR88" s="4">
        <f>'Agency North'!AS88+'Agency South'!AS88</f>
        <v>57</v>
      </c>
      <c r="AS88" s="4">
        <f>'Agency North'!AT88+'Agency South'!AT88</f>
        <v>54</v>
      </c>
      <c r="AT88" s="4">
        <f>'Agency North'!AU88+'Agency South'!AU88</f>
        <v>55</v>
      </c>
      <c r="BA88" s="26">
        <f>SUM(AO88:INDEX(AO88:AQ88,IF($A$2&lt;3,$A$2,3)))</f>
        <v>268</v>
      </c>
      <c r="BB88" s="26">
        <f>SUM(AR88:INDEX(AR88:AT88,IF(AND($A$2&gt;3,A86&lt;7),$A$2-3,0)))</f>
        <v>166</v>
      </c>
      <c r="BC88" s="26">
        <f>SUM(AU88:INDEX(AU88:AW88,IF(AND($A$2&gt;6,$A$2&lt;10),$A$2-6,0)))</f>
        <v>0</v>
      </c>
      <c r="BD88" s="26">
        <f>SUM(AX88:INDEX(AX88:AZ88,IF($A$2&gt;9,$A$2-9,0)))</f>
        <v>0</v>
      </c>
      <c r="BE88" s="26">
        <f>SUM($AO88:INDEX(AO88:AZ88,$A$2))</f>
        <v>434</v>
      </c>
      <c r="BF88" s="37">
        <f t="shared" ref="BF88:BQ90" si="153">AO88/N88</f>
        <v>5.5714285714285712</v>
      </c>
      <c r="BG88" s="28">
        <f t="shared" si="153"/>
        <v>12</v>
      </c>
      <c r="BH88" s="28">
        <f t="shared" si="153"/>
        <v>0.89230769230769236</v>
      </c>
      <c r="BI88" s="28">
        <f t="shared" si="153"/>
        <v>0.77027027027027029</v>
      </c>
      <c r="BJ88" s="28">
        <f t="shared" si="153"/>
        <v>0.41221374045801529</v>
      </c>
      <c r="BK88" s="28">
        <f t="shared" si="153"/>
        <v>0.30555555555555558</v>
      </c>
      <c r="BL88" s="28">
        <f t="shared" si="153"/>
        <v>0</v>
      </c>
      <c r="BM88" s="28">
        <f t="shared" si="153"/>
        <v>0</v>
      </c>
      <c r="BN88" s="28">
        <f t="shared" si="153"/>
        <v>0</v>
      </c>
      <c r="BO88" s="28">
        <f t="shared" si="153"/>
        <v>0</v>
      </c>
      <c r="BP88" s="28">
        <f t="shared" si="153"/>
        <v>0</v>
      </c>
      <c r="BQ88" s="28">
        <f t="shared" si="153"/>
        <v>0</v>
      </c>
      <c r="BR88" s="28">
        <f>BA88/SUM(N88:INDEX(N88:P88,IF($A$2&lt;3,$A$2,3)))</f>
        <v>2.9777777777777779</v>
      </c>
      <c r="BS88" s="28">
        <f>BB88/SUM(Q88:INDEX(Q88:S88,$B$2))</f>
        <v>0.43116883116883115</v>
      </c>
      <c r="BT88" s="28">
        <f t="shared" ref="BT88:BU90" si="154">BC88/AC88</f>
        <v>0</v>
      </c>
      <c r="BU88" s="28">
        <f t="shared" si="154"/>
        <v>0</v>
      </c>
      <c r="BV88" s="28">
        <f t="shared" ref="BV88:BV90" si="155">BE88/Z88</f>
        <v>0.91368421052631577</v>
      </c>
    </row>
    <row r="89" spans="1:74" x14ac:dyDescent="0.25">
      <c r="A89" t="s">
        <v>56</v>
      </c>
      <c r="B89" s="4">
        <f>'Agency North'!C89+'Agency South'!C89</f>
        <v>350</v>
      </c>
      <c r="C89" s="4">
        <f>'Agency North'!D89+'Agency South'!D89</f>
        <v>184</v>
      </c>
      <c r="D89" s="4">
        <f>'Agency North'!E89+'Agency South'!E89</f>
        <v>386</v>
      </c>
      <c r="E89" s="4">
        <f>'Agency North'!F89+'Agency South'!F89</f>
        <v>477</v>
      </c>
      <c r="F89" s="4">
        <f>'Agency North'!G89+'Agency South'!G89</f>
        <v>404</v>
      </c>
      <c r="G89" s="4">
        <f>'Agency North'!H89+'Agency South'!H89</f>
        <v>429</v>
      </c>
      <c r="H89" s="4">
        <f>'Agency North'!I89+'Agency South'!I89</f>
        <v>446</v>
      </c>
      <c r="I89" s="4">
        <f>'Agency North'!J89+'Agency South'!J89</f>
        <v>429</v>
      </c>
      <c r="J89" s="4">
        <f>'Agency North'!K89+'Agency South'!K89</f>
        <v>473</v>
      </c>
      <c r="K89" s="4">
        <f>'Agency North'!L89+'Agency South'!L89</f>
        <v>406</v>
      </c>
      <c r="L89" s="4">
        <f>'Agency North'!M89+'Agency South'!M89</f>
        <v>742</v>
      </c>
      <c r="M89" s="4">
        <f>'Agency North'!N89+'Agency South'!N89</f>
        <v>558</v>
      </c>
      <c r="N89" s="4">
        <f>'Agency North'!O89+'Agency South'!O89</f>
        <v>192</v>
      </c>
      <c r="O89" s="4">
        <f>'Agency North'!P89+'Agency South'!P89</f>
        <v>187</v>
      </c>
      <c r="P89" s="4">
        <f>'Agency North'!Q89+'Agency South'!Q89</f>
        <v>620</v>
      </c>
      <c r="Q89" s="4">
        <f>'Agency North'!R89+'Agency South'!R89</f>
        <v>471</v>
      </c>
      <c r="R89" s="4">
        <f>'Agency North'!S89+'Agency South'!S89</f>
        <v>618</v>
      </c>
      <c r="S89" s="4">
        <f>'Agency North'!T89+'Agency South'!T89</f>
        <v>1120</v>
      </c>
      <c r="T89" s="4">
        <f>'Agency North'!U89+'Agency South'!U89</f>
        <v>826</v>
      </c>
      <c r="U89" s="4">
        <f>'Agency North'!V89+'Agency South'!V89</f>
        <v>949</v>
      </c>
      <c r="V89" s="4">
        <f>'Agency North'!W89+'Agency South'!W89</f>
        <v>1083</v>
      </c>
      <c r="W89" s="4">
        <f>'Agency North'!X89+'Agency South'!X89</f>
        <v>1014</v>
      </c>
      <c r="X89" s="4">
        <f>'Agency North'!Y89+'Agency South'!Y89</f>
        <v>1100</v>
      </c>
      <c r="Y89" s="4">
        <f>'Agency North'!Z89+'Agency South'!Z89</f>
        <v>1354</v>
      </c>
      <c r="Z89" s="24">
        <f>SUM(N89:INDEX(N89:Y89,$A$2))</f>
        <v>3208</v>
      </c>
      <c r="AA89" s="24">
        <f>SUM(N89:P89)</f>
        <v>999</v>
      </c>
      <c r="AB89" s="24">
        <f>SUM(Q89:S89)</f>
        <v>2209</v>
      </c>
      <c r="AC89" s="24">
        <f>SUM(T89:V89)</f>
        <v>2858</v>
      </c>
      <c r="AD89" s="24">
        <f>SUM(W89:Y89)</f>
        <v>3468</v>
      </c>
      <c r="AE89" s="24">
        <f>SUM(B89                                                                                     : INDEX(B89:M89,$A$2))</f>
        <v>2230</v>
      </c>
      <c r="AF89" s="24">
        <f t="shared" si="148"/>
        <v>920</v>
      </c>
      <c r="AG89" s="24">
        <f t="shared" si="149"/>
        <v>1310</v>
      </c>
      <c r="AH89" s="24">
        <f t="shared" si="150"/>
        <v>1348</v>
      </c>
      <c r="AI89" s="24">
        <f t="shared" si="151"/>
        <v>1706</v>
      </c>
      <c r="AJ89" s="25">
        <f t="shared" ref="AJ89:AJ90" si="156">Z89/AE89-1</f>
        <v>0.43856502242152473</v>
      </c>
      <c r="AK89" s="25">
        <f t="shared" si="152"/>
        <v>8.5869565217391308E-2</v>
      </c>
      <c r="AL89" s="25">
        <f t="shared" si="152"/>
        <v>0.68625954198473282</v>
      </c>
      <c r="AM89" s="25">
        <f t="shared" si="152"/>
        <v>1.1201780415430269</v>
      </c>
      <c r="AN89" s="25">
        <f>AD89/SUM(K89:INDEX(K89:M89,MOD($A$2,3)))-1</f>
        <v>1.0328253223915591</v>
      </c>
      <c r="AO89" s="4">
        <f>'Agency North'!AP89+'Agency South'!AP89</f>
        <v>431</v>
      </c>
      <c r="AP89" s="4">
        <f>'Agency North'!AQ89+'Agency South'!AQ89</f>
        <v>920</v>
      </c>
      <c r="AQ89" s="4">
        <f>'Agency North'!AR89+'Agency South'!AR89</f>
        <v>1151</v>
      </c>
      <c r="AR89" s="4">
        <f>'Agency North'!AS89+'Agency South'!AS89</f>
        <v>905</v>
      </c>
      <c r="AS89" s="4">
        <f>'Agency North'!AT89+'Agency South'!AT89</f>
        <v>899</v>
      </c>
      <c r="AT89" s="4">
        <f>'Agency North'!AU89+'Agency South'!AU89</f>
        <v>1684</v>
      </c>
      <c r="BA89" s="26">
        <f>SUM(AO89:INDEX(AO89:AQ89,IF($A$2&lt;3,$A$2,3)))</f>
        <v>2502</v>
      </c>
      <c r="BB89" s="26">
        <f>SUM(AR89:INDEX(AR89:AT89,IF(AND($A$2&gt;3,A87&lt;7),$A$2-3,0)))</f>
        <v>3488</v>
      </c>
      <c r="BC89" s="26">
        <f>SUM(AU89:INDEX(AU89:AW89,IF(AND($A$2&gt;6,$A$2&lt;10),$A$2-6,0)))</f>
        <v>0</v>
      </c>
      <c r="BD89" s="26">
        <f>SUM(AX89:INDEX(AX89:AZ89,IF($A$2&gt;9,$A$2-9,0)))</f>
        <v>0</v>
      </c>
      <c r="BE89" s="26">
        <f>SUM($AO89:INDEX(AO89:AZ89,$A$2))</f>
        <v>5990</v>
      </c>
      <c r="BF89" s="37">
        <f t="shared" si="153"/>
        <v>2.2447916666666665</v>
      </c>
      <c r="BG89" s="28">
        <f t="shared" si="153"/>
        <v>4.9197860962566846</v>
      </c>
      <c r="BH89" s="28">
        <f t="shared" si="153"/>
        <v>1.8564516129032258</v>
      </c>
      <c r="BI89" s="28">
        <f t="shared" si="153"/>
        <v>1.921443736730361</v>
      </c>
      <c r="BJ89" s="28">
        <f t="shared" si="153"/>
        <v>1.4546925566343043</v>
      </c>
      <c r="BK89" s="28">
        <f t="shared" si="153"/>
        <v>1.5035714285714286</v>
      </c>
      <c r="BL89" s="28">
        <f t="shared" si="153"/>
        <v>0</v>
      </c>
      <c r="BM89" s="28">
        <f t="shared" si="153"/>
        <v>0</v>
      </c>
      <c r="BN89" s="28">
        <f t="shared" si="153"/>
        <v>0</v>
      </c>
      <c r="BO89" s="28">
        <f t="shared" si="153"/>
        <v>0</v>
      </c>
      <c r="BP89" s="28">
        <f t="shared" si="153"/>
        <v>0</v>
      </c>
      <c r="BQ89" s="28">
        <f t="shared" si="153"/>
        <v>0</v>
      </c>
      <c r="BR89" s="28">
        <f>BA89/SUM(N89:INDEX(N89:P89,IF($A$2&lt;3,$A$2,3)))</f>
        <v>2.5045045045045047</v>
      </c>
      <c r="BS89" s="28">
        <f>BB89/SUM(Q89:INDEX(Q89:S89,$B$2))</f>
        <v>1.5789950203712086</v>
      </c>
      <c r="BT89" s="28">
        <f t="shared" si="154"/>
        <v>0</v>
      </c>
      <c r="BU89" s="28">
        <f t="shared" si="154"/>
        <v>0</v>
      </c>
      <c r="BV89" s="28">
        <f t="shared" si="155"/>
        <v>1.8672069825436408</v>
      </c>
    </row>
    <row r="90" spans="1:74" x14ac:dyDescent="0.25">
      <c r="B90" s="30">
        <f>SUM(B88:B89)</f>
        <v>448</v>
      </c>
      <c r="C90" s="30">
        <f t="shared" ref="C90:Y90" si="157">SUM(C88:C89)</f>
        <v>219</v>
      </c>
      <c r="D90" s="30">
        <f t="shared" si="157"/>
        <v>462</v>
      </c>
      <c r="E90" s="30">
        <f t="shared" si="157"/>
        <v>595</v>
      </c>
      <c r="F90" s="30">
        <f t="shared" si="157"/>
        <v>476</v>
      </c>
      <c r="G90" s="30">
        <f t="shared" si="157"/>
        <v>507</v>
      </c>
      <c r="H90" s="30">
        <f t="shared" si="157"/>
        <v>508</v>
      </c>
      <c r="I90" s="30">
        <f t="shared" si="157"/>
        <v>492</v>
      </c>
      <c r="J90" s="30">
        <f t="shared" si="157"/>
        <v>575</v>
      </c>
      <c r="K90" s="30">
        <f t="shared" si="157"/>
        <v>464</v>
      </c>
      <c r="L90" s="30">
        <f t="shared" si="157"/>
        <v>809</v>
      </c>
      <c r="M90" s="30">
        <f t="shared" si="157"/>
        <v>610</v>
      </c>
      <c r="N90" s="30">
        <f t="shared" si="157"/>
        <v>206</v>
      </c>
      <c r="O90" s="30">
        <f t="shared" si="157"/>
        <v>198</v>
      </c>
      <c r="P90" s="30">
        <f t="shared" si="157"/>
        <v>685</v>
      </c>
      <c r="Q90" s="30">
        <f t="shared" si="157"/>
        <v>545</v>
      </c>
      <c r="R90" s="30">
        <f t="shared" si="157"/>
        <v>749</v>
      </c>
      <c r="S90" s="30">
        <f t="shared" si="157"/>
        <v>1300</v>
      </c>
      <c r="T90" s="30">
        <f t="shared" si="157"/>
        <v>929</v>
      </c>
      <c r="U90" s="30">
        <f t="shared" si="157"/>
        <v>1061</v>
      </c>
      <c r="V90" s="30">
        <f t="shared" si="157"/>
        <v>1275</v>
      </c>
      <c r="W90" s="30">
        <f t="shared" si="157"/>
        <v>1190</v>
      </c>
      <c r="X90" s="30">
        <f t="shared" si="157"/>
        <v>1319</v>
      </c>
      <c r="Y90" s="30">
        <f t="shared" si="157"/>
        <v>1507</v>
      </c>
      <c r="Z90" s="29">
        <f>SUM(N90:INDEX(N90:Y90,$A$2))</f>
        <v>3683</v>
      </c>
      <c r="AA90" s="30">
        <f t="shared" ref="AA90:AD90" si="158">SUM(AA88:AA89)</f>
        <v>1089</v>
      </c>
      <c r="AB90" s="30">
        <f t="shared" si="158"/>
        <v>2594</v>
      </c>
      <c r="AC90" s="30">
        <f t="shared" si="158"/>
        <v>3265</v>
      </c>
      <c r="AD90" s="30">
        <f t="shared" si="158"/>
        <v>4016</v>
      </c>
      <c r="AE90" s="30">
        <f>SUM(B90                                                                                     : INDEX(B90:M90,$A$2))</f>
        <v>2707</v>
      </c>
      <c r="AF90" s="30">
        <f t="shared" si="148"/>
        <v>1129</v>
      </c>
      <c r="AG90" s="30">
        <f t="shared" si="149"/>
        <v>1578</v>
      </c>
      <c r="AH90" s="30">
        <f t="shared" si="150"/>
        <v>1575</v>
      </c>
      <c r="AI90" s="30">
        <f t="shared" si="151"/>
        <v>1883</v>
      </c>
      <c r="AJ90" s="40">
        <f t="shared" si="156"/>
        <v>0.36054673069818999</v>
      </c>
      <c r="AK90" s="40">
        <f t="shared" si="152"/>
        <v>-3.5429583702391465E-2</v>
      </c>
      <c r="AL90" s="40">
        <f t="shared" si="152"/>
        <v>0.64385297845373901</v>
      </c>
      <c r="AM90" s="40">
        <f t="shared" si="152"/>
        <v>1.0730158730158732</v>
      </c>
      <c r="AN90" s="40">
        <f>AD90/SUM(K90:INDEX(K90:M90,MOD($A$2,3)))-1</f>
        <v>1.1327668613913966</v>
      </c>
      <c r="AO90" s="30">
        <f t="shared" ref="AO90:AP90" si="159">SUM(AO88:AO89)</f>
        <v>509</v>
      </c>
      <c r="AP90" s="30">
        <f t="shared" si="159"/>
        <v>1052</v>
      </c>
      <c r="AQ90" s="30">
        <f t="shared" ref="AQ90:AT90" si="160">SUM(AQ88:AQ89)</f>
        <v>1209</v>
      </c>
      <c r="AR90" s="30">
        <f t="shared" si="160"/>
        <v>962</v>
      </c>
      <c r="AS90" s="30">
        <f t="shared" si="160"/>
        <v>953</v>
      </c>
      <c r="AT90" s="30">
        <f t="shared" si="160"/>
        <v>1739</v>
      </c>
      <c r="BA90" s="31">
        <f>SUM(AO90:INDEX(AO90:AQ90,IF($A$2&lt;3,$A$2,3)))</f>
        <v>2770</v>
      </c>
      <c r="BB90" s="31">
        <f>SUM(AR90:INDEX(AR90:AT90,IF(AND($A$2&gt;3,A88&lt;7),$A$2-3,0)))</f>
        <v>3654</v>
      </c>
      <c r="BC90" s="31">
        <f>SUM(AU90:INDEX(AU90:AW90,IF(AND($A$2&gt;6,$A$2&lt;10),$A$2-6,0)))</f>
        <v>0</v>
      </c>
      <c r="BD90" s="31">
        <f>SUM(AX90:INDEX(AX90:AZ90,IF($A$2&gt;9,$A$2-9,0)))</f>
        <v>0</v>
      </c>
      <c r="BE90" s="31">
        <f>SUM($AO90:INDEX(AO90:AZ90,$A$2))</f>
        <v>6424</v>
      </c>
      <c r="BF90" s="43">
        <f t="shared" si="153"/>
        <v>2.470873786407767</v>
      </c>
      <c r="BG90" s="44">
        <f t="shared" si="153"/>
        <v>5.3131313131313131</v>
      </c>
      <c r="BH90" s="44">
        <f t="shared" si="153"/>
        <v>1.7649635036496349</v>
      </c>
      <c r="BI90" s="44">
        <f t="shared" si="153"/>
        <v>1.7651376146788991</v>
      </c>
      <c r="BJ90" s="44">
        <f t="shared" si="153"/>
        <v>1.2723631508678237</v>
      </c>
      <c r="BK90" s="44">
        <f t="shared" si="153"/>
        <v>1.3376923076923077</v>
      </c>
      <c r="BL90" s="44">
        <f t="shared" si="153"/>
        <v>0</v>
      </c>
      <c r="BM90" s="44">
        <f t="shared" si="153"/>
        <v>0</v>
      </c>
      <c r="BN90" s="44">
        <f t="shared" si="153"/>
        <v>0</v>
      </c>
      <c r="BO90" s="44">
        <f t="shared" si="153"/>
        <v>0</v>
      </c>
      <c r="BP90" s="44">
        <f t="shared" si="153"/>
        <v>0</v>
      </c>
      <c r="BQ90" s="44">
        <f t="shared" si="153"/>
        <v>0</v>
      </c>
      <c r="BR90" s="44">
        <f>BA90/SUM(N90:INDEX(N90:P90,IF($A$2&lt;3,$A$2,3)))</f>
        <v>2.5436179981634526</v>
      </c>
      <c r="BS90" s="44">
        <f>BB90/SUM(Q90:INDEX(Q90:S90,$B$2))</f>
        <v>1.4086353122590594</v>
      </c>
      <c r="BT90" s="44">
        <f t="shared" si="154"/>
        <v>0</v>
      </c>
      <c r="BU90" s="44">
        <f t="shared" si="154"/>
        <v>0</v>
      </c>
      <c r="BV90" s="44">
        <f t="shared" si="155"/>
        <v>1.7442302470811839</v>
      </c>
    </row>
    <row r="91" spans="1:74" x14ac:dyDescent="0.25">
      <c r="BF91" s="45"/>
    </row>
    <row r="92" spans="1:74" x14ac:dyDescent="0.25">
      <c r="BF92" s="45"/>
    </row>
    <row r="93" spans="1:74" x14ac:dyDescent="0.25">
      <c r="BF93" s="45"/>
    </row>
    <row r="94" spans="1:74" s="23" customFormat="1" x14ac:dyDescent="0.25">
      <c r="A94" s="15" t="s">
        <v>109</v>
      </c>
      <c r="B94" s="16">
        <v>42005</v>
      </c>
      <c r="C94" s="16">
        <v>42036</v>
      </c>
      <c r="D94" s="16">
        <v>42064</v>
      </c>
      <c r="E94" s="16">
        <v>42095</v>
      </c>
      <c r="F94" s="16">
        <v>42125</v>
      </c>
      <c r="G94" s="16">
        <v>42156</v>
      </c>
      <c r="H94" s="16">
        <v>42186</v>
      </c>
      <c r="I94" s="16">
        <v>42217</v>
      </c>
      <c r="J94" s="16">
        <v>42248</v>
      </c>
      <c r="K94" s="16">
        <v>42278</v>
      </c>
      <c r="L94" s="16">
        <v>42309</v>
      </c>
      <c r="M94" s="16">
        <v>42339</v>
      </c>
      <c r="N94" s="16">
        <v>42370</v>
      </c>
      <c r="O94" s="16">
        <v>42401</v>
      </c>
      <c r="P94" s="16">
        <v>42430</v>
      </c>
      <c r="Q94" s="16">
        <v>42461</v>
      </c>
      <c r="R94" s="16">
        <v>42491</v>
      </c>
      <c r="S94" s="16">
        <v>42522</v>
      </c>
      <c r="T94" s="16">
        <v>42552</v>
      </c>
      <c r="U94" s="16">
        <v>42583</v>
      </c>
      <c r="V94" s="16">
        <v>42614</v>
      </c>
      <c r="W94" s="16">
        <v>42644</v>
      </c>
      <c r="X94" s="16">
        <v>42675</v>
      </c>
      <c r="Y94" s="16">
        <v>42705</v>
      </c>
      <c r="Z94" s="17" t="str">
        <f>"YTD " &amp; A93 &amp;"/16"</f>
        <v>YTD /16</v>
      </c>
      <c r="AA94" s="17" t="s">
        <v>78</v>
      </c>
      <c r="AB94" s="17" t="s">
        <v>79</v>
      </c>
      <c r="AC94" s="17" t="s">
        <v>80</v>
      </c>
      <c r="AD94" s="17" t="s">
        <v>81</v>
      </c>
      <c r="AE94" s="18" t="str">
        <f>"YTD " &amp; A93 &amp;"/15"</f>
        <v>YTD /15</v>
      </c>
      <c r="AF94" s="18" t="s">
        <v>82</v>
      </c>
      <c r="AG94" s="18" t="s">
        <v>83</v>
      </c>
      <c r="AH94" s="18" t="s">
        <v>84</v>
      </c>
      <c r="AI94" s="18" t="s">
        <v>85</v>
      </c>
      <c r="AJ94" s="19" t="s">
        <v>86</v>
      </c>
      <c r="AK94" s="19" t="s">
        <v>87</v>
      </c>
      <c r="AL94" s="19" t="s">
        <v>88</v>
      </c>
      <c r="AM94" s="19" t="s">
        <v>89</v>
      </c>
      <c r="AN94" s="19" t="s">
        <v>90</v>
      </c>
      <c r="AO94" s="20">
        <v>42736</v>
      </c>
      <c r="AP94" s="20">
        <v>42767</v>
      </c>
      <c r="AQ94" s="20">
        <v>42795</v>
      </c>
      <c r="AR94" s="20">
        <v>42826</v>
      </c>
      <c r="AS94" s="20">
        <v>42856</v>
      </c>
      <c r="AT94" s="20">
        <v>42887</v>
      </c>
      <c r="AU94" s="20">
        <v>42917</v>
      </c>
      <c r="AV94" s="20">
        <v>42948</v>
      </c>
      <c r="AW94" s="20">
        <v>42979</v>
      </c>
      <c r="AX94" s="20">
        <v>43009</v>
      </c>
      <c r="AY94" s="20">
        <v>43040</v>
      </c>
      <c r="AZ94" s="20">
        <v>43070</v>
      </c>
      <c r="BA94" s="17" t="s">
        <v>91</v>
      </c>
      <c r="BB94" s="17" t="s">
        <v>92</v>
      </c>
      <c r="BC94" s="17" t="s">
        <v>93</v>
      </c>
      <c r="BD94" s="17" t="s">
        <v>94</v>
      </c>
      <c r="BE94" s="17" t="str">
        <f>"YTD " &amp; A93 &amp;"/17"</f>
        <v>YTD /17</v>
      </c>
      <c r="BF94" s="21">
        <v>42736</v>
      </c>
      <c r="BG94" s="20">
        <v>42767</v>
      </c>
      <c r="BH94" s="20">
        <v>42795</v>
      </c>
      <c r="BI94" s="20">
        <v>42826</v>
      </c>
      <c r="BJ94" s="20">
        <v>42856</v>
      </c>
      <c r="BK94" s="20">
        <v>42887</v>
      </c>
      <c r="BL94" s="20">
        <v>42917</v>
      </c>
      <c r="BM94" s="20">
        <v>42948</v>
      </c>
      <c r="BN94" s="20">
        <v>42979</v>
      </c>
      <c r="BO94" s="20">
        <v>43009</v>
      </c>
      <c r="BP94" s="20">
        <v>43040</v>
      </c>
      <c r="BQ94" s="20">
        <v>43070</v>
      </c>
      <c r="BR94" s="17" t="s">
        <v>95</v>
      </c>
      <c r="BS94" s="17" t="s">
        <v>96</v>
      </c>
      <c r="BT94" s="17" t="s">
        <v>97</v>
      </c>
      <c r="BU94" s="17" t="s">
        <v>98</v>
      </c>
      <c r="BV94" s="22" t="s">
        <v>3</v>
      </c>
    </row>
    <row r="95" spans="1:74" x14ac:dyDescent="0.25">
      <c r="A95" t="s">
        <v>99</v>
      </c>
      <c r="B95" s="4">
        <f>'Agency North'!C95+'Agency South'!C95</f>
        <v>2113.634</v>
      </c>
      <c r="C95" s="4">
        <f>'Agency North'!D95+'Agency South'!D95</f>
        <v>1517.068</v>
      </c>
      <c r="D95" s="4">
        <f>'Agency North'!E95+'Agency South'!E95</f>
        <v>4977.817</v>
      </c>
      <c r="E95" s="4">
        <f>'Agency North'!F95+'Agency South'!F95</f>
        <v>5185.8765000000003</v>
      </c>
      <c r="F95" s="4">
        <f>'Agency North'!G95+'Agency South'!G95</f>
        <v>3419.9209999999998</v>
      </c>
      <c r="G95" s="4">
        <f>'Agency North'!H95+'Agency South'!H95</f>
        <v>4749.3064999999997</v>
      </c>
      <c r="H95" s="4">
        <f>'Agency North'!I95+'Agency South'!I95</f>
        <v>7399.5469999999996</v>
      </c>
      <c r="I95" s="4">
        <f>'Agency North'!J95+'Agency South'!J95</f>
        <v>2452.8310000000001</v>
      </c>
      <c r="J95" s="4">
        <f>'Agency North'!K95+'Agency South'!K95</f>
        <v>6767.6095000000005</v>
      </c>
      <c r="K95" s="4">
        <f>'Agency North'!L95+'Agency South'!L95</f>
        <v>4791.4854999999898</v>
      </c>
      <c r="L95" s="4">
        <f>'Agency North'!M95+'Agency South'!M95</f>
        <v>4597.14299999999</v>
      </c>
      <c r="M95" s="4">
        <f>'Agency North'!N95+'Agency South'!N95</f>
        <v>9871.6519999999891</v>
      </c>
      <c r="N95" s="4">
        <f>'Agency North'!O95+'Agency South'!O95</f>
        <v>2409.0369999999998</v>
      </c>
      <c r="O95" s="4">
        <f>'Agency North'!P95+'Agency South'!P95</f>
        <v>2030.2519999999699</v>
      </c>
      <c r="P95" s="4">
        <f>'Agency North'!Q95+'Agency South'!Q95</f>
        <v>4284.3209999999899</v>
      </c>
      <c r="Q95" s="4">
        <f>'Agency North'!R95+'Agency South'!R95</f>
        <v>6232.1170000000002</v>
      </c>
      <c r="R95" s="4">
        <f>'Agency North'!S95+'Agency South'!S95</f>
        <v>3764.7039999999997</v>
      </c>
      <c r="S95" s="4">
        <f>'Agency North'!T95+'Agency South'!T95</f>
        <v>4062.6605</v>
      </c>
      <c r="T95" s="4">
        <f>'Agency North'!U95+'Agency South'!U95</f>
        <v>3366.509</v>
      </c>
      <c r="U95" s="4">
        <f>'Agency North'!V95+'Agency South'!V95</f>
        <v>2745.7595000000001</v>
      </c>
      <c r="V95" s="4">
        <f>'Agency North'!W95+'Agency South'!W95</f>
        <v>3891.1359999999995</v>
      </c>
      <c r="W95" s="4">
        <f>'Agency North'!X95+'Agency South'!X95</f>
        <v>2956.529</v>
      </c>
      <c r="X95" s="4">
        <f>'Agency North'!Y95+'Agency South'!Y95</f>
        <v>3660.9405000000002</v>
      </c>
      <c r="Y95" s="4">
        <f>'Agency North'!Z95+'Agency South'!Z95</f>
        <v>7064.0375000000004</v>
      </c>
      <c r="Z95" s="24">
        <f>SUM(N95:INDEX(N95:Y95,$A$2))</f>
        <v>22783.091499999959</v>
      </c>
      <c r="AA95" s="24">
        <f>SUM(N95:P95)</f>
        <v>8723.6099999999606</v>
      </c>
      <c r="AB95" s="24">
        <f>SUM(Q95:S95)</f>
        <v>14059.4815</v>
      </c>
      <c r="AC95" s="24">
        <f>SUM(T95:V95)</f>
        <v>10003.404500000001</v>
      </c>
      <c r="AD95" s="24">
        <f>SUM(W95:Y95)</f>
        <v>13681.507000000001</v>
      </c>
      <c r="AE95" s="105">
        <f>SUM(B95                                                                                     : INDEX(B95:M95,$A$2))</f>
        <v>21963.623</v>
      </c>
      <c r="AF95" s="24">
        <f>SUM(B95:D95)</f>
        <v>8608.5190000000002</v>
      </c>
      <c r="AG95" s="24">
        <f>SUM(E95:G95)</f>
        <v>13355.103999999999</v>
      </c>
      <c r="AH95" s="24">
        <f>SUM(H95:J95)</f>
        <v>16619.987500000003</v>
      </c>
      <c r="AI95" s="24">
        <f>SUM(K95:M95)</f>
        <v>19260.280499999972</v>
      </c>
      <c r="AJ95" s="25">
        <f>Z95/AE95-1</f>
        <v>3.7310260697880349E-2</v>
      </c>
      <c r="AK95" s="25">
        <f t="shared" ref="AK95:AN103" si="161">AA95/AF95-1</f>
        <v>1.3369430909075053E-2</v>
      </c>
      <c r="AL95" s="25">
        <f t="shared" si="161"/>
        <v>5.2742195043932405E-2</v>
      </c>
      <c r="AM95" s="25">
        <f t="shared" si="161"/>
        <v>-0.39810998654481544</v>
      </c>
      <c r="AN95" s="25">
        <f t="shared" si="161"/>
        <v>-0.28965172651561222</v>
      </c>
      <c r="AO95" s="50">
        <f>'Agency North'!AP95+'Agency South'!AP95</f>
        <v>5732.826</v>
      </c>
      <c r="AP95" s="50">
        <f>'Agency North'!AQ95+'Agency South'!AQ95</f>
        <v>9062.9023000000107</v>
      </c>
      <c r="AQ95" s="50">
        <f>'Agency North'!AR95+'Agency South'!AR95</f>
        <v>10294.790000000001</v>
      </c>
      <c r="AR95" s="50">
        <f>'Agency North'!AS95+'Agency South'!AS95</f>
        <v>8726.129000000019</v>
      </c>
      <c r="AS95" s="50">
        <f>'Agency North'!AT95+'Agency South'!AT95</f>
        <v>8509.83</v>
      </c>
      <c r="AT95" s="50">
        <f>'Agency North'!AU95+'Agency South'!AU95</f>
        <v>9499.18</v>
      </c>
      <c r="AU95" s="50">
        <f>'Agency North'!AV95+'Agency South'!AV95</f>
        <v>0</v>
      </c>
      <c r="AV95" s="50">
        <f>'Agency North'!AW95+'Agency South'!AW95</f>
        <v>0</v>
      </c>
      <c r="AW95" s="50">
        <f>'Agency North'!AX95+'Agency South'!AX95</f>
        <v>0</v>
      </c>
      <c r="AX95" s="50">
        <f>'Agency North'!AY95+'Agency South'!AY95</f>
        <v>0</v>
      </c>
      <c r="AY95" s="50">
        <f>'Agency North'!AZ95+'Agency South'!AZ95</f>
        <v>0</v>
      </c>
      <c r="AZ95" s="50">
        <f>'Agency North'!BA95+'Agency South'!BA95</f>
        <v>0</v>
      </c>
      <c r="BA95" s="26">
        <f>SUM(AO95:INDEX(AO95:AQ95,IF($A$2&lt;3,$A$2,3)))</f>
        <v>25090.518300000011</v>
      </c>
      <c r="BB95" s="26">
        <f>SUM(AR95:INDEX(AR95:AT95,IF(AND($A$2&gt;3,$A$2&lt;7),$A$2-3,0)))</f>
        <v>26735.139000000017</v>
      </c>
      <c r="BC95" s="26">
        <f>SUM(AU95:INDEX(AU95:AW95,IF(AND($A$2&gt;6,$A$2&lt;10),$A$2-6,0)))</f>
        <v>0</v>
      </c>
      <c r="BD95" s="26">
        <f>SUM(AX95:INDEX(AX95:AZ95,IF($A$2&gt;9,$A$2-9,0)))</f>
        <v>0</v>
      </c>
      <c r="BE95" s="26">
        <f>SUM($AO95:INDEX(AO95:AZ95,$A$2))</f>
        <v>51825.657300000028</v>
      </c>
      <c r="BF95" s="27">
        <f>AO95/N95</f>
        <v>2.3797168744191146</v>
      </c>
      <c r="BG95" s="28">
        <f t="shared" ref="BG95:BQ103" si="162">AP95/O95</f>
        <v>4.4639297486224097</v>
      </c>
      <c r="BH95" s="28">
        <f t="shared" si="162"/>
        <v>2.4028988490825092</v>
      </c>
      <c r="BI95" s="28">
        <f t="shared" si="162"/>
        <v>1.4001869669648401</v>
      </c>
      <c r="BJ95" s="28">
        <f t="shared" si="162"/>
        <v>2.260424723962362</v>
      </c>
      <c r="BK95" s="28">
        <f t="shared" si="162"/>
        <v>2.3381673167127799</v>
      </c>
      <c r="BL95" s="28">
        <f t="shared" si="162"/>
        <v>0</v>
      </c>
      <c r="BM95" s="28">
        <f t="shared" si="162"/>
        <v>0</v>
      </c>
      <c r="BN95" s="28">
        <f t="shared" si="162"/>
        <v>0</v>
      </c>
      <c r="BO95" s="28">
        <f t="shared" si="162"/>
        <v>0</v>
      </c>
      <c r="BP95" s="28">
        <f t="shared" si="162"/>
        <v>0</v>
      </c>
      <c r="BQ95" s="28">
        <f t="shared" si="162"/>
        <v>0</v>
      </c>
      <c r="BR95" s="28">
        <f>BA95/SUM(N95:INDEX(N95:P95,IF($A$2&lt;3,$A$2,3)))</f>
        <v>2.876162311245015</v>
      </c>
      <c r="BS95" s="28">
        <f>BB95/SUM(Q95:INDEX(Q95:S95,$B$2))</f>
        <v>1.9015736106626704</v>
      </c>
      <c r="BT95" s="28">
        <f t="shared" ref="BT95:BU103" si="163">BC95/AC95</f>
        <v>0</v>
      </c>
      <c r="BU95" s="28">
        <f t="shared" si="163"/>
        <v>0</v>
      </c>
      <c r="BV95" s="28">
        <f>BE95/Z95</f>
        <v>2.274742095470236</v>
      </c>
    </row>
    <row r="96" spans="1:74" x14ac:dyDescent="0.25">
      <c r="A96" t="s">
        <v>64</v>
      </c>
      <c r="B96" s="4">
        <f>'Agency North'!C96+'Agency South'!C96</f>
        <v>2041.5569999999998</v>
      </c>
      <c r="C96" s="4">
        <f>'Agency North'!D96+'Agency South'!D96</f>
        <v>1104.5840000000001</v>
      </c>
      <c r="D96" s="4">
        <f>'Agency North'!E96+'Agency South'!E96</f>
        <v>2822.6554999999998</v>
      </c>
      <c r="E96" s="4">
        <f>'Agency North'!F96+'Agency South'!F96</f>
        <v>4653.9250000000002</v>
      </c>
      <c r="F96" s="4">
        <f>'Agency North'!G96+'Agency South'!G96</f>
        <v>3042.0965000000001</v>
      </c>
      <c r="G96" s="4">
        <f>'Agency North'!H96+'Agency South'!H96</f>
        <v>3505.0320000000002</v>
      </c>
      <c r="H96" s="4">
        <f>'Agency North'!I96+'Agency South'!I96</f>
        <v>4443.067</v>
      </c>
      <c r="I96" s="4">
        <f>'Agency North'!J96+'Agency South'!J96</f>
        <v>2814.297</v>
      </c>
      <c r="J96" s="4">
        <f>'Agency North'!K96+'Agency South'!K96</f>
        <v>6173.4279999999999</v>
      </c>
      <c r="K96" s="4">
        <f>'Agency North'!L96+'Agency South'!L96</f>
        <v>3763.5709999999999</v>
      </c>
      <c r="L96" s="4">
        <f>'Agency North'!M96+'Agency South'!M96</f>
        <v>8759.0810000000292</v>
      </c>
      <c r="M96" s="4">
        <f>'Agency North'!N96+'Agency South'!N96</f>
        <v>8076.0369999999903</v>
      </c>
      <c r="N96" s="4">
        <f>'Agency North'!O96+'Agency South'!O96</f>
        <v>1339.41</v>
      </c>
      <c r="O96" s="4">
        <f>'Agency North'!P96+'Agency South'!P96</f>
        <v>1090.5070000000001</v>
      </c>
      <c r="P96" s="4">
        <f>'Agency North'!Q96+'Agency South'!Q96</f>
        <v>8540.9510000000009</v>
      </c>
      <c r="Q96" s="4">
        <f>'Agency North'!R96+'Agency South'!R96</f>
        <v>7245.0709999999999</v>
      </c>
      <c r="R96" s="4">
        <f>'Agency North'!S96+'Agency South'!S96</f>
        <v>5970.442</v>
      </c>
      <c r="S96" s="4">
        <f>'Agency North'!T96+'Agency South'!T96</f>
        <v>12399.223000000071</v>
      </c>
      <c r="T96" s="4">
        <f>'Agency North'!U96+'Agency South'!U96</f>
        <v>6351.8460000000105</v>
      </c>
      <c r="U96" s="4">
        <f>'Agency North'!V96+'Agency South'!V96</f>
        <v>7634.55800000001</v>
      </c>
      <c r="V96" s="4">
        <f>'Agency North'!W96+'Agency South'!W96</f>
        <v>13540.13250000006</v>
      </c>
      <c r="W96" s="4">
        <f>'Agency North'!X96+'Agency South'!X96</f>
        <v>8367.8040000000201</v>
      </c>
      <c r="X96" s="4">
        <f>'Agency North'!Y96+'Agency South'!Y96</f>
        <v>11071.21900000005</v>
      </c>
      <c r="Y96" s="4">
        <f>'Agency North'!Z96+'Agency South'!Z96</f>
        <v>20044.459000000112</v>
      </c>
      <c r="Z96" s="24">
        <f>SUM(N96:INDEX(N96:Y96,$A$2))</f>
        <v>36585.604000000072</v>
      </c>
      <c r="AA96" s="24">
        <f t="shared" ref="AA96:AA101" si="164">SUM(N96:P96)</f>
        <v>10970.868000000002</v>
      </c>
      <c r="AB96" s="24">
        <f t="shared" ref="AB96:AB101" si="165">SUM(Q96:S96)</f>
        <v>25614.73600000007</v>
      </c>
      <c r="AC96" s="24">
        <f t="shared" ref="AC96:AC101" si="166">SUM(T96:V96)</f>
        <v>27526.536500000082</v>
      </c>
      <c r="AD96" s="24">
        <f t="shared" ref="AD96:AD101" si="167">SUM(W96:Y96)</f>
        <v>39483.482000000178</v>
      </c>
      <c r="AE96" s="24">
        <f>SUM(B96                                                                                     : INDEX(B96:M96,$A$2))</f>
        <v>17169.849999999999</v>
      </c>
      <c r="AF96" s="24">
        <f t="shared" ref="AF96:AF101" si="168">SUM(B96:D96)</f>
        <v>5968.7964999999995</v>
      </c>
      <c r="AG96" s="24">
        <f t="shared" ref="AG96:AG101" si="169">SUM(E96:G96)</f>
        <v>11201.053500000002</v>
      </c>
      <c r="AH96" s="24">
        <f t="shared" ref="AH96:AH101" si="170">SUM(H96:J96)</f>
        <v>13430.791999999999</v>
      </c>
      <c r="AI96" s="24">
        <f t="shared" ref="AI96:AI101" si="171">SUM(K96:M96)</f>
        <v>20598.68900000002</v>
      </c>
      <c r="AJ96" s="25">
        <f t="shared" ref="AJ96:AJ103" si="172">Z96/AE96-1</f>
        <v>1.1308051031313653</v>
      </c>
      <c r="AK96" s="25">
        <f t="shared" si="161"/>
        <v>0.83803686388034904</v>
      </c>
      <c r="AL96" s="25">
        <f t="shared" si="161"/>
        <v>1.2868148964738064</v>
      </c>
      <c r="AM96" s="25">
        <f t="shared" si="161"/>
        <v>1.0495095523778555</v>
      </c>
      <c r="AN96" s="25">
        <f t="shared" si="161"/>
        <v>0.9167958698730847</v>
      </c>
      <c r="AO96" s="50">
        <f>'Agency North'!AP96+'Agency South'!AP96</f>
        <v>3966.2190000000001</v>
      </c>
      <c r="AP96" s="50">
        <f>'Agency North'!AQ96+'Agency South'!AQ96</f>
        <v>5758.15200000001</v>
      </c>
      <c r="AQ96" s="50">
        <f>'Agency North'!AR96+'Agency South'!AR96</f>
        <v>13878.74</v>
      </c>
      <c r="AR96" s="50">
        <f>'Agency North'!AS96+'Agency South'!AS96</f>
        <v>10260.61200000001</v>
      </c>
      <c r="AS96" s="50">
        <f>'Agency North'!AT96+'Agency South'!AT96</f>
        <v>9566.08</v>
      </c>
      <c r="AT96" s="50">
        <f>'Agency North'!AU96+'Agency South'!AU96</f>
        <v>18931.7</v>
      </c>
      <c r="AU96" s="50">
        <f>'Agency North'!AV96+'Agency South'!AV96</f>
        <v>0</v>
      </c>
      <c r="AV96" s="50">
        <f>'Agency North'!AW96+'Agency South'!AW96</f>
        <v>0</v>
      </c>
      <c r="AW96" s="50">
        <f>'Agency North'!AX96+'Agency South'!AX96</f>
        <v>0</v>
      </c>
      <c r="AX96" s="50">
        <f>'Agency North'!AY96+'Agency South'!AY96</f>
        <v>0</v>
      </c>
      <c r="AY96" s="50">
        <f>'Agency North'!AZ96+'Agency South'!AZ96</f>
        <v>0</v>
      </c>
      <c r="AZ96" s="50">
        <f>'Agency North'!BA96+'Agency South'!BA96</f>
        <v>0</v>
      </c>
      <c r="BA96" s="26">
        <f>SUM(AO96:INDEX(AO96:AQ96,IF($A$2&lt;3,$A$2,3)))</f>
        <v>23603.111000000012</v>
      </c>
      <c r="BB96" s="26">
        <f>SUM(AR96:INDEX(AR96:AT96,IF(AND($A$2&gt;3,$A$2&lt;7),$A$2-3,0)))</f>
        <v>38758.392000000007</v>
      </c>
      <c r="BC96" s="26">
        <f>SUM(AU96:INDEX(AU96:AW96,IF(AND($A$2&gt;6,$A$2&lt;10),$A$2-6,0)))</f>
        <v>0</v>
      </c>
      <c r="BD96" s="26">
        <f>SUM(AX96:INDEX(AX96:AZ96,IF($A$2&gt;9,$A$2-9,0)))</f>
        <v>0</v>
      </c>
      <c r="BE96" s="26">
        <f>SUM($AO96:INDEX(AO96:AZ96,$A$2))</f>
        <v>62361.503000000026</v>
      </c>
      <c r="BF96" s="27">
        <f t="shared" ref="BF96:BF103" si="173">AO96/N96</f>
        <v>2.9611687235424551</v>
      </c>
      <c r="BG96" s="28">
        <f t="shared" si="162"/>
        <v>5.2802522129615026</v>
      </c>
      <c r="BH96" s="28">
        <f t="shared" si="162"/>
        <v>1.6249642457848077</v>
      </c>
      <c r="BI96" s="28">
        <f t="shared" si="162"/>
        <v>1.4162196616154639</v>
      </c>
      <c r="BJ96" s="28">
        <f t="shared" si="162"/>
        <v>1.6022398341697315</v>
      </c>
      <c r="BK96" s="28">
        <f t="shared" si="162"/>
        <v>1.5268456741200551</v>
      </c>
      <c r="BL96" s="28">
        <f t="shared" si="162"/>
        <v>0</v>
      </c>
      <c r="BM96" s="28">
        <f t="shared" si="162"/>
        <v>0</v>
      </c>
      <c r="BN96" s="28">
        <f t="shared" si="162"/>
        <v>0</v>
      </c>
      <c r="BO96" s="28">
        <f t="shared" si="162"/>
        <v>0</v>
      </c>
      <c r="BP96" s="28">
        <f t="shared" si="162"/>
        <v>0</v>
      </c>
      <c r="BQ96" s="28">
        <f t="shared" si="162"/>
        <v>0</v>
      </c>
      <c r="BR96" s="28">
        <f>BA96/SUM(N96:INDEX(N96:P96,IF($A$2&lt;3,$A$2,3)))</f>
        <v>2.1514351462436707</v>
      </c>
      <c r="BS96" s="28">
        <f>BB96/SUM(Q96:INDEX(Q96:S96,$B$2))</f>
        <v>1.5131286927962053</v>
      </c>
      <c r="BT96" s="28">
        <f t="shared" si="163"/>
        <v>0</v>
      </c>
      <c r="BU96" s="28">
        <f t="shared" si="163"/>
        <v>0</v>
      </c>
      <c r="BV96" s="28">
        <f t="shared" ref="BV96:BV103" si="174">BE96/Z96</f>
        <v>1.7045366532694091</v>
      </c>
    </row>
    <row r="97" spans="1:74" x14ac:dyDescent="0.25">
      <c r="A97" t="s">
        <v>65</v>
      </c>
      <c r="B97" s="4">
        <f>'Agency North'!C97+'Agency South'!C97</f>
        <v>1607.9859999999999</v>
      </c>
      <c r="C97" s="4">
        <f>'Agency North'!D97+'Agency South'!D97</f>
        <v>1750.9380000000001</v>
      </c>
      <c r="D97" s="4">
        <f>'Agency North'!E97+'Agency South'!E97</f>
        <v>2089.0340000000001</v>
      </c>
      <c r="E97" s="4">
        <f>'Agency North'!F97+'Agency South'!F97</f>
        <v>2906.9760000000001</v>
      </c>
      <c r="F97" s="4">
        <f>'Agency North'!G97+'Agency South'!G97</f>
        <v>3479.0169999999998</v>
      </c>
      <c r="G97" s="4">
        <f>'Agency North'!H97+'Agency South'!H97</f>
        <v>3389.9160000000002</v>
      </c>
      <c r="H97" s="4">
        <f>'Agency North'!I97+'Agency South'!I97</f>
        <v>3395.3140000000003</v>
      </c>
      <c r="I97" s="4">
        <f>'Agency North'!J97+'Agency South'!J97</f>
        <v>2433.3559999999998</v>
      </c>
      <c r="J97" s="4">
        <f>'Agency North'!K97+'Agency South'!K97</f>
        <v>4296.6179999999995</v>
      </c>
      <c r="K97" s="4">
        <f>'Agency North'!L97+'Agency South'!L97</f>
        <v>4505.3620000000001</v>
      </c>
      <c r="L97" s="4">
        <f>'Agency North'!M97+'Agency South'!M97</f>
        <v>3030.0115000000001</v>
      </c>
      <c r="M97" s="4">
        <f>'Agency North'!N97+'Agency South'!N97</f>
        <v>8739.1770000000106</v>
      </c>
      <c r="N97" s="4">
        <f>'Agency North'!O97+'Agency South'!O97</f>
        <v>2251.2579999999998</v>
      </c>
      <c r="O97" s="4">
        <f>'Agency North'!P97+'Agency South'!P97</f>
        <v>1010.0340000000001</v>
      </c>
      <c r="P97" s="4">
        <f>'Agency North'!Q97+'Agency South'!Q97</f>
        <v>1571.1179999999999</v>
      </c>
      <c r="Q97" s="4">
        <f>'Agency North'!R97+'Agency South'!R97</f>
        <v>3695.29</v>
      </c>
      <c r="R97" s="4">
        <f>'Agency North'!S97+'Agency South'!S97</f>
        <v>3568.9749999999999</v>
      </c>
      <c r="S97" s="4">
        <f>'Agency North'!T97+'Agency South'!T97</f>
        <v>6259.6239999999998</v>
      </c>
      <c r="T97" s="4">
        <f>'Agency North'!U97+'Agency South'!U97</f>
        <v>5109.6440000000002</v>
      </c>
      <c r="U97" s="4">
        <f>'Agency North'!V97+'Agency South'!V97</f>
        <v>3814.7190000000001</v>
      </c>
      <c r="V97" s="4">
        <f>'Agency North'!W97+'Agency South'!W97</f>
        <v>7698.7370000000201</v>
      </c>
      <c r="W97" s="4">
        <f>'Agency North'!X97+'Agency South'!X97</f>
        <v>7515.3340000000007</v>
      </c>
      <c r="X97" s="4">
        <f>'Agency North'!Y97+'Agency South'!Y97</f>
        <v>7935.1679999999997</v>
      </c>
      <c r="Y97" s="4">
        <f>'Agency North'!Z97+'Agency South'!Z97</f>
        <v>9407.7360000000299</v>
      </c>
      <c r="Z97" s="24">
        <f>SUM(N97:INDEX(N97:Y97,$A$2))</f>
        <v>18356.298999999999</v>
      </c>
      <c r="AA97" s="24">
        <f t="shared" si="164"/>
        <v>4832.41</v>
      </c>
      <c r="AB97" s="24">
        <f t="shared" si="165"/>
        <v>13523.888999999999</v>
      </c>
      <c r="AC97" s="24">
        <f t="shared" si="166"/>
        <v>16623.10000000002</v>
      </c>
      <c r="AD97" s="24">
        <f t="shared" si="167"/>
        <v>24858.23800000003</v>
      </c>
      <c r="AE97" s="24">
        <f>SUM(B97                                                                                     : INDEX(B97:M97,$A$2))</f>
        <v>15223.867000000002</v>
      </c>
      <c r="AF97" s="24">
        <f t="shared" si="168"/>
        <v>5447.9580000000005</v>
      </c>
      <c r="AG97" s="24">
        <f t="shared" si="169"/>
        <v>9775.9089999999997</v>
      </c>
      <c r="AH97" s="24">
        <f t="shared" si="170"/>
        <v>10125.288</v>
      </c>
      <c r="AI97" s="24">
        <f t="shared" si="171"/>
        <v>16274.55050000001</v>
      </c>
      <c r="AJ97" s="25">
        <f t="shared" si="172"/>
        <v>0.20575797200540413</v>
      </c>
      <c r="AK97" s="25">
        <f t="shared" si="161"/>
        <v>-0.11298692097112362</v>
      </c>
      <c r="AL97" s="25">
        <f t="shared" si="161"/>
        <v>0.38338941166494078</v>
      </c>
      <c r="AM97" s="25">
        <f t="shared" si="161"/>
        <v>0.64174095591157698</v>
      </c>
      <c r="AN97" s="25">
        <f t="shared" si="161"/>
        <v>0.52743008170947725</v>
      </c>
      <c r="AO97" s="50">
        <f>'Agency North'!AP97+'Agency South'!AP97</f>
        <v>3625.0929999999998</v>
      </c>
      <c r="AP97" s="50">
        <f>'Agency North'!AQ97+'Agency South'!AQ97</f>
        <v>2547.8330000000001</v>
      </c>
      <c r="AQ97" s="50">
        <f>'Agency North'!AR97+'Agency South'!AR97</f>
        <v>6880.2</v>
      </c>
      <c r="AR97" s="50">
        <f>'Agency North'!AS97+'Agency South'!AS97</f>
        <v>6041.8609999999999</v>
      </c>
      <c r="AS97" s="50">
        <f>'Agency North'!AT97+'Agency South'!AT97</f>
        <v>5938.76</v>
      </c>
      <c r="AT97" s="50">
        <f>'Agency North'!AU97+'Agency South'!AU97</f>
        <v>4219.3899999999994</v>
      </c>
      <c r="AU97" s="50">
        <f>'Agency North'!AV97+'Agency South'!AV97</f>
        <v>0</v>
      </c>
      <c r="AV97" s="50">
        <f>'Agency North'!AW97+'Agency South'!AW97</f>
        <v>0</v>
      </c>
      <c r="AW97" s="50">
        <f>'Agency North'!AX97+'Agency South'!AX97</f>
        <v>0</v>
      </c>
      <c r="AX97" s="50">
        <f>'Agency North'!AY97+'Agency South'!AY97</f>
        <v>0</v>
      </c>
      <c r="AY97" s="50">
        <f>'Agency North'!AZ97+'Agency South'!AZ97</f>
        <v>0</v>
      </c>
      <c r="AZ97" s="50">
        <f>'Agency North'!BA97+'Agency South'!BA97</f>
        <v>0</v>
      </c>
      <c r="BA97" s="26">
        <f>SUM(AO97:INDEX(AO97:AQ97,IF($A$2&lt;3,$A$2,3)))</f>
        <v>13053.126</v>
      </c>
      <c r="BB97" s="26">
        <f>SUM(AR97:INDEX(AR97:AT97,IF(AND($A$2&gt;3,$A$2&lt;7),$A$2-3,0)))</f>
        <v>16200.010999999999</v>
      </c>
      <c r="BC97" s="26">
        <f>SUM(AU97:INDEX(AU97:AW97,IF(AND($A$2&gt;6,$A$2&lt;10),$A$2-6,0)))</f>
        <v>0</v>
      </c>
      <c r="BD97" s="26">
        <f>SUM(AX97:INDEX(AX97:AZ97,IF($A$2&gt;9,$A$2-9,0)))</f>
        <v>0</v>
      </c>
      <c r="BE97" s="26">
        <f>SUM($AO97:INDEX(AO97:AZ97,$A$2))</f>
        <v>29253.137000000002</v>
      </c>
      <c r="BF97" s="27">
        <f t="shared" si="173"/>
        <v>1.6102521345843079</v>
      </c>
      <c r="BG97" s="28">
        <f t="shared" si="162"/>
        <v>2.5225220141104159</v>
      </c>
      <c r="BH97" s="28">
        <f t="shared" si="162"/>
        <v>4.3791745750478324</v>
      </c>
      <c r="BI97" s="28">
        <f t="shared" si="162"/>
        <v>1.6350167375226301</v>
      </c>
      <c r="BJ97" s="28">
        <f t="shared" si="162"/>
        <v>1.6639959652281118</v>
      </c>
      <c r="BK97" s="28">
        <f t="shared" si="162"/>
        <v>0.67406444859946857</v>
      </c>
      <c r="BL97" s="28">
        <f t="shared" si="162"/>
        <v>0</v>
      </c>
      <c r="BM97" s="28">
        <f t="shared" si="162"/>
        <v>0</v>
      </c>
      <c r="BN97" s="28">
        <f t="shared" si="162"/>
        <v>0</v>
      </c>
      <c r="BO97" s="28">
        <f t="shared" si="162"/>
        <v>0</v>
      </c>
      <c r="BP97" s="28">
        <f t="shared" si="162"/>
        <v>0</v>
      </c>
      <c r="BQ97" s="28">
        <f t="shared" si="162"/>
        <v>0</v>
      </c>
      <c r="BR97" s="28">
        <f>BA97/SUM(N97:INDEX(N97:P97,IF($A$2&lt;3,$A$2,3)))</f>
        <v>2.70116277385404</v>
      </c>
      <c r="BS97" s="28">
        <f>BB97/SUM(Q97:INDEX(Q97:S97,$B$2))</f>
        <v>1.1978810976635492</v>
      </c>
      <c r="BT97" s="28">
        <f t="shared" si="163"/>
        <v>0</v>
      </c>
      <c r="BU97" s="28">
        <f t="shared" si="163"/>
        <v>0</v>
      </c>
      <c r="BV97" s="28">
        <f t="shared" si="174"/>
        <v>1.5936293585106673</v>
      </c>
    </row>
    <row r="98" spans="1:74" x14ac:dyDescent="0.25">
      <c r="A98" t="s">
        <v>66</v>
      </c>
      <c r="B98" s="4">
        <f>'Agency North'!C98+'Agency South'!C98</f>
        <v>1988.4479999999999</v>
      </c>
      <c r="C98" s="4">
        <f>'Agency North'!D98+'Agency South'!D98</f>
        <v>1947.857</v>
      </c>
      <c r="D98" s="4">
        <f>'Agency North'!E98+'Agency South'!E98</f>
        <v>3767.4229999999998</v>
      </c>
      <c r="E98" s="4">
        <f>'Agency North'!F98+'Agency South'!F98</f>
        <v>2125.06</v>
      </c>
      <c r="F98" s="4">
        <f>'Agency North'!G98+'Agency South'!G98</f>
        <v>2421.8710000000001</v>
      </c>
      <c r="G98" s="4">
        <f>'Agency North'!H98+'Agency South'!H98</f>
        <v>5373.0374999999904</v>
      </c>
      <c r="H98" s="4">
        <f>'Agency North'!I98+'Agency South'!I98</f>
        <v>4492.59</v>
      </c>
      <c r="I98" s="4">
        <f>'Agency North'!J98+'Agency South'!J98</f>
        <v>2356.33</v>
      </c>
      <c r="J98" s="4">
        <f>'Agency North'!K98+'Agency South'!K98</f>
        <v>5350.7929999999997</v>
      </c>
      <c r="K98" s="4">
        <f>'Agency North'!L98+'Agency South'!L98</f>
        <v>4555.32</v>
      </c>
      <c r="L98" s="4">
        <f>'Agency North'!M98+'Agency South'!M98</f>
        <v>7381.4279999999999</v>
      </c>
      <c r="M98" s="4">
        <f>'Agency North'!N98+'Agency South'!N98</f>
        <v>7028.3935000000001</v>
      </c>
      <c r="N98" s="4">
        <f>'Agency North'!O98+'Agency South'!O98</f>
        <v>2159.4970000000012</v>
      </c>
      <c r="O98" s="4">
        <f>'Agency North'!P98+'Agency South'!P98</f>
        <v>3475.0950000000003</v>
      </c>
      <c r="P98" s="4">
        <f>'Agency North'!Q98+'Agency South'!Q98</f>
        <v>4886.0320000000002</v>
      </c>
      <c r="Q98" s="4">
        <f>'Agency North'!R98+'Agency South'!R98</f>
        <v>2096.8029999999999</v>
      </c>
      <c r="R98" s="4">
        <f>'Agency North'!S98+'Agency South'!S98</f>
        <v>4222.7165000000005</v>
      </c>
      <c r="S98" s="4">
        <f>'Agency North'!T98+'Agency South'!T98</f>
        <v>6302.0964999999997</v>
      </c>
      <c r="T98" s="4">
        <f>'Agency North'!U98+'Agency South'!U98</f>
        <v>5397.6329999999998</v>
      </c>
      <c r="U98" s="4">
        <f>'Agency North'!V98+'Agency South'!V98</f>
        <v>5847.7440000000006</v>
      </c>
      <c r="V98" s="4">
        <f>'Agency North'!W98+'Agency South'!W98</f>
        <v>8135.5635000000002</v>
      </c>
      <c r="W98" s="4">
        <f>'Agency North'!X98+'Agency South'!X98</f>
        <v>4988.0709999999999</v>
      </c>
      <c r="X98" s="4">
        <f>'Agency North'!Y98+'Agency South'!Y98</f>
        <v>11114.921500000011</v>
      </c>
      <c r="Y98" s="4">
        <f>'Agency North'!Z98+'Agency South'!Z98</f>
        <v>22486.390000000029</v>
      </c>
      <c r="Z98" s="24">
        <f>SUM(N98:INDEX(N98:Y98,$A$2))</f>
        <v>23142.240000000002</v>
      </c>
      <c r="AA98" s="24">
        <f t="shared" si="164"/>
        <v>10520.624000000002</v>
      </c>
      <c r="AB98" s="24">
        <f t="shared" si="165"/>
        <v>12621.616</v>
      </c>
      <c r="AC98" s="24">
        <f t="shared" si="166"/>
        <v>19380.940500000001</v>
      </c>
      <c r="AD98" s="24">
        <f t="shared" si="167"/>
        <v>38589.382500000036</v>
      </c>
      <c r="AE98" s="24">
        <f>SUM(B98                                                                                     : INDEX(B98:M98,$A$2))</f>
        <v>17623.696499999991</v>
      </c>
      <c r="AF98" s="24">
        <f t="shared" si="168"/>
        <v>7703.7279999999992</v>
      </c>
      <c r="AG98" s="24">
        <f t="shared" si="169"/>
        <v>9919.9684999999918</v>
      </c>
      <c r="AH98" s="24">
        <f t="shared" si="170"/>
        <v>12199.713</v>
      </c>
      <c r="AI98" s="24">
        <f t="shared" si="171"/>
        <v>18965.141499999998</v>
      </c>
      <c r="AJ98" s="25">
        <f t="shared" si="172"/>
        <v>0.31313200950776787</v>
      </c>
      <c r="AK98" s="25">
        <f t="shared" si="161"/>
        <v>0.36565361601551905</v>
      </c>
      <c r="AL98" s="25">
        <f t="shared" si="161"/>
        <v>0.27234436278704011</v>
      </c>
      <c r="AM98" s="25">
        <f t="shared" si="161"/>
        <v>0.58863905241049541</v>
      </c>
      <c r="AN98" s="25">
        <f t="shared" si="161"/>
        <v>1.0347532076151418</v>
      </c>
      <c r="AO98" s="50">
        <f>'Agency North'!AP98+'Agency South'!AP98</f>
        <v>6248.7709999999997</v>
      </c>
      <c r="AP98" s="50">
        <f>'Agency North'!AQ98+'Agency South'!AQ98</f>
        <v>9679.9750000000204</v>
      </c>
      <c r="AQ98" s="50">
        <f>'Agency North'!AR98+'Agency South'!AR98</f>
        <v>6518.37</v>
      </c>
      <c r="AR98" s="50">
        <f>'Agency North'!AS98+'Agency South'!AS98</f>
        <v>5299.9169999999995</v>
      </c>
      <c r="AS98" s="50">
        <f>'Agency North'!AT98+'Agency South'!AT98</f>
        <v>7151.85</v>
      </c>
      <c r="AT98" s="50">
        <f>'Agency North'!AU98+'Agency South'!AU98</f>
        <v>6889.65</v>
      </c>
      <c r="AU98" s="50">
        <f>'Agency North'!AV98+'Agency South'!AV98</f>
        <v>0</v>
      </c>
      <c r="AV98" s="50">
        <f>'Agency North'!AW98+'Agency South'!AW98</f>
        <v>0</v>
      </c>
      <c r="AW98" s="50">
        <f>'Agency North'!AX98+'Agency South'!AX98</f>
        <v>0</v>
      </c>
      <c r="AX98" s="50">
        <f>'Agency North'!AY98+'Agency South'!AY98</f>
        <v>0</v>
      </c>
      <c r="AY98" s="50">
        <f>'Agency North'!AZ98+'Agency South'!AZ98</f>
        <v>0</v>
      </c>
      <c r="AZ98" s="50">
        <f>'Agency North'!BA98+'Agency South'!BA98</f>
        <v>0</v>
      </c>
      <c r="BA98" s="26">
        <f>SUM(AO98:INDEX(AO98:AQ98,IF($A$2&lt;3,$A$2,3)))</f>
        <v>22447.11600000002</v>
      </c>
      <c r="BB98" s="26">
        <f>SUM(AR98:INDEX(AR98:AT98,IF(AND($A$2&gt;3,$A$2&lt;7),$A$2-3,0)))</f>
        <v>19341.417000000001</v>
      </c>
      <c r="BC98" s="26">
        <f>SUM(AU98:INDEX(AU98:AW98,IF(AND($A$2&gt;6,$A$2&lt;10),$A$2-6,0)))</f>
        <v>0</v>
      </c>
      <c r="BD98" s="26">
        <f>SUM(AX98:INDEX(AX98:AZ98,IF($A$2&gt;9,$A$2-9,0)))</f>
        <v>0</v>
      </c>
      <c r="BE98" s="26">
        <f>SUM($AO98:INDEX(AO98:AZ98,$A$2))</f>
        <v>41788.533000000018</v>
      </c>
      <c r="BF98" s="27">
        <f t="shared" si="173"/>
        <v>2.8936233761843595</v>
      </c>
      <c r="BG98" s="28">
        <f t="shared" si="162"/>
        <v>2.785528165417066</v>
      </c>
      <c r="BH98" s="28">
        <f t="shared" si="162"/>
        <v>1.3340825438720008</v>
      </c>
      <c r="BI98" s="28">
        <f t="shared" si="162"/>
        <v>2.5276179974942803</v>
      </c>
      <c r="BJ98" s="28">
        <f t="shared" si="162"/>
        <v>1.6936609407711836</v>
      </c>
      <c r="BK98" s="28">
        <f t="shared" si="162"/>
        <v>1.0932314349677128</v>
      </c>
      <c r="BL98" s="28">
        <f t="shared" si="162"/>
        <v>0</v>
      </c>
      <c r="BM98" s="28">
        <f t="shared" si="162"/>
        <v>0</v>
      </c>
      <c r="BN98" s="28">
        <f t="shared" si="162"/>
        <v>0</v>
      </c>
      <c r="BO98" s="28">
        <f t="shared" si="162"/>
        <v>0</v>
      </c>
      <c r="BP98" s="28">
        <f t="shared" si="162"/>
        <v>0</v>
      </c>
      <c r="BQ98" s="28">
        <f t="shared" si="162"/>
        <v>0</v>
      </c>
      <c r="BR98" s="28">
        <f>BA98/SUM(N98:INDEX(N98:P98,IF($A$2&lt;3,$A$2,3)))</f>
        <v>2.1336297162601778</v>
      </c>
      <c r="BS98" s="28">
        <f>BB98/SUM(Q98:INDEX(Q98:S98,$B$2))</f>
        <v>1.5324041707496094</v>
      </c>
      <c r="BT98" s="28">
        <f t="shared" si="163"/>
        <v>0</v>
      </c>
      <c r="BU98" s="28">
        <f t="shared" si="163"/>
        <v>0</v>
      </c>
      <c r="BV98" s="28">
        <f t="shared" si="174"/>
        <v>1.8057255045319733</v>
      </c>
    </row>
    <row r="99" spans="1:74" x14ac:dyDescent="0.25">
      <c r="A99" t="s">
        <v>67</v>
      </c>
      <c r="B99" s="4">
        <f>'Agency North'!C99+'Agency South'!C99</f>
        <v>826.59100000000012</v>
      </c>
      <c r="C99" s="4">
        <f>'Agency North'!D99+'Agency South'!D99</f>
        <v>1141.806</v>
      </c>
      <c r="D99" s="4">
        <f>'Agency North'!E99+'Agency South'!E99</f>
        <v>2527.857</v>
      </c>
      <c r="E99" s="4">
        <f>'Agency North'!F99+'Agency South'!F99</f>
        <v>3863.71</v>
      </c>
      <c r="F99" s="4">
        <f>'Agency North'!G99+'Agency South'!G99</f>
        <v>3041.1080000000002</v>
      </c>
      <c r="G99" s="4">
        <f>'Agency North'!H99+'Agency South'!H99</f>
        <v>2635.279</v>
      </c>
      <c r="H99" s="4">
        <f>'Agency North'!I99+'Agency South'!I99</f>
        <v>3522.2210000000005</v>
      </c>
      <c r="I99" s="4">
        <f>'Agency North'!J99+'Agency South'!J99</f>
        <v>2733.703</v>
      </c>
      <c r="J99" s="4">
        <f>'Agency North'!K99+'Agency South'!K99</f>
        <v>4572.6059999999998</v>
      </c>
      <c r="K99" s="4">
        <f>'Agency North'!L99+'Agency South'!L99</f>
        <v>3584.4075000000003</v>
      </c>
      <c r="L99" s="4">
        <f>'Agency North'!M99+'Agency South'!M99</f>
        <v>5719.3940000000002</v>
      </c>
      <c r="M99" s="4">
        <f>'Agency North'!N99+'Agency South'!N99</f>
        <v>8277.2860000000001</v>
      </c>
      <c r="N99" s="4">
        <f>'Agency North'!O99+'Agency South'!O99</f>
        <v>2077.2080000000001</v>
      </c>
      <c r="O99" s="4">
        <f>'Agency North'!P99+'Agency South'!P99</f>
        <v>1733.0194999999999</v>
      </c>
      <c r="P99" s="4">
        <f>'Agency North'!Q99+'Agency South'!Q99</f>
        <v>5499.0010000000002</v>
      </c>
      <c r="Q99" s="4">
        <f>'Agency North'!R99+'Agency South'!R99</f>
        <v>5489.9589999999998</v>
      </c>
      <c r="R99" s="4">
        <f>'Agency North'!S99+'Agency South'!S99</f>
        <v>2784.2375000000002</v>
      </c>
      <c r="S99" s="4">
        <f>'Agency North'!T99+'Agency South'!T99</f>
        <v>2510.1030000000001</v>
      </c>
      <c r="T99" s="4">
        <f>'Agency North'!U99+'Agency South'!U99</f>
        <v>2531.8564999999999</v>
      </c>
      <c r="U99" s="4">
        <f>'Agency North'!V99+'Agency South'!V99</f>
        <v>3827.8319999999999</v>
      </c>
      <c r="V99" s="4">
        <f>'Agency North'!W99+'Agency South'!W99</f>
        <v>6097.2065000000002</v>
      </c>
      <c r="W99" s="4">
        <f>'Agency North'!X99+'Agency South'!X99</f>
        <v>6739.7915000000003</v>
      </c>
      <c r="X99" s="4">
        <f>'Agency North'!Y99+'Agency South'!Y99</f>
        <v>4560.6244999999999</v>
      </c>
      <c r="Y99" s="4">
        <f>'Agency North'!Z99+'Agency South'!Z99</f>
        <v>9155.1155000000199</v>
      </c>
      <c r="Z99" s="24">
        <f>SUM(N99:INDEX(N99:Y99,$A$2))</f>
        <v>20093.527999999998</v>
      </c>
      <c r="AA99" s="24">
        <f t="shared" si="164"/>
        <v>9309.2285000000011</v>
      </c>
      <c r="AB99" s="24">
        <f t="shared" si="165"/>
        <v>10784.299500000001</v>
      </c>
      <c r="AC99" s="24">
        <f t="shared" si="166"/>
        <v>12456.895</v>
      </c>
      <c r="AD99" s="24">
        <f t="shared" si="167"/>
        <v>20455.531500000019</v>
      </c>
      <c r="AE99" s="24">
        <f>SUM(B99                                                                                     : INDEX(B99:M99,$A$2))</f>
        <v>14036.351000000001</v>
      </c>
      <c r="AF99" s="24">
        <f t="shared" si="168"/>
        <v>4496.2539999999999</v>
      </c>
      <c r="AG99" s="24">
        <f t="shared" si="169"/>
        <v>9540.0969999999998</v>
      </c>
      <c r="AH99" s="24">
        <f t="shared" si="170"/>
        <v>10828.53</v>
      </c>
      <c r="AI99" s="24">
        <f t="shared" si="171"/>
        <v>17581.087500000001</v>
      </c>
      <c r="AJ99" s="25">
        <f t="shared" si="172"/>
        <v>0.43153501932232929</v>
      </c>
      <c r="AK99" s="25">
        <f t="shared" si="161"/>
        <v>1.0704409715287442</v>
      </c>
      <c r="AL99" s="25">
        <f t="shared" si="161"/>
        <v>0.1304182232109381</v>
      </c>
      <c r="AM99" s="25">
        <f t="shared" si="161"/>
        <v>0.15037729036166492</v>
      </c>
      <c r="AN99" s="25">
        <f t="shared" si="161"/>
        <v>0.1634963707449848</v>
      </c>
      <c r="AO99" s="50">
        <f>'Agency North'!AP99+'Agency South'!AP99</f>
        <v>3069.9085</v>
      </c>
      <c r="AP99" s="50">
        <f>'Agency North'!AQ99+'Agency South'!AQ99</f>
        <v>6875.2839999999997</v>
      </c>
      <c r="AQ99" s="50">
        <f>'Agency North'!AR99+'Agency South'!AR99</f>
        <v>9972.36</v>
      </c>
      <c r="AR99" s="50">
        <f>'Agency North'!AS99+'Agency South'!AS99</f>
        <v>8025.7705000000005</v>
      </c>
      <c r="AS99" s="50">
        <f>'Agency North'!AT99+'Agency South'!AT99</f>
        <v>5266.25</v>
      </c>
      <c r="AT99" s="50">
        <f>'Agency North'!AU99+'Agency South'!AU99</f>
        <v>6319.24</v>
      </c>
      <c r="AU99" s="50">
        <f>'Agency North'!AV99+'Agency South'!AV99</f>
        <v>0</v>
      </c>
      <c r="AV99" s="50">
        <f>'Agency North'!AW99+'Agency South'!AW99</f>
        <v>0</v>
      </c>
      <c r="AW99" s="50">
        <f>'Agency North'!AX99+'Agency South'!AX99</f>
        <v>0</v>
      </c>
      <c r="AX99" s="50">
        <f>'Agency North'!AY99+'Agency South'!AY99</f>
        <v>0</v>
      </c>
      <c r="AY99" s="50">
        <f>'Agency North'!AZ99+'Agency South'!AZ99</f>
        <v>0</v>
      </c>
      <c r="AZ99" s="50">
        <f>'Agency North'!BA99+'Agency South'!BA99</f>
        <v>0</v>
      </c>
      <c r="BA99" s="26">
        <f>SUM(AO99:INDEX(AO99:AQ99,IF($A$2&lt;3,$A$2,3)))</f>
        <v>19917.552499999998</v>
      </c>
      <c r="BB99" s="26">
        <f>SUM(AR99:INDEX(AR99:AT99,IF(AND($A$2&gt;3,$A$2&lt;7),$A$2-3,0)))</f>
        <v>19611.2605</v>
      </c>
      <c r="BC99" s="26">
        <f>SUM(AU99:INDEX(AU99:AW99,IF(AND($A$2&gt;6,$A$2&lt;10),$A$2-6,0)))</f>
        <v>0</v>
      </c>
      <c r="BD99" s="26">
        <f>SUM(AX99:INDEX(AX99:AZ99,IF($A$2&gt;9,$A$2-9,0)))</f>
        <v>0</v>
      </c>
      <c r="BE99" s="26">
        <f>SUM($AO99:INDEX(AO99:AZ99,$A$2))</f>
        <v>39528.812999999995</v>
      </c>
      <c r="BF99" s="27">
        <f t="shared" si="173"/>
        <v>1.477901346422698</v>
      </c>
      <c r="BG99" s="28">
        <f t="shared" si="162"/>
        <v>3.9672282972003488</v>
      </c>
      <c r="BH99" s="28">
        <f t="shared" si="162"/>
        <v>1.8134857585950612</v>
      </c>
      <c r="BI99" s="28">
        <f t="shared" si="162"/>
        <v>1.4618998976130788</v>
      </c>
      <c r="BJ99" s="28">
        <f t="shared" si="162"/>
        <v>1.8914514297002321</v>
      </c>
      <c r="BK99" s="28">
        <f t="shared" si="162"/>
        <v>2.5175221893284854</v>
      </c>
      <c r="BL99" s="28">
        <f t="shared" si="162"/>
        <v>0</v>
      </c>
      <c r="BM99" s="28">
        <f t="shared" si="162"/>
        <v>0</v>
      </c>
      <c r="BN99" s="28">
        <f t="shared" si="162"/>
        <v>0</v>
      </c>
      <c r="BO99" s="28">
        <f t="shared" si="162"/>
        <v>0</v>
      </c>
      <c r="BP99" s="28">
        <f t="shared" si="162"/>
        <v>0</v>
      </c>
      <c r="BQ99" s="28">
        <f t="shared" si="162"/>
        <v>0</v>
      </c>
      <c r="BR99" s="28">
        <f>BA99/SUM(N99:INDEX(N99:P99,IF($A$2&lt;3,$A$2,3)))</f>
        <v>2.1395492118385531</v>
      </c>
      <c r="BS99" s="28">
        <f>BB99/SUM(Q99:INDEX(Q99:S99,$B$2))</f>
        <v>1.8185010996773596</v>
      </c>
      <c r="BT99" s="28">
        <f t="shared" si="163"/>
        <v>0</v>
      </c>
      <c r="BU99" s="28">
        <f t="shared" si="163"/>
        <v>0</v>
      </c>
      <c r="BV99" s="28">
        <f t="shared" si="174"/>
        <v>1.9672410439819228</v>
      </c>
    </row>
    <row r="100" spans="1:74" x14ac:dyDescent="0.25">
      <c r="A100" t="s">
        <v>68</v>
      </c>
      <c r="B100" s="4">
        <f>'Agency North'!C100+'Agency South'!C100</f>
        <v>1163.1880000000001</v>
      </c>
      <c r="C100" s="4">
        <f>'Agency North'!D100+'Agency South'!D100</f>
        <v>1238.098</v>
      </c>
      <c r="D100" s="4">
        <f>'Agency North'!E100+'Agency South'!E100</f>
        <v>1670.8544999999999</v>
      </c>
      <c r="E100" s="4">
        <f>'Agency North'!F100+'Agency South'!F100</f>
        <v>3477.4745000000003</v>
      </c>
      <c r="F100" s="4">
        <f>'Agency North'!G100+'Agency South'!G100</f>
        <v>2406.3429999999998</v>
      </c>
      <c r="G100" s="4">
        <f>'Agency North'!H100+'Agency South'!H100</f>
        <v>5399.6035000000011</v>
      </c>
      <c r="H100" s="4">
        <f>'Agency North'!I100+'Agency South'!I100</f>
        <v>4265.6030000000001</v>
      </c>
      <c r="I100" s="4">
        <f>'Agency North'!J100+'Agency South'!J100</f>
        <v>2426.2089999999998</v>
      </c>
      <c r="J100" s="4">
        <f>'Agency North'!K100+'Agency South'!K100</f>
        <v>5651.0095000000001</v>
      </c>
      <c r="K100" s="4">
        <f>'Agency North'!L100+'Agency South'!L100</f>
        <v>4779.9255000000003</v>
      </c>
      <c r="L100" s="4">
        <f>'Agency North'!M100+'Agency South'!M100</f>
        <v>7891.0340000000197</v>
      </c>
      <c r="M100" s="4">
        <f>'Agency North'!N100+'Agency South'!N100</f>
        <v>9060.6965000000109</v>
      </c>
      <c r="N100" s="4">
        <f>'Agency North'!O100+'Agency South'!O100</f>
        <v>1787.0029999999999</v>
      </c>
      <c r="O100" s="4">
        <f>'Agency North'!P100+'Agency South'!P100</f>
        <v>2160.8409999999999</v>
      </c>
      <c r="P100" s="4">
        <f>'Agency North'!Q100+'Agency South'!Q100</f>
        <v>5269.8829999999998</v>
      </c>
      <c r="Q100" s="4">
        <f>'Agency North'!R100+'Agency South'!R100</f>
        <v>3690.7139999999999</v>
      </c>
      <c r="R100" s="4">
        <f>'Agency North'!S100+'Agency South'!S100</f>
        <v>4527.99</v>
      </c>
      <c r="S100" s="4">
        <f>'Agency North'!T100+'Agency South'!T100</f>
        <v>5901.0484999999999</v>
      </c>
      <c r="T100" s="4">
        <f>'Agency North'!U100+'Agency South'!U100</f>
        <v>4429.9855000000007</v>
      </c>
      <c r="U100" s="4">
        <f>'Agency North'!V100+'Agency South'!V100</f>
        <v>3542.5015000000003</v>
      </c>
      <c r="V100" s="4">
        <f>'Agency North'!W100+'Agency South'!W100</f>
        <v>4720.8329999999996</v>
      </c>
      <c r="W100" s="4">
        <f>'Agency North'!X100+'Agency South'!X100</f>
        <v>3664.6169999999997</v>
      </c>
      <c r="X100" s="4">
        <f>'Agency North'!Y100+'Agency South'!Y100</f>
        <v>7175.3250000000098</v>
      </c>
      <c r="Y100" s="4">
        <f>'Agency North'!Z100+'Agency South'!Z100</f>
        <v>13488.51900000002</v>
      </c>
      <c r="Z100" s="24">
        <f>SUM(N100:INDEX(N100:Y100,$A$2))</f>
        <v>23337.479499999998</v>
      </c>
      <c r="AA100" s="24">
        <f t="shared" si="164"/>
        <v>9217.726999999999</v>
      </c>
      <c r="AB100" s="24">
        <f t="shared" si="165"/>
        <v>14119.752499999999</v>
      </c>
      <c r="AC100" s="24">
        <f t="shared" si="166"/>
        <v>12693.32</v>
      </c>
      <c r="AD100" s="24">
        <f t="shared" si="167"/>
        <v>24328.461000000032</v>
      </c>
      <c r="AE100" s="24">
        <f>SUM(B100                                                                                     : INDEX(B100:M100,$A$2))</f>
        <v>15355.5615</v>
      </c>
      <c r="AF100" s="24">
        <f t="shared" si="168"/>
        <v>4072.1405</v>
      </c>
      <c r="AG100" s="24">
        <f t="shared" si="169"/>
        <v>11283.421000000002</v>
      </c>
      <c r="AH100" s="24">
        <f t="shared" si="170"/>
        <v>12342.8215</v>
      </c>
      <c r="AI100" s="24">
        <f t="shared" si="171"/>
        <v>21731.656000000032</v>
      </c>
      <c r="AJ100" s="25">
        <f t="shared" si="172"/>
        <v>0.51980632554530803</v>
      </c>
      <c r="AK100" s="25">
        <f t="shared" si="161"/>
        <v>1.263607309227174</v>
      </c>
      <c r="AL100" s="25">
        <f t="shared" si="161"/>
        <v>0.25137159200210601</v>
      </c>
      <c r="AM100" s="25">
        <f t="shared" si="161"/>
        <v>2.8396951215732935E-2</v>
      </c>
      <c r="AN100" s="25">
        <f t="shared" si="161"/>
        <v>0.11949411494457651</v>
      </c>
      <c r="AO100" s="50">
        <f>'Agency North'!AP100+'Agency South'!AP100</f>
        <v>1532.2280000000001</v>
      </c>
      <c r="AP100" s="50">
        <f>'Agency North'!AQ100+'Agency South'!AQ100</f>
        <v>1883.4704999999999</v>
      </c>
      <c r="AQ100" s="50">
        <f>'Agency North'!AR100+'Agency South'!AR100</f>
        <v>3438.4900000000002</v>
      </c>
      <c r="AR100" s="50">
        <f>'Agency North'!AS100+'Agency South'!AS100</f>
        <v>4730.8515000000007</v>
      </c>
      <c r="AS100" s="50">
        <f>'Agency North'!AT100+'Agency South'!AT100</f>
        <v>11664.91</v>
      </c>
      <c r="AT100" s="50">
        <f>'Agency North'!AU100+'Agency South'!AU100</f>
        <v>6845.4</v>
      </c>
      <c r="AU100" s="50">
        <f>'Agency North'!AV100+'Agency South'!AV100</f>
        <v>0</v>
      </c>
      <c r="AV100" s="50">
        <f>'Agency North'!AW100+'Agency South'!AW100</f>
        <v>0</v>
      </c>
      <c r="AW100" s="50">
        <f>'Agency North'!AX100+'Agency South'!AX100</f>
        <v>0</v>
      </c>
      <c r="AX100" s="50">
        <f>'Agency North'!AY100+'Agency South'!AY100</f>
        <v>0</v>
      </c>
      <c r="AY100" s="50">
        <f>'Agency North'!AZ100+'Agency South'!AZ100</f>
        <v>0</v>
      </c>
      <c r="AZ100" s="50">
        <f>'Agency North'!BA100+'Agency South'!BA100</f>
        <v>0</v>
      </c>
      <c r="BA100" s="26">
        <f>SUM(AO100:INDEX(AO100:AQ100,IF($A$2&lt;3,$A$2,3)))</f>
        <v>6854.1885000000002</v>
      </c>
      <c r="BB100" s="26">
        <f>SUM(AR100:INDEX(AR100:AT100,IF(AND($A$2&gt;3,$A$2&lt;7),$A$2-3,0)))</f>
        <v>23241.161500000002</v>
      </c>
      <c r="BC100" s="26">
        <f>SUM(AU100:INDEX(AU100:AW100,IF(AND($A$2&gt;6,$A$2&lt;10),$A$2-6,0)))</f>
        <v>0</v>
      </c>
      <c r="BD100" s="26">
        <f>SUM(AX100:INDEX(AX100:AZ100,IF($A$2&gt;9,$A$2-9,0)))</f>
        <v>0</v>
      </c>
      <c r="BE100" s="26">
        <f>SUM($AO100:INDEX(AO100:AZ100,$A$2))</f>
        <v>30095.35</v>
      </c>
      <c r="BF100" s="27">
        <f t="shared" si="173"/>
        <v>0.85742889071814665</v>
      </c>
      <c r="BG100" s="28">
        <f t="shared" si="162"/>
        <v>0.87163770957696562</v>
      </c>
      <c r="BH100" s="28">
        <f t="shared" si="162"/>
        <v>0.65247938142080197</v>
      </c>
      <c r="BI100" s="28">
        <f t="shared" si="162"/>
        <v>1.2818255492026749</v>
      </c>
      <c r="BJ100" s="28">
        <f t="shared" si="162"/>
        <v>2.5761783926201249</v>
      </c>
      <c r="BK100" s="28">
        <f t="shared" si="162"/>
        <v>1.1600311368394955</v>
      </c>
      <c r="BL100" s="28">
        <f t="shared" si="162"/>
        <v>0</v>
      </c>
      <c r="BM100" s="28">
        <f t="shared" si="162"/>
        <v>0</v>
      </c>
      <c r="BN100" s="28">
        <f t="shared" si="162"/>
        <v>0</v>
      </c>
      <c r="BO100" s="28">
        <f t="shared" si="162"/>
        <v>0</v>
      </c>
      <c r="BP100" s="28">
        <f t="shared" si="162"/>
        <v>0</v>
      </c>
      <c r="BQ100" s="28">
        <f t="shared" si="162"/>
        <v>0</v>
      </c>
      <c r="BR100" s="28">
        <f>BA100/SUM(N100:INDEX(N100:P100,IF($A$2&lt;3,$A$2,3)))</f>
        <v>0.7435877087702859</v>
      </c>
      <c r="BS100" s="28">
        <f>BB100/SUM(Q100:INDEX(Q100:S100,$B$2))</f>
        <v>1.6460034621711679</v>
      </c>
      <c r="BT100" s="28">
        <f t="shared" si="163"/>
        <v>0</v>
      </c>
      <c r="BU100" s="28">
        <f t="shared" si="163"/>
        <v>0</v>
      </c>
      <c r="BV100" s="28">
        <f t="shared" si="174"/>
        <v>1.2895715666295497</v>
      </c>
    </row>
    <row r="101" spans="1:74" x14ac:dyDescent="0.25">
      <c r="A101" t="s">
        <v>69</v>
      </c>
      <c r="B101" s="4">
        <f>'Agency North'!C101+'Agency South'!C101</f>
        <v>382.339</v>
      </c>
      <c r="C101" s="4">
        <f>'Agency North'!D101+'Agency South'!D101</f>
        <v>401.28800000000001</v>
      </c>
      <c r="D101" s="4">
        <f>'Agency North'!E101+'Agency South'!E101</f>
        <v>715.85500000000002</v>
      </c>
      <c r="E101" s="4">
        <f>'Agency North'!F101+'Agency South'!F101</f>
        <v>416.81299999999999</v>
      </c>
      <c r="F101" s="4">
        <f>'Agency North'!G101+'Agency South'!G101</f>
        <v>495.71550000000013</v>
      </c>
      <c r="G101" s="4">
        <f>'Agency North'!H101+'Agency South'!H101</f>
        <v>1178.4275</v>
      </c>
      <c r="H101" s="4">
        <f>'Agency North'!I101+'Agency South'!I101</f>
        <v>1019.672</v>
      </c>
      <c r="I101" s="4">
        <f>'Agency North'!J101+'Agency South'!J101</f>
        <v>1070.9360000000001</v>
      </c>
      <c r="J101" s="4">
        <f>'Agency North'!K101+'Agency South'!K101</f>
        <v>5042.2280000000001</v>
      </c>
      <c r="K101" s="4">
        <f>'Agency North'!L101+'Agency South'!L101</f>
        <v>-690.76250000000005</v>
      </c>
      <c r="L101" s="4">
        <f>'Agency North'!M101+'Agency South'!M101</f>
        <v>4261.8795</v>
      </c>
      <c r="M101" s="4">
        <f>'Agency North'!N101+'Agency South'!N101</f>
        <v>6683.2224999999908</v>
      </c>
      <c r="N101" s="4">
        <f>'Agency North'!O101+'Agency South'!O101</f>
        <v>1618.5117</v>
      </c>
      <c r="O101" s="4">
        <f>'Agency North'!P101+'Agency South'!P101</f>
        <v>2392.8905</v>
      </c>
      <c r="P101" s="4">
        <f>'Agency North'!Q101+'Agency South'!Q101</f>
        <v>3090.6607000000004</v>
      </c>
      <c r="Q101" s="4">
        <f>'Agency North'!R101+'Agency South'!R101</f>
        <v>2189.4195</v>
      </c>
      <c r="R101" s="4">
        <f>'Agency North'!S101+'Agency South'!S101</f>
        <v>2618.9499999999998</v>
      </c>
      <c r="S101" s="4">
        <f>'Agency North'!T101+'Agency South'!T101</f>
        <v>4033.3780999999999</v>
      </c>
      <c r="T101" s="4">
        <f>'Agency North'!U101+'Agency South'!U101</f>
        <v>2560.4470000000001</v>
      </c>
      <c r="U101" s="4">
        <f>'Agency North'!V101+'Agency South'!V101</f>
        <v>3611.2749999999996</v>
      </c>
      <c r="V101" s="4">
        <f>'Agency North'!W101+'Agency South'!W101</f>
        <v>4759.9645</v>
      </c>
      <c r="W101" s="4">
        <f>'Agency North'!X101+'Agency South'!X101</f>
        <v>4869.0685000000003</v>
      </c>
      <c r="X101" s="4">
        <f>'Agency North'!Y101+'Agency South'!Y101</f>
        <v>4908.6975000000002</v>
      </c>
      <c r="Y101" s="4">
        <f>'Agency North'!Z101+'Agency South'!Z101</f>
        <v>12788.59700000002</v>
      </c>
      <c r="Z101" s="24">
        <f>SUM(N101:INDEX(N101:Y101,$A$2))</f>
        <v>15943.810500000001</v>
      </c>
      <c r="AA101" s="24">
        <f t="shared" si="164"/>
        <v>7102.0629000000008</v>
      </c>
      <c r="AB101" s="24">
        <f t="shared" si="165"/>
        <v>8841.7475999999988</v>
      </c>
      <c r="AC101" s="24">
        <f t="shared" si="166"/>
        <v>10931.6865</v>
      </c>
      <c r="AD101" s="24">
        <f t="shared" si="167"/>
        <v>22566.363000000019</v>
      </c>
      <c r="AE101" s="24">
        <f>SUM(B101                                                                                     : INDEX(B101:M101,$A$2))</f>
        <v>3590.4380000000001</v>
      </c>
      <c r="AF101" s="24">
        <f t="shared" si="168"/>
        <v>1499.482</v>
      </c>
      <c r="AG101" s="24">
        <f t="shared" si="169"/>
        <v>2090.9560000000001</v>
      </c>
      <c r="AH101" s="24">
        <f t="shared" si="170"/>
        <v>7132.8360000000002</v>
      </c>
      <c r="AI101" s="24">
        <f t="shared" si="171"/>
        <v>10254.339499999991</v>
      </c>
      <c r="AJ101" s="25">
        <f t="shared" si="172"/>
        <v>3.4406310594974769</v>
      </c>
      <c r="AK101" s="25">
        <f t="shared" si="161"/>
        <v>3.7363442175364563</v>
      </c>
      <c r="AL101" s="25">
        <f t="shared" si="161"/>
        <v>3.2285670286701382</v>
      </c>
      <c r="AM101" s="25">
        <f t="shared" si="161"/>
        <v>0.53258626722947211</v>
      </c>
      <c r="AN101" s="25">
        <f t="shared" si="161"/>
        <v>1.200664703952901</v>
      </c>
      <c r="AO101" s="50">
        <f>'Agency North'!AP101+'Agency South'!AP101</f>
        <v>2956.5045</v>
      </c>
      <c r="AP101" s="50">
        <f>'Agency North'!AQ101+'Agency South'!AQ101</f>
        <v>3172.1225000000004</v>
      </c>
      <c r="AQ101" s="50">
        <f>'Agency North'!AR101+'Agency South'!AR101</f>
        <v>4273.9799999999996</v>
      </c>
      <c r="AR101" s="50">
        <f>'Agency North'!AS101+'Agency South'!AS101</f>
        <v>3931.808</v>
      </c>
      <c r="AS101" s="50">
        <f>'Agency North'!AT101+'Agency South'!AT101</f>
        <v>4144.6100000000006</v>
      </c>
      <c r="AT101" s="50">
        <f>'Agency North'!AU101+'Agency South'!AU101</f>
        <v>4200.7800000000007</v>
      </c>
      <c r="AU101" s="50">
        <f>'Agency North'!AV101+'Agency South'!AV101</f>
        <v>0</v>
      </c>
      <c r="AV101" s="50">
        <f>'Agency North'!AW101+'Agency South'!AW101</f>
        <v>0</v>
      </c>
      <c r="AW101" s="50">
        <f>'Agency North'!AX101+'Agency South'!AX101</f>
        <v>0</v>
      </c>
      <c r="AX101" s="50">
        <f>'Agency North'!AY101+'Agency South'!AY101</f>
        <v>0</v>
      </c>
      <c r="AY101" s="50">
        <f>'Agency North'!AZ101+'Agency South'!AZ101</f>
        <v>0</v>
      </c>
      <c r="AZ101" s="50">
        <f>'Agency North'!BA101+'Agency South'!BA101</f>
        <v>0</v>
      </c>
      <c r="BA101" s="26">
        <f>SUM(AO101:INDEX(AO101:AQ101,IF($A$2&lt;3,$A$2,3)))</f>
        <v>10402.607</v>
      </c>
      <c r="BB101" s="26">
        <f>SUM(AR101:INDEX(AR101:AT101,IF(AND($A$2&gt;3,$A$2&lt;7),$A$2-3,0)))</f>
        <v>12277.198</v>
      </c>
      <c r="BC101" s="26">
        <f>SUM(AU101:INDEX(AU101:AW101,IF(AND($A$2&gt;6,$A$2&lt;10),$A$2-6,0)))</f>
        <v>0</v>
      </c>
      <c r="BD101" s="26">
        <f>SUM(AX101:INDEX(AX101:AZ101,IF($A$2&gt;9,$A$2-9,0)))</f>
        <v>0</v>
      </c>
      <c r="BE101" s="26">
        <f>SUM($AO101:INDEX(AO101:AZ101,$A$2))</f>
        <v>22679.805</v>
      </c>
      <c r="BF101" s="27">
        <f t="shared" si="173"/>
        <v>1.8266809563378503</v>
      </c>
      <c r="BG101" s="28">
        <f t="shared" si="162"/>
        <v>1.3256446544461606</v>
      </c>
      <c r="BH101" s="28">
        <f t="shared" si="162"/>
        <v>1.3828693651166559</v>
      </c>
      <c r="BI101" s="28">
        <f t="shared" si="162"/>
        <v>1.7958221345886434</v>
      </c>
      <c r="BJ101" s="28">
        <f t="shared" si="162"/>
        <v>1.5825464403673231</v>
      </c>
      <c r="BK101" s="28">
        <f t="shared" si="162"/>
        <v>1.041504142644103</v>
      </c>
      <c r="BL101" s="28">
        <f t="shared" si="162"/>
        <v>0</v>
      </c>
      <c r="BM101" s="28">
        <f t="shared" si="162"/>
        <v>0</v>
      </c>
      <c r="BN101" s="28">
        <f t="shared" si="162"/>
        <v>0</v>
      </c>
      <c r="BO101" s="28">
        <f t="shared" si="162"/>
        <v>0</v>
      </c>
      <c r="BP101" s="28">
        <f t="shared" si="162"/>
        <v>0</v>
      </c>
      <c r="BQ101" s="28">
        <f t="shared" si="162"/>
        <v>0</v>
      </c>
      <c r="BR101" s="28">
        <f>BA101/SUM(N101:INDEX(N101:P101,IF($A$2&lt;3,$A$2,3)))</f>
        <v>1.4647303391244253</v>
      </c>
      <c r="BS101" s="28">
        <f>BB101/SUM(Q101:INDEX(Q101:S101,$B$2))</f>
        <v>1.3885487977512503</v>
      </c>
      <c r="BT101" s="28">
        <f t="shared" si="163"/>
        <v>0</v>
      </c>
      <c r="BU101" s="28">
        <f t="shared" si="163"/>
        <v>0</v>
      </c>
      <c r="BV101" s="28">
        <f t="shared" si="174"/>
        <v>1.4224833517683868</v>
      </c>
    </row>
    <row r="102" spans="1:74" x14ac:dyDescent="0.25">
      <c r="A102" s="38" t="s">
        <v>70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5"/>
      <c r="AK102" s="25"/>
      <c r="AL102" s="25"/>
      <c r="AM102" s="25"/>
      <c r="AN102" s="25"/>
      <c r="AO102" s="50"/>
      <c r="AP102" s="50">
        <f>'Agency North'!AQ102+'Agency South'!AQ102</f>
        <v>1743.7429999999999</v>
      </c>
      <c r="AQ102" s="50">
        <f>'Agency North'!AR102+'Agency South'!AR102</f>
        <v>1505.15</v>
      </c>
      <c r="AR102" s="50">
        <f>'Agency North'!AS102+'Agency South'!AS102</f>
        <v>2948.2420000000002</v>
      </c>
      <c r="AS102" s="50">
        <f>'Agency North'!AT102+'Agency South'!AT102</f>
        <v>1404.26</v>
      </c>
      <c r="AT102" s="50">
        <f>'Agency North'!AU102+'Agency South'!AU102</f>
        <v>1228.24</v>
      </c>
      <c r="AU102" s="50"/>
      <c r="AV102" s="50"/>
      <c r="AW102" s="50"/>
      <c r="AX102" s="50"/>
      <c r="AY102" s="50"/>
      <c r="AZ102" s="50"/>
      <c r="BA102" s="26">
        <f>SUM(AO102:INDEX(AO102:AQ102,IF($A$2&lt;3,$A$2,3)))</f>
        <v>3248.893</v>
      </c>
      <c r="BB102" s="26">
        <f>SUM(AR102:INDEX(AR102:AT102,IF(AND($A$2&gt;3,$A$2&lt;7),$A$2-3,0)))</f>
        <v>5580.7420000000002</v>
      </c>
      <c r="BC102" s="26">
        <f>SUM(AU102:INDEX(AU102:AW102,IF(AND($A$2&gt;6,$A$2&lt;10),$A$2-6,0)))</f>
        <v>0</v>
      </c>
      <c r="BD102" s="26">
        <f>SUM(AX102:INDEX(AX102:AZ102,IF($A$2&gt;9,$A$2-9,0)))</f>
        <v>0</v>
      </c>
      <c r="BE102" s="26">
        <f>SUM($AO102:INDEX(AO102:AZ102,$A$2))</f>
        <v>8829.6350000000002</v>
      </c>
      <c r="BF102" s="27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</row>
    <row r="103" spans="1:74" s="23" customFormat="1" x14ac:dyDescent="0.25">
      <c r="A103" s="29" t="s">
        <v>100</v>
      </c>
      <c r="B103" s="30">
        <f>SUM(B95:B101)</f>
        <v>10123.743</v>
      </c>
      <c r="C103" s="30">
        <f t="shared" ref="C103:AD103" si="175">SUM(C95:C101)</f>
        <v>9101.639000000001</v>
      </c>
      <c r="D103" s="30">
        <f t="shared" si="175"/>
        <v>18571.495999999999</v>
      </c>
      <c r="E103" s="30">
        <f t="shared" si="175"/>
        <v>22629.834999999999</v>
      </c>
      <c r="F103" s="30">
        <f t="shared" si="175"/>
        <v>18306.072</v>
      </c>
      <c r="G103" s="30">
        <f t="shared" si="175"/>
        <v>26230.601999999992</v>
      </c>
      <c r="H103" s="30">
        <f t="shared" si="175"/>
        <v>28538.013999999999</v>
      </c>
      <c r="I103" s="30">
        <f t="shared" si="175"/>
        <v>16287.661999999998</v>
      </c>
      <c r="J103" s="30">
        <f t="shared" si="175"/>
        <v>37854.292000000001</v>
      </c>
      <c r="K103" s="30">
        <f t="shared" si="175"/>
        <v>25289.30899999999</v>
      </c>
      <c r="L103" s="30">
        <f t="shared" si="175"/>
        <v>41639.971000000041</v>
      </c>
      <c r="M103" s="30">
        <f t="shared" si="175"/>
        <v>57736.464499999995</v>
      </c>
      <c r="N103" s="30">
        <f t="shared" si="175"/>
        <v>13641.924700000003</v>
      </c>
      <c r="O103" s="30">
        <f t="shared" si="175"/>
        <v>13892.63899999997</v>
      </c>
      <c r="P103" s="30">
        <f t="shared" si="175"/>
        <v>33141.96669999999</v>
      </c>
      <c r="Q103" s="30">
        <f t="shared" si="175"/>
        <v>30639.373499999998</v>
      </c>
      <c r="R103" s="30">
        <f t="shared" si="175"/>
        <v>27458.015000000003</v>
      </c>
      <c r="S103" s="30">
        <f t="shared" si="175"/>
        <v>41468.133600000067</v>
      </c>
      <c r="T103" s="30">
        <f t="shared" si="175"/>
        <v>29747.921000000017</v>
      </c>
      <c r="U103" s="30">
        <f t="shared" si="175"/>
        <v>31024.38900000001</v>
      </c>
      <c r="V103" s="30">
        <f t="shared" si="175"/>
        <v>48843.573000000077</v>
      </c>
      <c r="W103" s="30">
        <f t="shared" si="175"/>
        <v>39101.215000000026</v>
      </c>
      <c r="X103" s="30">
        <f t="shared" si="175"/>
        <v>50426.896000000073</v>
      </c>
      <c r="Y103" s="30">
        <f t="shared" si="175"/>
        <v>94434.854000000225</v>
      </c>
      <c r="Z103" s="30">
        <f t="shared" si="175"/>
        <v>160242.05250000002</v>
      </c>
      <c r="AA103" s="30">
        <f t="shared" si="175"/>
        <v>60676.530399999974</v>
      </c>
      <c r="AB103" s="30">
        <f t="shared" si="175"/>
        <v>99565.52210000006</v>
      </c>
      <c r="AC103" s="30">
        <f t="shared" si="175"/>
        <v>109615.8830000001</v>
      </c>
      <c r="AD103" s="30">
        <f t="shared" si="175"/>
        <v>183962.96500000032</v>
      </c>
      <c r="AE103" s="30">
        <f>SUM(AE95:AE101)</f>
        <v>104963.38699999997</v>
      </c>
      <c r="AF103" s="30">
        <f t="shared" ref="AF103:AI103" si="176">SUM(AF95:AF101)</f>
        <v>37796.877999999997</v>
      </c>
      <c r="AG103" s="30">
        <f t="shared" si="176"/>
        <v>67166.508999999991</v>
      </c>
      <c r="AH103" s="30">
        <f t="shared" si="176"/>
        <v>82679.968000000008</v>
      </c>
      <c r="AI103" s="30">
        <f t="shared" si="176"/>
        <v>124665.74450000003</v>
      </c>
      <c r="AJ103" s="25">
        <f t="shared" si="172"/>
        <v>0.52664712029538507</v>
      </c>
      <c r="AK103" s="25">
        <f t="shared" si="161"/>
        <v>0.6053318054469996</v>
      </c>
      <c r="AL103" s="25">
        <f t="shared" si="161"/>
        <v>0.48236857300414515</v>
      </c>
      <c r="AM103" s="25">
        <f t="shared" si="161"/>
        <v>0.32578526155211018</v>
      </c>
      <c r="AN103" s="25">
        <f t="shared" si="161"/>
        <v>0.47564967215192189</v>
      </c>
      <c r="AO103" s="51">
        <f t="shared" ref="AO103" si="177">SUM(AO95:AO101)</f>
        <v>27131.55</v>
      </c>
      <c r="AP103" s="51">
        <f>SUM(AP95:AP102)</f>
        <v>40723.48230000004</v>
      </c>
      <c r="AQ103" s="51">
        <f t="shared" ref="AQ103:AZ103" si="178">SUM(AQ95:AQ102)</f>
        <v>56762.079999999994</v>
      </c>
      <c r="AR103" s="51">
        <f t="shared" si="178"/>
        <v>49965.191000000028</v>
      </c>
      <c r="AS103" s="51">
        <f t="shared" si="178"/>
        <v>53646.549999999996</v>
      </c>
      <c r="AT103" s="51">
        <f t="shared" si="178"/>
        <v>58133.579999999994</v>
      </c>
      <c r="AU103" s="51">
        <f t="shared" si="178"/>
        <v>0</v>
      </c>
      <c r="AV103" s="51">
        <f t="shared" si="178"/>
        <v>0</v>
      </c>
      <c r="AW103" s="51">
        <f t="shared" si="178"/>
        <v>0</v>
      </c>
      <c r="AX103" s="51">
        <f t="shared" si="178"/>
        <v>0</v>
      </c>
      <c r="AY103" s="51">
        <f t="shared" si="178"/>
        <v>0</v>
      </c>
      <c r="AZ103" s="51">
        <f t="shared" si="178"/>
        <v>0</v>
      </c>
      <c r="BA103" s="31">
        <f>SUM(AO103:INDEX(AO103:AQ103,IF($A$2&lt;3,$A$2,3)))</f>
        <v>124617.11230000004</v>
      </c>
      <c r="BB103" s="31">
        <f>SUM(AR103:INDEX(AR103:AT103,IF(AND($A$2&gt;3,$A$2&lt;7),$A$2-3,0)))</f>
        <v>161745.32100000003</v>
      </c>
      <c r="BC103" s="31">
        <f>SUM(AU103:INDEX(AU103:AW103,IF(AND($A$2&gt;6,$A$2&lt;10),$A$2-6,0)))</f>
        <v>0</v>
      </c>
      <c r="BD103" s="31">
        <f>SUM(AX103:INDEX(AX103:AZ103,IF($A$2&gt;9,$A$2-9,0)))</f>
        <v>0</v>
      </c>
      <c r="BE103" s="31">
        <f>SUM($AO103:INDEX(AO103:AZ103,$A$2))</f>
        <v>286362.43330000003</v>
      </c>
      <c r="BF103" s="32">
        <f t="shared" si="173"/>
        <v>1.9888359301675367</v>
      </c>
      <c r="BG103" s="44">
        <f t="shared" si="162"/>
        <v>2.9312992513517502</v>
      </c>
      <c r="BH103" s="44">
        <f t="shared" si="162"/>
        <v>1.7126949801684526</v>
      </c>
      <c r="BI103" s="44">
        <f t="shared" si="162"/>
        <v>1.6307510661077986</v>
      </c>
      <c r="BJ103" s="44">
        <f t="shared" si="162"/>
        <v>1.9537665049713167</v>
      </c>
      <c r="BK103" s="44">
        <f t="shared" si="162"/>
        <v>1.4018856156091843</v>
      </c>
      <c r="BL103" s="44">
        <f t="shared" si="162"/>
        <v>0</v>
      </c>
      <c r="BM103" s="44">
        <f t="shared" si="162"/>
        <v>0</v>
      </c>
      <c r="BN103" s="44">
        <f t="shared" si="162"/>
        <v>0</v>
      </c>
      <c r="BO103" s="44">
        <f t="shared" si="162"/>
        <v>0</v>
      </c>
      <c r="BP103" s="44">
        <f t="shared" si="162"/>
        <v>0</v>
      </c>
      <c r="BQ103" s="44">
        <f t="shared" si="162"/>
        <v>0</v>
      </c>
      <c r="BR103" s="44">
        <f>BA103/SUM(N103:INDEX(N103:P103,IF($A$2&lt;3,$A$2,3)))</f>
        <v>2.0537943003412096</v>
      </c>
      <c r="BS103" s="28">
        <f>BB103/SUM(Q103:INDEX(Q103:S103,$B$2))</f>
        <v>1.6245113528109538</v>
      </c>
      <c r="BT103" s="44">
        <f t="shared" si="163"/>
        <v>0</v>
      </c>
      <c r="BU103" s="44">
        <f t="shared" si="163"/>
        <v>0</v>
      </c>
      <c r="BV103" s="44">
        <f t="shared" si="174"/>
        <v>1.7870616909378392</v>
      </c>
    </row>
    <row r="104" spans="1:74" s="23" customFormat="1" x14ac:dyDescent="0.25">
      <c r="A104" s="29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25"/>
      <c r="AK104" s="25"/>
      <c r="AL104" s="25"/>
      <c r="AM104" s="25"/>
      <c r="AN104" s="2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4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</row>
    <row r="105" spans="1:74" x14ac:dyDescent="0.25">
      <c r="BF105" s="45"/>
    </row>
    <row r="106" spans="1:74" s="23" customFormat="1" x14ac:dyDescent="0.25">
      <c r="A106" s="15" t="s">
        <v>102</v>
      </c>
      <c r="B106" s="16">
        <f t="shared" ref="B106:Y106" si="179">B94</f>
        <v>42005</v>
      </c>
      <c r="C106" s="16">
        <f t="shared" si="179"/>
        <v>42036</v>
      </c>
      <c r="D106" s="16">
        <f t="shared" si="179"/>
        <v>42064</v>
      </c>
      <c r="E106" s="16">
        <f t="shared" si="179"/>
        <v>42095</v>
      </c>
      <c r="F106" s="16">
        <f t="shared" si="179"/>
        <v>42125</v>
      </c>
      <c r="G106" s="16">
        <f t="shared" si="179"/>
        <v>42156</v>
      </c>
      <c r="H106" s="16">
        <f t="shared" si="179"/>
        <v>42186</v>
      </c>
      <c r="I106" s="16">
        <f t="shared" si="179"/>
        <v>42217</v>
      </c>
      <c r="J106" s="16">
        <f t="shared" si="179"/>
        <v>42248</v>
      </c>
      <c r="K106" s="16">
        <f t="shared" si="179"/>
        <v>42278</v>
      </c>
      <c r="L106" s="16">
        <f t="shared" si="179"/>
        <v>42309</v>
      </c>
      <c r="M106" s="16">
        <f t="shared" si="179"/>
        <v>42339</v>
      </c>
      <c r="N106" s="16">
        <f t="shared" si="179"/>
        <v>42370</v>
      </c>
      <c r="O106" s="16">
        <f t="shared" si="179"/>
        <v>42401</v>
      </c>
      <c r="P106" s="16">
        <f t="shared" si="179"/>
        <v>42430</v>
      </c>
      <c r="Q106" s="16">
        <f t="shared" si="179"/>
        <v>42461</v>
      </c>
      <c r="R106" s="16">
        <f t="shared" si="179"/>
        <v>42491</v>
      </c>
      <c r="S106" s="16">
        <f t="shared" si="179"/>
        <v>42522</v>
      </c>
      <c r="T106" s="16">
        <f t="shared" si="179"/>
        <v>42552</v>
      </c>
      <c r="U106" s="16">
        <f t="shared" si="179"/>
        <v>42583</v>
      </c>
      <c r="V106" s="16">
        <f t="shared" si="179"/>
        <v>42614</v>
      </c>
      <c r="W106" s="16">
        <f t="shared" si="179"/>
        <v>42644</v>
      </c>
      <c r="X106" s="16">
        <f t="shared" si="179"/>
        <v>42675</v>
      </c>
      <c r="Y106" s="16">
        <f t="shared" si="179"/>
        <v>42705</v>
      </c>
      <c r="Z106" s="17" t="s">
        <v>212</v>
      </c>
      <c r="AA106" s="17" t="s">
        <v>78</v>
      </c>
      <c r="AB106" s="17" t="s">
        <v>79</v>
      </c>
      <c r="AC106" s="17" t="s">
        <v>80</v>
      </c>
      <c r="AD106" s="17" t="s">
        <v>81</v>
      </c>
      <c r="AE106" s="18" t="str">
        <f t="shared" ref="AE106:AI106" si="180">AE94</f>
        <v>YTD /15</v>
      </c>
      <c r="AF106" s="18" t="str">
        <f t="shared" si="180"/>
        <v>Q1 '15</v>
      </c>
      <c r="AG106" s="18" t="str">
        <f t="shared" si="180"/>
        <v>Q2 '15</v>
      </c>
      <c r="AH106" s="18" t="str">
        <f t="shared" si="180"/>
        <v>Q3 '15</v>
      </c>
      <c r="AI106" s="18" t="str">
        <f t="shared" si="180"/>
        <v>Q4 '15</v>
      </c>
      <c r="AJ106" s="19" t="s">
        <v>86</v>
      </c>
      <c r="AK106" s="19" t="s">
        <v>87</v>
      </c>
      <c r="AL106" s="19" t="s">
        <v>88</v>
      </c>
      <c r="AM106" s="19" t="s">
        <v>89</v>
      </c>
      <c r="AN106" s="19" t="s">
        <v>90</v>
      </c>
      <c r="AO106" s="20">
        <v>42736</v>
      </c>
      <c r="AP106" s="20">
        <v>42767</v>
      </c>
      <c r="AQ106" s="20">
        <v>42795</v>
      </c>
      <c r="AR106" s="20">
        <v>42826</v>
      </c>
      <c r="AS106" s="20">
        <v>42856</v>
      </c>
      <c r="AT106" s="20">
        <v>42887</v>
      </c>
      <c r="AU106" s="20">
        <v>42917</v>
      </c>
      <c r="AV106" s="20">
        <v>42948</v>
      </c>
      <c r="AW106" s="20">
        <v>42979</v>
      </c>
      <c r="AX106" s="20">
        <v>43009</v>
      </c>
      <c r="AY106" s="20">
        <v>43040</v>
      </c>
      <c r="AZ106" s="20">
        <v>43070</v>
      </c>
      <c r="BA106" s="17" t="s">
        <v>91</v>
      </c>
      <c r="BB106" s="17" t="s">
        <v>92</v>
      </c>
      <c r="BC106" s="17" t="s">
        <v>93</v>
      </c>
      <c r="BD106" s="17" t="s">
        <v>94</v>
      </c>
      <c r="BE106" s="17" t="str">
        <f>"YTD " &amp; A105 &amp;"/17"</f>
        <v>YTD /17</v>
      </c>
      <c r="BF106" s="21">
        <v>42736</v>
      </c>
      <c r="BG106" s="20">
        <v>42767</v>
      </c>
      <c r="BH106" s="20">
        <v>42795</v>
      </c>
      <c r="BI106" s="20">
        <v>42826</v>
      </c>
      <c r="BJ106" s="20">
        <v>42856</v>
      </c>
      <c r="BK106" s="20">
        <v>42887</v>
      </c>
      <c r="BL106" s="20">
        <v>42917</v>
      </c>
      <c r="BM106" s="20">
        <v>42948</v>
      </c>
      <c r="BN106" s="20">
        <v>42979</v>
      </c>
      <c r="BO106" s="20">
        <v>43009</v>
      </c>
      <c r="BP106" s="20">
        <v>43040</v>
      </c>
      <c r="BQ106" s="20">
        <v>43070</v>
      </c>
      <c r="BR106" s="17" t="s">
        <v>95</v>
      </c>
      <c r="BS106" s="17" t="s">
        <v>96</v>
      </c>
      <c r="BT106" s="17" t="s">
        <v>97</v>
      </c>
      <c r="BU106" s="17" t="s">
        <v>98</v>
      </c>
      <c r="BV106" s="22" t="s">
        <v>3</v>
      </c>
    </row>
    <row r="107" spans="1:74" x14ac:dyDescent="0.25">
      <c r="A107" t="s">
        <v>56</v>
      </c>
      <c r="B107" s="4">
        <f>'Agency North'!C107+'Agency South'!C107</f>
        <v>1870</v>
      </c>
      <c r="C107" s="4">
        <f>'Agency North'!D107+'Agency South'!D107</f>
        <v>1926</v>
      </c>
      <c r="D107" s="4">
        <f>'Agency North'!E107+'Agency South'!E107</f>
        <v>2085</v>
      </c>
      <c r="E107" s="4">
        <f>'Agency North'!F107+'Agency South'!F107</f>
        <v>2320</v>
      </c>
      <c r="F107" s="4">
        <f>'Agency North'!G107+'Agency South'!G107</f>
        <v>2186</v>
      </c>
      <c r="G107" s="4">
        <f>'Agency North'!H107+'Agency South'!H107</f>
        <v>2260</v>
      </c>
      <c r="H107" s="4">
        <f>'Agency North'!I107+'Agency South'!I107</f>
        <v>2280</v>
      </c>
      <c r="I107" s="4">
        <f>'Agency North'!J107+'Agency South'!J107</f>
        <v>2477</v>
      </c>
      <c r="J107" s="4">
        <f>'Agency North'!K107+'Agency South'!K107</f>
        <v>2545</v>
      </c>
      <c r="K107" s="4">
        <f>'Agency North'!L107+'Agency South'!L107</f>
        <v>2682</v>
      </c>
      <c r="L107" s="4">
        <f>'Agency North'!M107+'Agency South'!M107</f>
        <v>3005</v>
      </c>
      <c r="M107" s="4">
        <f>'Agency North'!N107+'Agency South'!N107</f>
        <v>3126</v>
      </c>
      <c r="N107" s="4">
        <f>'Agency North'!O107+'Agency South'!O107</f>
        <v>3145</v>
      </c>
      <c r="O107" s="4">
        <f>'Agency North'!P107+'Agency South'!P107</f>
        <v>3064</v>
      </c>
      <c r="P107" s="4">
        <f>'Agency North'!Q107+'Agency South'!Q107</f>
        <v>3271</v>
      </c>
      <c r="Q107" s="4">
        <f>'Agency North'!R107+'Agency South'!R107</f>
        <v>3366</v>
      </c>
      <c r="R107" s="4">
        <f>'Agency North'!S107+'Agency South'!S107</f>
        <v>3707</v>
      </c>
      <c r="S107" s="4">
        <f>'Agency North'!T107+'Agency South'!T107</f>
        <v>4496</v>
      </c>
      <c r="T107" s="4">
        <f>'Agency North'!U107+'Agency South'!U107</f>
        <v>5001</v>
      </c>
      <c r="U107" s="4">
        <f>'Agency North'!V107+'Agency South'!V107</f>
        <v>5521</v>
      </c>
      <c r="V107" s="4">
        <f>'Agency North'!W107+'Agency South'!W107</f>
        <v>6102</v>
      </c>
      <c r="W107" s="4">
        <f>'Agency North'!X107+'Agency South'!X107</f>
        <v>6665</v>
      </c>
      <c r="X107" s="4">
        <f>'Agency North'!Y107+'Agency South'!Y107</f>
        <v>7185</v>
      </c>
      <c r="Y107" s="4">
        <f>'Agency North'!Z107+'Agency South'!Z107</f>
        <v>7861</v>
      </c>
      <c r="Z107" s="24">
        <f>INDEX($N107:$Y107,$A$2)</f>
        <v>4496</v>
      </c>
      <c r="AA107" s="24">
        <f t="shared" ref="AA107" si="181">P107</f>
        <v>3271</v>
      </c>
      <c r="AB107" s="24">
        <f t="shared" ref="AB107" si="182">S107</f>
        <v>4496</v>
      </c>
      <c r="AC107" s="24">
        <f t="shared" ref="AC107:AC112" si="183">INDEX(N107:Y107,$A$2)</f>
        <v>4496</v>
      </c>
      <c r="AD107" s="24">
        <f t="shared" ref="AD107" si="184">Y107</f>
        <v>7861</v>
      </c>
      <c r="AE107" s="24">
        <f>INDEX($B107:$M107,$A$2)</f>
        <v>2260</v>
      </c>
      <c r="AF107" s="24">
        <f t="shared" ref="AF107:AF114" si="185">D107</f>
        <v>2085</v>
      </c>
      <c r="AG107" s="24">
        <f t="shared" ref="AG107:AG114" si="186">G107</f>
        <v>2260</v>
      </c>
      <c r="AH107" s="24">
        <f t="shared" ref="AH107:AH114" si="187">J107</f>
        <v>2545</v>
      </c>
      <c r="AI107" s="24">
        <f t="shared" ref="AI107:AI114" si="188">M107</f>
        <v>3126</v>
      </c>
      <c r="AJ107" s="25">
        <f>Z107/AE107-1</f>
        <v>0.98938053097345136</v>
      </c>
      <c r="AK107" s="25">
        <f t="shared" ref="AK107:AN114" si="189">AA107/AF107-1</f>
        <v>0.56882494004796169</v>
      </c>
      <c r="AL107" s="25">
        <f t="shared" si="189"/>
        <v>0.98938053097345136</v>
      </c>
      <c r="AM107" s="25">
        <f t="shared" si="189"/>
        <v>0.76660117878192535</v>
      </c>
      <c r="AN107" s="25">
        <f t="shared" si="189"/>
        <v>1.514715291106846</v>
      </c>
      <c r="AO107" s="50">
        <f>'Agency North'!AP107+'Agency South'!AP107</f>
        <v>8036</v>
      </c>
      <c r="AP107" s="50">
        <f>'Agency North'!AQ107+'Agency South'!AQ107</f>
        <v>5563</v>
      </c>
      <c r="AQ107" s="50">
        <f>'Agency North'!AR107+'Agency South'!AR107</f>
        <v>5661</v>
      </c>
      <c r="AR107" s="50">
        <f>'Agency North'!AS107+'Agency South'!AS107</f>
        <v>5110</v>
      </c>
      <c r="AS107" s="50">
        <f>'Agency North'!AT107+'Agency South'!AT107</f>
        <v>5381</v>
      </c>
      <c r="AT107" s="50">
        <f>'Agency North'!AU107+'Agency South'!AU107</f>
        <v>6043</v>
      </c>
      <c r="AU107" s="50"/>
      <c r="AV107" s="50"/>
      <c r="AW107" s="50"/>
      <c r="AX107" s="50"/>
      <c r="AY107" s="50"/>
      <c r="AZ107" s="50"/>
      <c r="BA107" s="24">
        <f>INDEX(AO107:AQ107,IF($A$2&lt;3,$A$2,3))</f>
        <v>5661</v>
      </c>
      <c r="BB107" s="24">
        <f>INDEX(AR107:AT107,IF($A$2&lt;7,$A$2-3,3))</f>
        <v>6043</v>
      </c>
      <c r="BE107" s="24">
        <f>INDEX(AO107:AZ107,$A$2)</f>
        <v>6043</v>
      </c>
      <c r="BF107" s="27">
        <f>AO107/N107</f>
        <v>2.5551669316375198</v>
      </c>
      <c r="BG107" s="25">
        <f t="shared" ref="BG107:BK112" si="190">AP107/O107</f>
        <v>1.8156005221932114</v>
      </c>
      <c r="BH107" s="25">
        <f t="shared" si="190"/>
        <v>1.7306634056863344</v>
      </c>
      <c r="BI107" s="25">
        <f t="shared" si="190"/>
        <v>1.5181224004753417</v>
      </c>
      <c r="BJ107" s="25">
        <f t="shared" si="190"/>
        <v>1.4515780954950095</v>
      </c>
      <c r="BK107" s="25">
        <f t="shared" si="190"/>
        <v>1.3440836298932384</v>
      </c>
      <c r="BR107" s="28">
        <f>BA107/INDEX(N107:P107,IF($A$2&lt;3,$A$2,3))</f>
        <v>1.7306634056863344</v>
      </c>
      <c r="BS107" s="28">
        <f>BB107/INDEX(Q107:S107,IF($A$2&lt;7,$A$2-3,3))</f>
        <v>1.3440836298932384</v>
      </c>
      <c r="BV107" s="28">
        <f t="shared" ref="BV107:BV112" si="191">BE107/Z107</f>
        <v>1.3440836298932384</v>
      </c>
    </row>
    <row r="108" spans="1:74" x14ac:dyDescent="0.25">
      <c r="A108" t="s">
        <v>57</v>
      </c>
      <c r="B108" s="4">
        <f>'Agency North'!C108+'Agency South'!C108</f>
        <v>107</v>
      </c>
      <c r="C108" s="4">
        <f>'Agency North'!D108+'Agency South'!D108</f>
        <v>123</v>
      </c>
      <c r="D108" s="4">
        <f>'Agency North'!E108+'Agency South'!E108</f>
        <v>136</v>
      </c>
      <c r="E108" s="4">
        <f>'Agency North'!F108+'Agency South'!F108</f>
        <v>134</v>
      </c>
      <c r="F108" s="4">
        <f>'Agency North'!G108+'Agency South'!G108</f>
        <v>138</v>
      </c>
      <c r="G108" s="4">
        <f>'Agency North'!H108+'Agency South'!H108</f>
        <v>123</v>
      </c>
      <c r="H108" s="4">
        <f>'Agency North'!I108+'Agency South'!I108</f>
        <v>108</v>
      </c>
      <c r="I108" s="4">
        <f>'Agency North'!J108+'Agency South'!J108</f>
        <v>102</v>
      </c>
      <c r="J108" s="4">
        <f>'Agency North'!K108+'Agency South'!K108</f>
        <v>102</v>
      </c>
      <c r="K108" s="4">
        <f>'Agency North'!L108+'Agency South'!L108</f>
        <v>118</v>
      </c>
      <c r="L108" s="4">
        <f>'Agency North'!M108+'Agency South'!M108</f>
        <v>133</v>
      </c>
      <c r="M108" s="4">
        <f>'Agency North'!N108+'Agency South'!N108</f>
        <v>137</v>
      </c>
      <c r="N108" s="4">
        <f>'Agency North'!O108+'Agency South'!O108</f>
        <v>145</v>
      </c>
      <c r="O108" s="4">
        <f>'Agency North'!P108+'Agency South'!P108</f>
        <v>157</v>
      </c>
      <c r="P108" s="4">
        <f>'Agency North'!Q108+'Agency South'!Q108</f>
        <v>171</v>
      </c>
      <c r="Q108" s="4">
        <f>'Agency North'!R108+'Agency South'!R108</f>
        <v>204</v>
      </c>
      <c r="R108" s="4">
        <f>'Agency North'!S108+'Agency South'!S108</f>
        <v>209</v>
      </c>
      <c r="S108" s="4">
        <f>'Agency North'!T108+'Agency South'!T108</f>
        <v>201</v>
      </c>
      <c r="T108" s="4">
        <f>'Agency North'!U108+'Agency South'!U108</f>
        <v>208</v>
      </c>
      <c r="U108" s="4">
        <f>'Agency North'!V108+'Agency South'!V108</f>
        <v>238</v>
      </c>
      <c r="V108" s="4">
        <f>'Agency North'!W108+'Agency South'!W108</f>
        <v>261</v>
      </c>
      <c r="W108" s="4">
        <f>'Agency North'!X108+'Agency South'!X108</f>
        <v>285</v>
      </c>
      <c r="X108" s="4">
        <f>'Agency North'!Y108+'Agency South'!Y108</f>
        <v>291</v>
      </c>
      <c r="Y108" s="4">
        <f>'Agency North'!Z108+'Agency South'!Z108</f>
        <v>321</v>
      </c>
      <c r="Z108" s="24">
        <f t="shared" ref="Z108:Z114" si="192">INDEX($N108:$Y108,$A$2)</f>
        <v>201</v>
      </c>
      <c r="AA108" s="24">
        <f>P108</f>
        <v>171</v>
      </c>
      <c r="AB108" s="24">
        <f>S108</f>
        <v>201</v>
      </c>
      <c r="AC108" s="24">
        <f t="shared" si="183"/>
        <v>201</v>
      </c>
      <c r="AD108" s="24">
        <f>Y108</f>
        <v>321</v>
      </c>
      <c r="AE108" s="24">
        <f t="shared" ref="AE108:AE114" si="193">INDEX($B108:$M108,$A$2)</f>
        <v>123</v>
      </c>
      <c r="AF108" s="24">
        <f t="shared" si="185"/>
        <v>136</v>
      </c>
      <c r="AG108" s="24">
        <f t="shared" si="186"/>
        <v>123</v>
      </c>
      <c r="AH108" s="24">
        <f t="shared" si="187"/>
        <v>102</v>
      </c>
      <c r="AI108" s="24">
        <f t="shared" si="188"/>
        <v>137</v>
      </c>
      <c r="AJ108" s="25">
        <f t="shared" ref="AJ108:AJ114" si="194">Z108/AE108-1</f>
        <v>0.63414634146341453</v>
      </c>
      <c r="AK108" s="25">
        <f t="shared" si="189"/>
        <v>0.25735294117647056</v>
      </c>
      <c r="AL108" s="25">
        <f t="shared" si="189"/>
        <v>0.63414634146341453</v>
      </c>
      <c r="AM108" s="25">
        <f t="shared" si="189"/>
        <v>0.97058823529411775</v>
      </c>
      <c r="AN108" s="25">
        <f t="shared" si="189"/>
        <v>1.3430656934306571</v>
      </c>
      <c r="AO108" s="50">
        <f>'Agency North'!AP108+'Agency South'!AP108</f>
        <v>338</v>
      </c>
      <c r="AP108" s="50">
        <f>'Agency North'!AQ108+'Agency South'!AQ108</f>
        <v>369</v>
      </c>
      <c r="AQ108" s="50">
        <f>'Agency North'!AR108+'Agency South'!AR108</f>
        <v>412</v>
      </c>
      <c r="AR108" s="50">
        <f>'Agency North'!AS108+'Agency South'!AS108</f>
        <v>426</v>
      </c>
      <c r="AS108" s="50">
        <f>'Agency North'!AT108+'Agency South'!AT108</f>
        <v>459</v>
      </c>
      <c r="AT108" s="50">
        <f>'Agency North'!AU108+'Agency South'!AU108</f>
        <v>467</v>
      </c>
      <c r="AU108" s="50"/>
      <c r="AV108" s="50"/>
      <c r="AW108" s="50"/>
      <c r="AX108" s="50"/>
      <c r="AY108" s="50"/>
      <c r="AZ108" s="50"/>
      <c r="BA108" s="24">
        <f t="shared" ref="BA108:BA112" si="195">INDEX(AO108:AQ108,IF($A$2&lt;3,$A$2,3))</f>
        <v>412</v>
      </c>
      <c r="BB108" s="5">
        <f t="shared" ref="BB108:BB113" si="196">INDEX(AR108:AT108,IF($A$2&lt;7,$A$2-3,3))</f>
        <v>467</v>
      </c>
      <c r="BE108" s="24">
        <f t="shared" ref="BE108:BE112" si="197">INDEX(AO108:AZ108,$A$2)</f>
        <v>467</v>
      </c>
      <c r="BF108" s="27">
        <f t="shared" ref="BF108:BF112" si="198">AO108/N108</f>
        <v>2.3310344827586209</v>
      </c>
      <c r="BG108" s="25">
        <f t="shared" si="190"/>
        <v>2.3503184713375798</v>
      </c>
      <c r="BH108" s="25">
        <f t="shared" si="190"/>
        <v>2.4093567251461989</v>
      </c>
      <c r="BI108" s="25">
        <f t="shared" si="190"/>
        <v>2.0882352941176472</v>
      </c>
      <c r="BJ108" s="25">
        <f t="shared" si="190"/>
        <v>2.1961722488038276</v>
      </c>
      <c r="BK108" s="25">
        <f t="shared" si="190"/>
        <v>2.3233830845771144</v>
      </c>
      <c r="BR108" s="28">
        <f t="shared" ref="BR108:BR112" si="199">BA108/INDEX(N108:P108,IF($A$2&lt;3,$A$2,3))</f>
        <v>2.4093567251461989</v>
      </c>
      <c r="BS108" s="28">
        <f t="shared" ref="BS108:BS114" si="200">BB108/INDEX(Q108:S108,IF($A$2&lt;7,$A$2-3,3))</f>
        <v>2.3233830845771144</v>
      </c>
      <c r="BV108" s="28">
        <f t="shared" si="191"/>
        <v>2.3233830845771144</v>
      </c>
    </row>
    <row r="109" spans="1:74" x14ac:dyDescent="0.25">
      <c r="A109" t="s">
        <v>58</v>
      </c>
      <c r="B109" s="4">
        <f>'Agency North'!C109+'Agency South'!C109</f>
        <v>334</v>
      </c>
      <c r="C109" s="4">
        <f>'Agency North'!D109+'Agency South'!D109</f>
        <v>348</v>
      </c>
      <c r="D109" s="4">
        <f>'Agency North'!E109+'Agency South'!E109</f>
        <v>379</v>
      </c>
      <c r="E109" s="4">
        <f>'Agency North'!F109+'Agency South'!F109</f>
        <v>435</v>
      </c>
      <c r="F109" s="4">
        <f>'Agency North'!G109+'Agency South'!G109</f>
        <v>465</v>
      </c>
      <c r="G109" s="4">
        <f>'Agency North'!H109+'Agency South'!H109</f>
        <v>455</v>
      </c>
      <c r="H109" s="4">
        <f>'Agency North'!I109+'Agency South'!I109</f>
        <v>469</v>
      </c>
      <c r="I109" s="4">
        <f>'Agency North'!J109+'Agency South'!J109</f>
        <v>471</v>
      </c>
      <c r="J109" s="4">
        <f>'Agency North'!K109+'Agency South'!K109</f>
        <v>526</v>
      </c>
      <c r="K109" s="4">
        <f>'Agency North'!L109+'Agency South'!L109</f>
        <v>552</v>
      </c>
      <c r="L109" s="4">
        <f>'Agency North'!M109+'Agency South'!M109</f>
        <v>571</v>
      </c>
      <c r="M109" s="4">
        <f>'Agency North'!N109+'Agency South'!N109</f>
        <v>560</v>
      </c>
      <c r="N109" s="4">
        <f>'Agency North'!O109+'Agency South'!O109</f>
        <v>562</v>
      </c>
      <c r="O109" s="4">
        <f>'Agency North'!P109+'Agency South'!P109</f>
        <v>542</v>
      </c>
      <c r="P109" s="4">
        <f>'Agency North'!Q109+'Agency South'!Q109</f>
        <v>565</v>
      </c>
      <c r="Q109" s="4">
        <f>'Agency North'!R109+'Agency South'!R109</f>
        <v>595</v>
      </c>
      <c r="R109" s="4">
        <f>'Agency North'!S109+'Agency South'!S109</f>
        <v>652</v>
      </c>
      <c r="S109" s="4">
        <f>'Agency North'!T109+'Agency South'!T109</f>
        <v>727</v>
      </c>
      <c r="T109" s="4">
        <f>'Agency North'!U109+'Agency South'!U109</f>
        <v>719</v>
      </c>
      <c r="U109" s="4">
        <f>'Agency North'!V109+'Agency South'!V109</f>
        <v>784</v>
      </c>
      <c r="V109" s="4">
        <f>'Agency North'!W109+'Agency South'!W109</f>
        <v>867</v>
      </c>
      <c r="W109" s="4">
        <f>'Agency North'!X109+'Agency South'!X109</f>
        <v>953</v>
      </c>
      <c r="X109" s="4">
        <f>'Agency North'!Y109+'Agency South'!Y109</f>
        <v>1035</v>
      </c>
      <c r="Y109" s="4">
        <f>'Agency North'!Z109+'Agency South'!Z109</f>
        <v>1093</v>
      </c>
      <c r="Z109" s="24">
        <f t="shared" si="192"/>
        <v>727</v>
      </c>
      <c r="AA109" s="24">
        <f t="shared" ref="AA109:AA114" si="201">P109</f>
        <v>565</v>
      </c>
      <c r="AB109" s="24">
        <f t="shared" ref="AB109:AB114" si="202">S109</f>
        <v>727</v>
      </c>
      <c r="AC109" s="24">
        <f t="shared" si="183"/>
        <v>727</v>
      </c>
      <c r="AD109" s="24">
        <f t="shared" ref="AD109:AD114" si="203">Y109</f>
        <v>1093</v>
      </c>
      <c r="AE109" s="24">
        <f t="shared" si="193"/>
        <v>455</v>
      </c>
      <c r="AF109" s="24">
        <f t="shared" si="185"/>
        <v>379</v>
      </c>
      <c r="AG109" s="24">
        <f t="shared" si="186"/>
        <v>455</v>
      </c>
      <c r="AH109" s="24">
        <f t="shared" si="187"/>
        <v>526</v>
      </c>
      <c r="AI109" s="24">
        <f t="shared" si="188"/>
        <v>560</v>
      </c>
      <c r="AJ109" s="25">
        <f t="shared" si="194"/>
        <v>0.5978021978021979</v>
      </c>
      <c r="AK109" s="25">
        <f t="shared" si="189"/>
        <v>0.49076517150395782</v>
      </c>
      <c r="AL109" s="25">
        <f t="shared" si="189"/>
        <v>0.5978021978021979</v>
      </c>
      <c r="AM109" s="25">
        <f t="shared" si="189"/>
        <v>0.38212927756653992</v>
      </c>
      <c r="AN109" s="25">
        <f t="shared" si="189"/>
        <v>0.95178571428571423</v>
      </c>
      <c r="AO109" s="50">
        <f>'Agency North'!AP109+'Agency South'!AP109</f>
        <v>1078</v>
      </c>
      <c r="AP109" s="50">
        <f>'Agency North'!AQ109+'Agency South'!AQ109</f>
        <v>1137</v>
      </c>
      <c r="AQ109" s="50">
        <f>'Agency North'!AR109+'Agency South'!AR109</f>
        <v>1116</v>
      </c>
      <c r="AR109" s="50">
        <f>'Agency North'!AS109+'Agency South'!AS109</f>
        <v>938</v>
      </c>
      <c r="AS109" s="50">
        <f>'Agency North'!AT109+'Agency South'!AT109</f>
        <v>955</v>
      </c>
      <c r="AT109" s="50">
        <f>'Agency North'!AU109+'Agency South'!AU109</f>
        <v>950</v>
      </c>
      <c r="AU109" s="50"/>
      <c r="AV109" s="50"/>
      <c r="AW109" s="50"/>
      <c r="AX109" s="50"/>
      <c r="AY109" s="50"/>
      <c r="AZ109" s="50"/>
      <c r="BA109" s="24">
        <f t="shared" si="195"/>
        <v>1116</v>
      </c>
      <c r="BB109" s="5">
        <f t="shared" si="196"/>
        <v>950</v>
      </c>
      <c r="BE109" s="24">
        <f t="shared" si="197"/>
        <v>950</v>
      </c>
      <c r="BF109" s="27">
        <f t="shared" si="198"/>
        <v>1.9181494661921707</v>
      </c>
      <c r="BG109" s="25">
        <f t="shared" si="190"/>
        <v>2.0977859778597785</v>
      </c>
      <c r="BH109" s="25">
        <f t="shared" si="190"/>
        <v>1.975221238938053</v>
      </c>
      <c r="BI109" s="25">
        <f t="shared" si="190"/>
        <v>1.5764705882352941</v>
      </c>
      <c r="BJ109" s="25">
        <f t="shared" si="190"/>
        <v>1.4647239263803682</v>
      </c>
      <c r="BK109" s="25">
        <f t="shared" si="190"/>
        <v>1.3067400275103163</v>
      </c>
      <c r="BR109" s="28">
        <f t="shared" si="199"/>
        <v>1.975221238938053</v>
      </c>
      <c r="BS109" s="28">
        <f t="shared" si="200"/>
        <v>1.3067400275103163</v>
      </c>
      <c r="BV109" s="28">
        <f t="shared" si="191"/>
        <v>1.3067400275103163</v>
      </c>
    </row>
    <row r="110" spans="1:74" x14ac:dyDescent="0.25">
      <c r="A110" t="s">
        <v>59</v>
      </c>
      <c r="B110" s="4">
        <f>'Agency North'!C110+'Agency South'!C110</f>
        <v>111</v>
      </c>
      <c r="C110" s="4">
        <f>'Agency North'!D110+'Agency South'!D110</f>
        <v>113</v>
      </c>
      <c r="D110" s="4">
        <f>'Agency North'!E110+'Agency South'!E110</f>
        <v>125</v>
      </c>
      <c r="E110" s="4">
        <f>'Agency North'!F110+'Agency South'!F110</f>
        <v>152</v>
      </c>
      <c r="F110" s="4">
        <f>'Agency North'!G110+'Agency South'!G110</f>
        <v>162</v>
      </c>
      <c r="G110" s="4">
        <f>'Agency North'!H110+'Agency South'!H110</f>
        <v>170</v>
      </c>
      <c r="H110" s="4">
        <f>'Agency North'!I110+'Agency South'!I110</f>
        <v>178</v>
      </c>
      <c r="I110" s="4">
        <f>'Agency North'!J110+'Agency South'!J110</f>
        <v>175</v>
      </c>
      <c r="J110" s="4">
        <f>'Agency North'!K110+'Agency South'!K110</f>
        <v>191</v>
      </c>
      <c r="K110" s="4">
        <f>'Agency North'!L110+'Agency South'!L110</f>
        <v>200</v>
      </c>
      <c r="L110" s="4">
        <f>'Agency North'!M110+'Agency South'!M110</f>
        <v>198</v>
      </c>
      <c r="M110" s="4">
        <f>'Agency North'!N110+'Agency South'!N110</f>
        <v>198</v>
      </c>
      <c r="N110" s="4">
        <f>'Agency North'!O110+'Agency South'!O110</f>
        <v>204</v>
      </c>
      <c r="O110" s="4">
        <f>'Agency North'!P110+'Agency South'!P110</f>
        <v>205</v>
      </c>
      <c r="P110" s="4">
        <f>'Agency North'!Q110+'Agency South'!Q110</f>
        <v>216</v>
      </c>
      <c r="Q110" s="4">
        <f>'Agency North'!R110+'Agency South'!R110</f>
        <v>235</v>
      </c>
      <c r="R110" s="4">
        <f>'Agency North'!S110+'Agency South'!S110</f>
        <v>255</v>
      </c>
      <c r="S110" s="4">
        <f>'Agency North'!T110+'Agency South'!T110</f>
        <v>277</v>
      </c>
      <c r="T110" s="4">
        <f>'Agency North'!U110+'Agency South'!U110</f>
        <v>282</v>
      </c>
      <c r="U110" s="4">
        <f>'Agency North'!V110+'Agency South'!V110</f>
        <v>297</v>
      </c>
      <c r="V110" s="4">
        <f>'Agency North'!W110+'Agency South'!W110</f>
        <v>326</v>
      </c>
      <c r="W110" s="4">
        <f>'Agency North'!X110+'Agency South'!X110</f>
        <v>340</v>
      </c>
      <c r="X110" s="4">
        <f>'Agency North'!Y110+'Agency South'!Y110</f>
        <v>367</v>
      </c>
      <c r="Y110" s="4">
        <f>'Agency North'!Z110+'Agency South'!Z110</f>
        <v>393</v>
      </c>
      <c r="Z110" s="24">
        <f t="shared" si="192"/>
        <v>277</v>
      </c>
      <c r="AA110" s="24">
        <f t="shared" si="201"/>
        <v>216</v>
      </c>
      <c r="AB110" s="24">
        <f t="shared" si="202"/>
        <v>277</v>
      </c>
      <c r="AC110" s="24">
        <f t="shared" si="183"/>
        <v>277</v>
      </c>
      <c r="AD110" s="24">
        <f t="shared" si="203"/>
        <v>393</v>
      </c>
      <c r="AE110" s="24">
        <f t="shared" si="193"/>
        <v>170</v>
      </c>
      <c r="AF110" s="24">
        <f t="shared" si="185"/>
        <v>125</v>
      </c>
      <c r="AG110" s="24">
        <f t="shared" si="186"/>
        <v>170</v>
      </c>
      <c r="AH110" s="24">
        <f t="shared" si="187"/>
        <v>191</v>
      </c>
      <c r="AI110" s="24">
        <f t="shared" si="188"/>
        <v>198</v>
      </c>
      <c r="AJ110" s="25">
        <f t="shared" si="194"/>
        <v>0.62941176470588234</v>
      </c>
      <c r="AK110" s="25">
        <f t="shared" si="189"/>
        <v>0.72799999999999998</v>
      </c>
      <c r="AL110" s="25">
        <f t="shared" si="189"/>
        <v>0.62941176470588234</v>
      </c>
      <c r="AM110" s="25">
        <f t="shared" si="189"/>
        <v>0.45026178010471196</v>
      </c>
      <c r="AN110" s="25">
        <f t="shared" si="189"/>
        <v>0.98484848484848486</v>
      </c>
      <c r="AO110" s="50">
        <f>'Agency North'!AP110+'Agency South'!AP110</f>
        <v>398</v>
      </c>
      <c r="AP110" s="50">
        <f>'Agency North'!AQ110+'Agency South'!AQ110</f>
        <v>410</v>
      </c>
      <c r="AQ110" s="50">
        <f>'Agency North'!AR110+'Agency South'!AR110</f>
        <v>393</v>
      </c>
      <c r="AR110" s="50">
        <f>'Agency North'!AS110+'Agency South'!AS110</f>
        <v>385</v>
      </c>
      <c r="AS110" s="50">
        <f>'Agency North'!AT110+'Agency South'!AT110</f>
        <v>385</v>
      </c>
      <c r="AT110" s="50">
        <f>'Agency North'!AU110+'Agency South'!AU110</f>
        <v>359</v>
      </c>
      <c r="AU110" s="50"/>
      <c r="AV110" s="50"/>
      <c r="AW110" s="50"/>
      <c r="AX110" s="50"/>
      <c r="AY110" s="50"/>
      <c r="AZ110" s="50"/>
      <c r="BA110" s="24">
        <f t="shared" si="195"/>
        <v>393</v>
      </c>
      <c r="BB110" s="5">
        <f t="shared" si="196"/>
        <v>359</v>
      </c>
      <c r="BE110" s="24">
        <f t="shared" si="197"/>
        <v>359</v>
      </c>
      <c r="BF110" s="27">
        <f t="shared" si="198"/>
        <v>1.9509803921568627</v>
      </c>
      <c r="BG110" s="25">
        <f t="shared" si="190"/>
        <v>2</v>
      </c>
      <c r="BH110" s="25">
        <f t="shared" si="190"/>
        <v>1.8194444444444444</v>
      </c>
      <c r="BI110" s="25">
        <f t="shared" si="190"/>
        <v>1.6382978723404256</v>
      </c>
      <c r="BJ110" s="25">
        <f t="shared" si="190"/>
        <v>1.5098039215686274</v>
      </c>
      <c r="BK110" s="25">
        <f t="shared" si="190"/>
        <v>1.296028880866426</v>
      </c>
      <c r="BR110" s="28">
        <f t="shared" si="199"/>
        <v>1.8194444444444444</v>
      </c>
      <c r="BS110" s="28">
        <f t="shared" si="200"/>
        <v>1.296028880866426</v>
      </c>
      <c r="BV110" s="28">
        <f t="shared" si="191"/>
        <v>1.296028880866426</v>
      </c>
    </row>
    <row r="111" spans="1:74" x14ac:dyDescent="0.25">
      <c r="A111" t="s">
        <v>60</v>
      </c>
      <c r="B111" s="4">
        <f>'Agency North'!C111+'Agency South'!C111</f>
        <v>63</v>
      </c>
      <c r="C111" s="4">
        <f>'Agency North'!D111+'Agency South'!D111</f>
        <v>64</v>
      </c>
      <c r="D111" s="4">
        <f>'Agency North'!E111+'Agency South'!E111</f>
        <v>70</v>
      </c>
      <c r="E111" s="4">
        <f>'Agency North'!F111+'Agency South'!F111</f>
        <v>76</v>
      </c>
      <c r="F111" s="4">
        <f>'Agency North'!G111+'Agency South'!G111</f>
        <v>77</v>
      </c>
      <c r="G111" s="4">
        <f>'Agency North'!H111+'Agency South'!H111</f>
        <v>76</v>
      </c>
      <c r="H111" s="4">
        <f>'Agency North'!I111+'Agency South'!I111</f>
        <v>75</v>
      </c>
      <c r="I111" s="4">
        <f>'Agency North'!J111+'Agency South'!J111</f>
        <v>71</v>
      </c>
      <c r="J111" s="4">
        <f>'Agency North'!K111+'Agency South'!K111</f>
        <v>72</v>
      </c>
      <c r="K111" s="4">
        <f>'Agency North'!L111+'Agency South'!L111</f>
        <v>72</v>
      </c>
      <c r="L111" s="4">
        <f>'Agency North'!M111+'Agency South'!M111</f>
        <v>68</v>
      </c>
      <c r="M111" s="4">
        <f>'Agency North'!N111+'Agency South'!N111</f>
        <v>68</v>
      </c>
      <c r="N111" s="4">
        <f>'Agency North'!O111+'Agency South'!O111</f>
        <v>70</v>
      </c>
      <c r="O111" s="4">
        <f>'Agency North'!P111+'Agency South'!P111</f>
        <v>67</v>
      </c>
      <c r="P111" s="4">
        <f>'Agency North'!Q111+'Agency South'!Q111</f>
        <v>68</v>
      </c>
      <c r="Q111" s="4">
        <f>'Agency North'!R111+'Agency South'!R111</f>
        <v>68</v>
      </c>
      <c r="R111" s="4">
        <f>'Agency North'!S111+'Agency South'!S111</f>
        <v>69</v>
      </c>
      <c r="S111" s="4">
        <f>'Agency North'!T111+'Agency South'!T111</f>
        <v>75</v>
      </c>
      <c r="T111" s="4">
        <f>'Agency North'!U111+'Agency South'!U111</f>
        <v>78</v>
      </c>
      <c r="U111" s="4">
        <f>'Agency North'!V111+'Agency South'!V111</f>
        <v>80</v>
      </c>
      <c r="V111" s="4">
        <f>'Agency North'!W111+'Agency South'!W111</f>
        <v>94</v>
      </c>
      <c r="W111" s="4">
        <f>'Agency North'!X111+'Agency South'!X111</f>
        <v>105</v>
      </c>
      <c r="X111" s="4">
        <f>'Agency North'!Y111+'Agency South'!Y111</f>
        <v>109</v>
      </c>
      <c r="Y111" s="4">
        <f>'Agency North'!Z111+'Agency South'!Z111</f>
        <v>109</v>
      </c>
      <c r="Z111" s="24">
        <f t="shared" si="192"/>
        <v>75</v>
      </c>
      <c r="AA111" s="24">
        <f t="shared" si="201"/>
        <v>68</v>
      </c>
      <c r="AB111" s="24">
        <f t="shared" si="202"/>
        <v>75</v>
      </c>
      <c r="AC111" s="24">
        <f t="shared" si="183"/>
        <v>75</v>
      </c>
      <c r="AD111" s="24">
        <f t="shared" si="203"/>
        <v>109</v>
      </c>
      <c r="AE111" s="24">
        <f t="shared" si="193"/>
        <v>76</v>
      </c>
      <c r="AF111" s="24">
        <f t="shared" si="185"/>
        <v>70</v>
      </c>
      <c r="AG111" s="24">
        <f t="shared" si="186"/>
        <v>76</v>
      </c>
      <c r="AH111" s="24">
        <f t="shared" si="187"/>
        <v>72</v>
      </c>
      <c r="AI111" s="24">
        <f t="shared" si="188"/>
        <v>68</v>
      </c>
      <c r="AJ111" s="25">
        <f t="shared" si="194"/>
        <v>-1.3157894736842146E-2</v>
      </c>
      <c r="AK111" s="25">
        <f t="shared" si="189"/>
        <v>-2.8571428571428581E-2</v>
      </c>
      <c r="AL111" s="25">
        <f t="shared" si="189"/>
        <v>-1.3157894736842146E-2</v>
      </c>
      <c r="AM111" s="25">
        <f t="shared" si="189"/>
        <v>4.1666666666666741E-2</v>
      </c>
      <c r="AN111" s="25">
        <f t="shared" si="189"/>
        <v>0.60294117647058831</v>
      </c>
      <c r="AO111" s="50">
        <f>'Agency North'!AP111+'Agency South'!AP111</f>
        <v>111</v>
      </c>
      <c r="AP111" s="50">
        <f>'Agency North'!AQ111+'Agency South'!AQ111</f>
        <v>123</v>
      </c>
      <c r="AQ111" s="50">
        <f>'Agency North'!AR111+'Agency South'!AR111</f>
        <v>122</v>
      </c>
      <c r="AR111" s="50">
        <f>'Agency North'!AS111+'Agency South'!AS111</f>
        <v>124</v>
      </c>
      <c r="AS111" s="50">
        <f>'Agency North'!AT111+'Agency South'!AT111</f>
        <v>124</v>
      </c>
      <c r="AT111" s="50">
        <f>'Agency North'!AU111+'Agency South'!AU111</f>
        <v>122</v>
      </c>
      <c r="AU111" s="50"/>
      <c r="AV111" s="50"/>
      <c r="AW111" s="50"/>
      <c r="AX111" s="50"/>
      <c r="AY111" s="50"/>
      <c r="AZ111" s="50"/>
      <c r="BA111" s="24">
        <f t="shared" si="195"/>
        <v>122</v>
      </c>
      <c r="BB111" s="5">
        <f t="shared" si="196"/>
        <v>122</v>
      </c>
      <c r="BE111" s="24">
        <f t="shared" si="197"/>
        <v>122</v>
      </c>
      <c r="BF111" s="27">
        <f t="shared" si="198"/>
        <v>1.5857142857142856</v>
      </c>
      <c r="BG111" s="25">
        <f t="shared" si="190"/>
        <v>1.835820895522388</v>
      </c>
      <c r="BH111" s="25">
        <f t="shared" si="190"/>
        <v>1.7941176470588236</v>
      </c>
      <c r="BI111" s="25">
        <f t="shared" si="190"/>
        <v>1.8235294117647058</v>
      </c>
      <c r="BJ111" s="25">
        <f t="shared" si="190"/>
        <v>1.7971014492753623</v>
      </c>
      <c r="BK111" s="25">
        <f t="shared" si="190"/>
        <v>1.6266666666666667</v>
      </c>
      <c r="BR111" s="28">
        <f t="shared" si="199"/>
        <v>1.7941176470588236</v>
      </c>
      <c r="BS111" s="28">
        <f t="shared" si="200"/>
        <v>1.6266666666666667</v>
      </c>
      <c r="BV111" s="28">
        <f t="shared" si="191"/>
        <v>1.6266666666666667</v>
      </c>
    </row>
    <row r="112" spans="1:74" x14ac:dyDescent="0.25">
      <c r="A112" t="s">
        <v>61</v>
      </c>
      <c r="B112" s="4">
        <f>'Agency North'!C112+'Agency South'!C112</f>
        <v>11</v>
      </c>
      <c r="C112" s="4">
        <f>'Agency North'!D112+'Agency South'!D112</f>
        <v>12</v>
      </c>
      <c r="D112" s="4">
        <f>'Agency North'!E112+'Agency South'!E112</f>
        <v>13</v>
      </c>
      <c r="E112" s="4">
        <f>'Agency North'!F112+'Agency South'!F112</f>
        <v>18</v>
      </c>
      <c r="F112" s="4">
        <f>'Agency North'!G112+'Agency South'!G112</f>
        <v>21</v>
      </c>
      <c r="G112" s="4">
        <f>'Agency North'!H112+'Agency South'!H112</f>
        <v>22</v>
      </c>
      <c r="H112" s="4">
        <f>'Agency North'!I112+'Agency South'!I112</f>
        <v>25</v>
      </c>
      <c r="I112" s="4">
        <f>'Agency North'!J112+'Agency South'!J112</f>
        <v>27</v>
      </c>
      <c r="J112" s="4">
        <f>'Agency North'!K112+'Agency South'!K112</f>
        <v>30</v>
      </c>
      <c r="K112" s="4">
        <f>'Agency North'!L112+'Agency South'!L112</f>
        <v>30</v>
      </c>
      <c r="L112" s="4">
        <f>'Agency North'!M112+'Agency South'!M112</f>
        <v>30</v>
      </c>
      <c r="M112" s="4">
        <f>'Agency North'!N112+'Agency South'!N112</f>
        <v>31</v>
      </c>
      <c r="N112" s="4">
        <f>'Agency North'!O112+'Agency South'!O112</f>
        <v>32</v>
      </c>
      <c r="O112" s="4">
        <f>'Agency North'!P112+'Agency South'!P112</f>
        <v>33</v>
      </c>
      <c r="P112" s="4">
        <f>'Agency North'!Q112+'Agency South'!Q112</f>
        <v>36</v>
      </c>
      <c r="Q112" s="4">
        <f>'Agency North'!R112+'Agency South'!R112</f>
        <v>38</v>
      </c>
      <c r="R112" s="4">
        <f>'Agency North'!S112+'Agency South'!S112</f>
        <v>38</v>
      </c>
      <c r="S112" s="4">
        <f>'Agency North'!T112+'Agency South'!T112</f>
        <v>45</v>
      </c>
      <c r="T112" s="4">
        <f>'Agency North'!U112+'Agency South'!U112</f>
        <v>47</v>
      </c>
      <c r="U112" s="4">
        <f>'Agency North'!V112+'Agency South'!V112</f>
        <v>50</v>
      </c>
      <c r="V112" s="4">
        <f>'Agency North'!W112+'Agency South'!W112</f>
        <v>56</v>
      </c>
      <c r="W112" s="4">
        <f>'Agency North'!X112+'Agency South'!X112</f>
        <v>60</v>
      </c>
      <c r="X112" s="4">
        <f>'Agency North'!Y112+'Agency South'!Y112</f>
        <v>64</v>
      </c>
      <c r="Y112" s="4">
        <f>'Agency North'!Z112+'Agency South'!Z112</f>
        <v>68</v>
      </c>
      <c r="Z112" s="24">
        <f t="shared" si="192"/>
        <v>45</v>
      </c>
      <c r="AA112" s="24">
        <f t="shared" si="201"/>
        <v>36</v>
      </c>
      <c r="AB112" s="24">
        <f t="shared" si="202"/>
        <v>45</v>
      </c>
      <c r="AC112" s="24">
        <f t="shared" si="183"/>
        <v>45</v>
      </c>
      <c r="AD112" s="24">
        <f t="shared" si="203"/>
        <v>68</v>
      </c>
      <c r="AE112" s="24">
        <f t="shared" si="193"/>
        <v>22</v>
      </c>
      <c r="AF112" s="24">
        <f t="shared" si="185"/>
        <v>13</v>
      </c>
      <c r="AG112" s="24">
        <f t="shared" si="186"/>
        <v>22</v>
      </c>
      <c r="AH112" s="24">
        <f t="shared" si="187"/>
        <v>30</v>
      </c>
      <c r="AI112" s="24">
        <f t="shared" si="188"/>
        <v>31</v>
      </c>
      <c r="AJ112" s="25">
        <f t="shared" si="194"/>
        <v>1.0454545454545454</v>
      </c>
      <c r="AK112" s="25">
        <f t="shared" si="189"/>
        <v>1.7692307692307692</v>
      </c>
      <c r="AL112" s="25">
        <f t="shared" si="189"/>
        <v>1.0454545454545454</v>
      </c>
      <c r="AM112" s="25">
        <f t="shared" si="189"/>
        <v>0.5</v>
      </c>
      <c r="AN112" s="25">
        <f t="shared" si="189"/>
        <v>1.193548387096774</v>
      </c>
      <c r="AO112" s="50">
        <f>'Agency North'!AP112+'Agency South'!AP112</f>
        <v>69</v>
      </c>
      <c r="AP112" s="50">
        <f>'Agency North'!AQ112+'Agency South'!AQ112</f>
        <v>74</v>
      </c>
      <c r="AQ112" s="50">
        <f>'Agency North'!AR112+'Agency South'!AR112</f>
        <v>73</v>
      </c>
      <c r="AR112" s="50">
        <f>'Agency North'!AS112+'Agency South'!AS112</f>
        <v>74</v>
      </c>
      <c r="AS112" s="50">
        <f>'Agency North'!AT112+'Agency South'!AT112</f>
        <v>76</v>
      </c>
      <c r="AT112" s="50">
        <f>'Agency North'!AU112+'Agency South'!AU112</f>
        <v>74</v>
      </c>
      <c r="AU112" s="50"/>
      <c r="AV112" s="50"/>
      <c r="AW112" s="50"/>
      <c r="AX112" s="50"/>
      <c r="AY112" s="50"/>
      <c r="AZ112" s="50"/>
      <c r="BA112" s="24">
        <f t="shared" si="195"/>
        <v>73</v>
      </c>
      <c r="BB112" s="5">
        <f t="shared" si="196"/>
        <v>74</v>
      </c>
      <c r="BE112" s="24">
        <f t="shared" si="197"/>
        <v>74</v>
      </c>
      <c r="BF112" s="27">
        <f t="shared" si="198"/>
        <v>2.15625</v>
      </c>
      <c r="BG112" s="25">
        <f t="shared" si="190"/>
        <v>2.2424242424242422</v>
      </c>
      <c r="BH112" s="25">
        <f t="shared" si="190"/>
        <v>2.0277777777777777</v>
      </c>
      <c r="BI112" s="25">
        <f t="shared" si="190"/>
        <v>1.9473684210526316</v>
      </c>
      <c r="BJ112" s="25">
        <f t="shared" si="190"/>
        <v>2</v>
      </c>
      <c r="BK112" s="25">
        <f t="shared" si="190"/>
        <v>1.6444444444444444</v>
      </c>
      <c r="BR112" s="28">
        <f t="shared" si="199"/>
        <v>2.0277777777777777</v>
      </c>
      <c r="BS112" s="28">
        <f t="shared" si="200"/>
        <v>1.6444444444444444</v>
      </c>
      <c r="BV112" s="28">
        <f t="shared" si="191"/>
        <v>1.6444444444444444</v>
      </c>
    </row>
    <row r="113" spans="1:77" x14ac:dyDescent="0.25">
      <c r="A113" s="38" t="s">
        <v>70</v>
      </c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5"/>
      <c r="AK113" s="25"/>
      <c r="AL113" s="25"/>
      <c r="AM113" s="25"/>
      <c r="AN113" s="25"/>
      <c r="AO113" s="50"/>
      <c r="AP113" s="50">
        <f>'Agency North'!AQ113+'Agency South'!AQ113</f>
        <v>2354</v>
      </c>
      <c r="AQ113" s="50">
        <f>'Agency North'!AR113+'Agency South'!AR113</f>
        <v>2611</v>
      </c>
      <c r="AR113" s="50">
        <f>'Agency North'!AS113+'Agency South'!AS113</f>
        <v>3496</v>
      </c>
      <c r="AS113" s="50">
        <f>'Agency North'!AT113+'Agency South'!AT113</f>
        <v>4041</v>
      </c>
      <c r="AT113" s="50">
        <f>'Agency North'!AU113+'Agency South'!AU113</f>
        <v>4849</v>
      </c>
      <c r="AU113" s="50"/>
      <c r="AV113" s="50"/>
      <c r="AW113" s="50"/>
      <c r="AX113" s="50"/>
      <c r="AY113" s="50"/>
      <c r="AZ113" s="50"/>
      <c r="BA113" s="24"/>
      <c r="BB113" s="5">
        <f t="shared" si="196"/>
        <v>4849</v>
      </c>
      <c r="BE113" s="24"/>
      <c r="BF113" s="27"/>
      <c r="BG113" s="25"/>
      <c r="BH113" s="25"/>
      <c r="BI113" s="25"/>
      <c r="BJ113" s="25"/>
      <c r="BK113" s="25"/>
      <c r="BR113" s="28"/>
      <c r="BS113" s="28"/>
      <c r="BV113" s="28"/>
    </row>
    <row r="114" spans="1:77" s="23" customFormat="1" x14ac:dyDescent="0.25">
      <c r="A114" s="29" t="s">
        <v>103</v>
      </c>
      <c r="B114" s="30">
        <f t="shared" ref="B114:Y114" si="204">SUM(B107:B112)</f>
        <v>2496</v>
      </c>
      <c r="C114" s="30">
        <f t="shared" si="204"/>
        <v>2586</v>
      </c>
      <c r="D114" s="30">
        <f t="shared" si="204"/>
        <v>2808</v>
      </c>
      <c r="E114" s="30">
        <f t="shared" si="204"/>
        <v>3135</v>
      </c>
      <c r="F114" s="30">
        <f t="shared" si="204"/>
        <v>3049</v>
      </c>
      <c r="G114" s="30">
        <f t="shared" si="204"/>
        <v>3106</v>
      </c>
      <c r="H114" s="30">
        <f t="shared" si="204"/>
        <v>3135</v>
      </c>
      <c r="I114" s="30">
        <f t="shared" si="204"/>
        <v>3323</v>
      </c>
      <c r="J114" s="30">
        <f t="shared" si="204"/>
        <v>3466</v>
      </c>
      <c r="K114" s="30">
        <f t="shared" si="204"/>
        <v>3654</v>
      </c>
      <c r="L114" s="30">
        <f t="shared" si="204"/>
        <v>4005</v>
      </c>
      <c r="M114" s="30">
        <f t="shared" si="204"/>
        <v>4120</v>
      </c>
      <c r="N114" s="30">
        <f t="shared" si="204"/>
        <v>4158</v>
      </c>
      <c r="O114" s="30">
        <f t="shared" si="204"/>
        <v>4068</v>
      </c>
      <c r="P114" s="30">
        <f t="shared" si="204"/>
        <v>4327</v>
      </c>
      <c r="Q114" s="30">
        <f t="shared" si="204"/>
        <v>4506</v>
      </c>
      <c r="R114" s="30">
        <f t="shared" si="204"/>
        <v>4930</v>
      </c>
      <c r="S114" s="30">
        <f t="shared" si="204"/>
        <v>5821</v>
      </c>
      <c r="T114" s="30">
        <f t="shared" si="204"/>
        <v>6335</v>
      </c>
      <c r="U114" s="30">
        <f t="shared" si="204"/>
        <v>6970</v>
      </c>
      <c r="V114" s="30">
        <f t="shared" si="204"/>
        <v>7706</v>
      </c>
      <c r="W114" s="30">
        <f t="shared" si="204"/>
        <v>8408</v>
      </c>
      <c r="X114" s="30">
        <f t="shared" si="204"/>
        <v>9051</v>
      </c>
      <c r="Y114" s="30">
        <f t="shared" si="204"/>
        <v>9845</v>
      </c>
      <c r="Z114" s="39">
        <f t="shared" si="192"/>
        <v>5821</v>
      </c>
      <c r="AA114" s="39">
        <f t="shared" si="201"/>
        <v>4327</v>
      </c>
      <c r="AB114" s="39">
        <f t="shared" si="202"/>
        <v>5821</v>
      </c>
      <c r="AC114" s="39">
        <f>SUM(AC107:AC112)</f>
        <v>5821</v>
      </c>
      <c r="AD114" s="39">
        <f t="shared" si="203"/>
        <v>9845</v>
      </c>
      <c r="AE114" s="39">
        <f t="shared" si="193"/>
        <v>3106</v>
      </c>
      <c r="AF114" s="39">
        <f t="shared" si="185"/>
        <v>2808</v>
      </c>
      <c r="AG114" s="39">
        <f t="shared" si="186"/>
        <v>3106</v>
      </c>
      <c r="AH114" s="39">
        <f t="shared" si="187"/>
        <v>3466</v>
      </c>
      <c r="AI114" s="39">
        <f t="shared" si="188"/>
        <v>4120</v>
      </c>
      <c r="AJ114" s="40">
        <f t="shared" si="194"/>
        <v>0.87411461687057312</v>
      </c>
      <c r="AK114" s="40">
        <f t="shared" si="189"/>
        <v>0.54095441595441596</v>
      </c>
      <c r="AL114" s="40">
        <f t="shared" si="189"/>
        <v>0.87411461687057312</v>
      </c>
      <c r="AM114" s="40">
        <f t="shared" si="189"/>
        <v>0.67945758799769185</v>
      </c>
      <c r="AN114" s="40">
        <f t="shared" si="189"/>
        <v>1.3895631067961167</v>
      </c>
      <c r="AO114" s="51">
        <f t="shared" ref="AO114:BE114" si="205">SUM(AO107:AO112)</f>
        <v>10030</v>
      </c>
      <c r="AP114" s="51">
        <f t="shared" si="205"/>
        <v>7676</v>
      </c>
      <c r="AQ114" s="51">
        <f t="shared" si="205"/>
        <v>7777</v>
      </c>
      <c r="AR114" s="51">
        <f t="shared" si="205"/>
        <v>7057</v>
      </c>
      <c r="AS114" s="51">
        <f t="shared" si="205"/>
        <v>7380</v>
      </c>
      <c r="AT114" s="51">
        <f t="shared" si="205"/>
        <v>8015</v>
      </c>
      <c r="AU114" s="51">
        <f t="shared" si="205"/>
        <v>0</v>
      </c>
      <c r="AV114" s="51">
        <f t="shared" si="205"/>
        <v>0</v>
      </c>
      <c r="AW114" s="51">
        <f t="shared" si="205"/>
        <v>0</v>
      </c>
      <c r="AX114" s="51">
        <f t="shared" si="205"/>
        <v>0</v>
      </c>
      <c r="AY114" s="51">
        <f t="shared" si="205"/>
        <v>0</v>
      </c>
      <c r="AZ114" s="51">
        <f t="shared" si="205"/>
        <v>0</v>
      </c>
      <c r="BA114" s="51">
        <f t="shared" si="205"/>
        <v>7777</v>
      </c>
      <c r="BB114" s="51">
        <f t="shared" si="205"/>
        <v>8015</v>
      </c>
      <c r="BC114" s="51">
        <f t="shared" si="205"/>
        <v>0</v>
      </c>
      <c r="BD114" s="51">
        <f t="shared" si="205"/>
        <v>0</v>
      </c>
      <c r="BE114" s="51">
        <f t="shared" si="205"/>
        <v>8015</v>
      </c>
      <c r="BF114" s="81">
        <f t="shared" ref="BF114:BK114" si="206">AO114/N114</f>
        <v>2.4122174122174123</v>
      </c>
      <c r="BG114" s="40">
        <f t="shared" si="206"/>
        <v>1.8869223205506391</v>
      </c>
      <c r="BH114" s="40">
        <f t="shared" si="206"/>
        <v>1.7973191587705108</v>
      </c>
      <c r="BI114" s="40">
        <f t="shared" si="206"/>
        <v>1.5661340434975588</v>
      </c>
      <c r="BJ114" s="40">
        <f t="shared" si="206"/>
        <v>1.4969574036511155</v>
      </c>
      <c r="BK114" s="40">
        <f t="shared" si="206"/>
        <v>1.3769111836454218</v>
      </c>
      <c r="BL114" s="42"/>
      <c r="BM114" s="42"/>
      <c r="BN114" s="42"/>
      <c r="BO114" s="42"/>
      <c r="BP114" s="42"/>
      <c r="BQ114" s="42"/>
      <c r="BR114" s="44">
        <f t="shared" ref="BR114" si="207">BA114/INDEX(N114:P114,IF($A$2&lt;3,$A$2,3))</f>
        <v>1.7973191587705108</v>
      </c>
      <c r="BS114" s="28">
        <f t="shared" si="200"/>
        <v>1.3769111836454218</v>
      </c>
      <c r="BT114" s="42"/>
      <c r="BU114" s="42"/>
      <c r="BV114" s="44">
        <f t="shared" ref="BV114" si="208">BE114/Z114</f>
        <v>1.3769111836454218</v>
      </c>
    </row>
    <row r="115" spans="1:77" x14ac:dyDescent="0.25">
      <c r="B115" s="4">
        <f t="shared" ref="B115:S115" si="209">B24</f>
        <v>2496</v>
      </c>
      <c r="C115" s="4">
        <f t="shared" si="209"/>
        <v>2586</v>
      </c>
      <c r="D115" s="4">
        <f t="shared" si="209"/>
        <v>2805</v>
      </c>
      <c r="E115" s="4">
        <f t="shared" si="209"/>
        <v>3133</v>
      </c>
      <c r="F115" s="4">
        <f t="shared" si="209"/>
        <v>3046</v>
      </c>
      <c r="G115" s="4">
        <f t="shared" si="209"/>
        <v>3101</v>
      </c>
      <c r="H115" s="4">
        <f t="shared" si="209"/>
        <v>3127</v>
      </c>
      <c r="I115" s="4">
        <f t="shared" si="209"/>
        <v>3315</v>
      </c>
      <c r="J115" s="4">
        <f t="shared" si="209"/>
        <v>3461</v>
      </c>
      <c r="K115" s="4">
        <f t="shared" si="209"/>
        <v>3650</v>
      </c>
      <c r="L115" s="4">
        <f t="shared" si="209"/>
        <v>4000</v>
      </c>
      <c r="M115" s="4">
        <f t="shared" si="209"/>
        <v>4117</v>
      </c>
      <c r="N115" s="4">
        <f t="shared" si="209"/>
        <v>4156</v>
      </c>
      <c r="O115" s="4">
        <f t="shared" si="209"/>
        <v>4067</v>
      </c>
      <c r="P115" s="4">
        <f t="shared" si="209"/>
        <v>4326</v>
      </c>
      <c r="Q115" s="4">
        <f t="shared" si="209"/>
        <v>4505</v>
      </c>
      <c r="R115" s="4">
        <f t="shared" si="209"/>
        <v>4930</v>
      </c>
      <c r="S115" s="4">
        <f t="shared" si="209"/>
        <v>5819</v>
      </c>
      <c r="BF115" s="45"/>
    </row>
    <row r="116" spans="1:77" x14ac:dyDescent="0.25">
      <c r="BF116" s="45"/>
    </row>
    <row r="117" spans="1:77" s="60" customFormat="1" x14ac:dyDescent="0.25">
      <c r="A117" s="15" t="s">
        <v>107</v>
      </c>
      <c r="B117" s="16">
        <v>42005</v>
      </c>
      <c r="C117" s="16">
        <v>42036</v>
      </c>
      <c r="D117" s="16">
        <v>42064</v>
      </c>
      <c r="E117" s="16">
        <v>42095</v>
      </c>
      <c r="F117" s="16">
        <v>42125</v>
      </c>
      <c r="G117" s="16">
        <v>42156</v>
      </c>
      <c r="H117" s="16">
        <v>42186</v>
      </c>
      <c r="I117" s="16">
        <v>42217</v>
      </c>
      <c r="J117" s="16">
        <v>42248</v>
      </c>
      <c r="K117" s="16">
        <v>42278</v>
      </c>
      <c r="L117" s="16">
        <v>42309</v>
      </c>
      <c r="M117" s="16">
        <v>42339</v>
      </c>
      <c r="N117" s="16">
        <v>42370</v>
      </c>
      <c r="O117" s="16">
        <v>42401</v>
      </c>
      <c r="P117" s="16">
        <v>42430</v>
      </c>
      <c r="Q117" s="16">
        <v>42461</v>
      </c>
      <c r="R117" s="16">
        <v>42491</v>
      </c>
      <c r="S117" s="16">
        <v>42522</v>
      </c>
      <c r="T117" s="16">
        <v>42552</v>
      </c>
      <c r="U117" s="16">
        <v>42583</v>
      </c>
      <c r="V117" s="16">
        <v>42614</v>
      </c>
      <c r="W117" s="16">
        <v>42644</v>
      </c>
      <c r="X117" s="16">
        <v>42675</v>
      </c>
      <c r="Y117" s="16">
        <v>42705</v>
      </c>
      <c r="Z117" s="17" t="s">
        <v>212</v>
      </c>
      <c r="AA117" s="17" t="s">
        <v>78</v>
      </c>
      <c r="AB117" s="17" t="s">
        <v>79</v>
      </c>
      <c r="AC117" s="17" t="s">
        <v>80</v>
      </c>
      <c r="AD117" s="17" t="s">
        <v>81</v>
      </c>
      <c r="AE117" s="18" t="str">
        <f t="shared" ref="AE117:AI117" si="210">AE106</f>
        <v>YTD /15</v>
      </c>
      <c r="AF117" s="18" t="str">
        <f t="shared" si="210"/>
        <v>Q1 '15</v>
      </c>
      <c r="AG117" s="18" t="str">
        <f t="shared" si="210"/>
        <v>Q2 '15</v>
      </c>
      <c r="AH117" s="18" t="str">
        <f t="shared" si="210"/>
        <v>Q3 '15</v>
      </c>
      <c r="AI117" s="18" t="str">
        <f t="shared" si="210"/>
        <v>Q4 '15</v>
      </c>
      <c r="AJ117" s="19" t="s">
        <v>86</v>
      </c>
      <c r="AK117" s="19" t="s">
        <v>87</v>
      </c>
      <c r="AL117" s="19" t="s">
        <v>88</v>
      </c>
      <c r="AM117" s="19" t="s">
        <v>89</v>
      </c>
      <c r="AN117" s="19" t="s">
        <v>90</v>
      </c>
      <c r="AO117" s="20">
        <v>42736</v>
      </c>
      <c r="AP117" s="20">
        <v>42767</v>
      </c>
      <c r="AQ117" s="20">
        <v>42795</v>
      </c>
      <c r="AR117" s="20">
        <v>42826</v>
      </c>
      <c r="AS117" s="20">
        <v>42856</v>
      </c>
      <c r="AT117" s="20">
        <v>42887</v>
      </c>
      <c r="AU117" s="20">
        <v>42917</v>
      </c>
      <c r="AV117" s="20">
        <v>42948</v>
      </c>
      <c r="AW117" s="20">
        <v>42979</v>
      </c>
      <c r="AX117" s="20">
        <v>43009</v>
      </c>
      <c r="AY117" s="20">
        <v>43040</v>
      </c>
      <c r="AZ117" s="20">
        <v>43070</v>
      </c>
      <c r="BA117" s="17" t="s">
        <v>91</v>
      </c>
      <c r="BB117" s="17" t="s">
        <v>92</v>
      </c>
      <c r="BC117" s="17" t="s">
        <v>93</v>
      </c>
      <c r="BD117" s="17" t="s">
        <v>94</v>
      </c>
      <c r="BE117" s="17" t="str">
        <f>"YTD " &amp; A116 &amp;"/17"</f>
        <v>YTD /17</v>
      </c>
      <c r="BF117" s="21">
        <v>42736</v>
      </c>
      <c r="BG117" s="20">
        <v>42767</v>
      </c>
      <c r="BH117" s="20">
        <v>42795</v>
      </c>
      <c r="BI117" s="20">
        <v>42826</v>
      </c>
      <c r="BJ117" s="20">
        <v>42856</v>
      </c>
      <c r="BK117" s="20">
        <v>42887</v>
      </c>
      <c r="BL117" s="20">
        <v>42917</v>
      </c>
      <c r="BM117" s="20">
        <v>42948</v>
      </c>
      <c r="BN117" s="20">
        <v>42979</v>
      </c>
      <c r="BO117" s="20">
        <v>43009</v>
      </c>
      <c r="BP117" s="20">
        <v>43040</v>
      </c>
      <c r="BQ117" s="20">
        <v>43070</v>
      </c>
      <c r="BR117" s="17" t="s">
        <v>95</v>
      </c>
      <c r="BS117" s="17" t="s">
        <v>96</v>
      </c>
      <c r="BT117" s="17" t="s">
        <v>97</v>
      </c>
      <c r="BU117" s="17" t="s">
        <v>98</v>
      </c>
      <c r="BV117" s="22" t="s">
        <v>3</v>
      </c>
    </row>
    <row r="118" spans="1:77" s="60" customFormat="1" x14ac:dyDescent="0.25">
      <c r="A118" t="s">
        <v>56</v>
      </c>
      <c r="B118" s="4">
        <f>'Agency North'!C118+'Agency South'!C118</f>
        <v>350</v>
      </c>
      <c r="C118" s="4">
        <f>'Agency North'!D118+'Agency South'!D118</f>
        <v>183</v>
      </c>
      <c r="D118" s="4">
        <f>'Agency North'!E118+'Agency South'!E118</f>
        <v>388</v>
      </c>
      <c r="E118" s="4">
        <f>'Agency North'!F118+'Agency South'!F118</f>
        <v>478</v>
      </c>
      <c r="F118" s="4">
        <f>'Agency North'!G118+'Agency South'!G118</f>
        <v>404</v>
      </c>
      <c r="G118" s="4">
        <f>'Agency North'!H118+'Agency South'!H118</f>
        <v>426</v>
      </c>
      <c r="H118" s="4">
        <f>'Agency North'!I118+'Agency South'!I118</f>
        <v>446</v>
      </c>
      <c r="I118" s="4">
        <f>'Agency North'!J118+'Agency South'!J118</f>
        <v>428</v>
      </c>
      <c r="J118" s="4">
        <f>'Agency North'!K118+'Agency South'!K118</f>
        <v>475</v>
      </c>
      <c r="K118" s="4">
        <f>'Agency North'!L118+'Agency South'!L118</f>
        <v>408</v>
      </c>
      <c r="L118" s="4">
        <f>'Agency North'!M118+'Agency South'!M118</f>
        <v>746</v>
      </c>
      <c r="M118" s="4">
        <f>'Agency North'!N118+'Agency South'!N118</f>
        <v>548</v>
      </c>
      <c r="N118" s="4">
        <f>'Agency North'!O118+'Agency South'!O118</f>
        <v>191</v>
      </c>
      <c r="O118" s="4">
        <f>'Agency North'!P118+'Agency South'!P118</f>
        <v>188</v>
      </c>
      <c r="P118" s="4">
        <f>'Agency North'!Q118+'Agency South'!Q118</f>
        <v>627</v>
      </c>
      <c r="Q118" s="4">
        <f>'Agency North'!R118+'Agency South'!R118</f>
        <v>481</v>
      </c>
      <c r="R118" s="4">
        <f>'Agency North'!S118+'Agency South'!S118</f>
        <v>625</v>
      </c>
      <c r="S118" s="4">
        <f>'Agency North'!T118+'Agency South'!T118</f>
        <v>1127</v>
      </c>
      <c r="T118" s="4">
        <f>'Agency North'!U118+'Agency South'!U118</f>
        <v>826</v>
      </c>
      <c r="U118" s="4">
        <f>'Agency North'!V118+'Agency South'!V118</f>
        <v>949</v>
      </c>
      <c r="V118" s="4">
        <f>'Agency North'!W118+'Agency South'!W118</f>
        <v>1083</v>
      </c>
      <c r="W118" s="4">
        <f>'Agency North'!X118+'Agency South'!X118</f>
        <v>1014</v>
      </c>
      <c r="X118" s="4">
        <f>'Agency North'!Y118+'Agency South'!Y118</f>
        <v>1100</v>
      </c>
      <c r="Y118" s="4">
        <f>'Agency North'!Z118+'Agency South'!Z118</f>
        <v>1354</v>
      </c>
      <c r="Z118" s="24">
        <f>SUM(N118:INDEX(N118:Y118,$A$2))</f>
        <v>3239</v>
      </c>
      <c r="AA118" s="24">
        <f t="shared" ref="AA118:AA123" si="211">SUM(N118:P118)</f>
        <v>1006</v>
      </c>
      <c r="AB118" s="24">
        <f t="shared" ref="AB118:AB123" si="212">SUM(Q118:S118)</f>
        <v>2233</v>
      </c>
      <c r="AC118" s="24">
        <f t="shared" ref="AC118:AC123" si="213">SUM(T118:V118)</f>
        <v>2858</v>
      </c>
      <c r="AD118" s="24">
        <f t="shared" ref="AD118:AD123" si="214">SUM(W118:Y118)</f>
        <v>3468</v>
      </c>
      <c r="AE118" s="24">
        <f>SUM(B118                                                                                     : INDEX(B118:M118,$A$2))</f>
        <v>2229</v>
      </c>
      <c r="AF118" s="24">
        <f t="shared" ref="AF118:AF124" si="215">SUM(B118:D118)</f>
        <v>921</v>
      </c>
      <c r="AG118" s="24">
        <f t="shared" ref="AG118:AG124" si="216">SUM(E118:G118)</f>
        <v>1308</v>
      </c>
      <c r="AH118" s="24">
        <f t="shared" ref="AH118:AH124" si="217">SUM(H118:J118)</f>
        <v>1349</v>
      </c>
      <c r="AI118" s="24">
        <f t="shared" ref="AI118:AI124" si="218">SUM(K118:M118)</f>
        <v>1702</v>
      </c>
      <c r="AJ118" s="25">
        <f>Z118/AE118-1</f>
        <v>0.45311799013010323</v>
      </c>
      <c r="AK118" s="25">
        <f t="shared" ref="AK118:AN124" si="219">AA118/AF118-1</f>
        <v>9.229098805646041E-2</v>
      </c>
      <c r="AL118" s="25">
        <f t="shared" si="219"/>
        <v>0.70718654434250761</v>
      </c>
      <c r="AM118" s="25">
        <f t="shared" si="219"/>
        <v>1.1186063750926611</v>
      </c>
      <c r="AN118" s="25">
        <f t="shared" si="219"/>
        <v>1.0376028202115157</v>
      </c>
      <c r="AO118" s="50">
        <f>'Agency North'!AP118+'Agency South'!AP118</f>
        <v>431</v>
      </c>
      <c r="AP118" s="50">
        <f>'Agency North'!AQ118+'Agency South'!AQ118</f>
        <v>920</v>
      </c>
      <c r="AQ118" s="50">
        <f>'Agency North'!AR118+'Agency South'!AR118</f>
        <v>1151</v>
      </c>
      <c r="AR118" s="50">
        <f>'Agency North'!AS118+'Agency South'!AS118</f>
        <v>905</v>
      </c>
      <c r="AS118" s="50">
        <f>'Agency North'!AT118+'Agency South'!AT118</f>
        <v>899</v>
      </c>
      <c r="AT118" s="50">
        <f>'Agency North'!AU118+'Agency South'!AU118</f>
        <v>1684</v>
      </c>
      <c r="AU118" s="50">
        <f>'Agency North'!AV118+'Agency South'!AV118</f>
        <v>0</v>
      </c>
      <c r="AV118" s="50">
        <f>'Agency North'!AW118+'Agency South'!AW118</f>
        <v>0</v>
      </c>
      <c r="AW118" s="50">
        <f>'Agency North'!AX118+'Agency South'!AX118</f>
        <v>0</v>
      </c>
      <c r="AX118" s="50">
        <f>'Agency North'!AY118+'Agency South'!AY118</f>
        <v>0</v>
      </c>
      <c r="AY118" s="50">
        <f>'Agency North'!AZ118+'Agency South'!AZ118</f>
        <v>0</v>
      </c>
      <c r="AZ118" s="50">
        <f>'Agency North'!BA118+'Agency South'!BA118</f>
        <v>0</v>
      </c>
      <c r="BA118" s="50">
        <f>SUM(AO118:INDEX(AO118:AQ118,IF($A$2&lt;3,$A$2,3)))</f>
        <v>2502</v>
      </c>
      <c r="BB118" s="50">
        <f>SUM(AR118:INDEX(AR118:AT118,IF(AND($A$2&gt;3,A116&lt;7),$A$2-3,0)))</f>
        <v>3488</v>
      </c>
      <c r="BC118" s="50">
        <f>SUM(AU118:INDEX(AU118:AW118,IF(AND($A$2&gt;6,$A$2&lt;10),$A$2-6,0)))</f>
        <v>0</v>
      </c>
      <c r="BD118" s="50">
        <f>SUM(AX118:INDEX(AX118:AZ118,IF($A$2&gt;9,$A$2-9,0)))</f>
        <v>0</v>
      </c>
      <c r="BE118" s="50">
        <f>SUM($AO118:INDEX(AO118:AZ118,$A$2))</f>
        <v>5990</v>
      </c>
      <c r="BF118" s="37">
        <f>IFERROR(AO118/N118,0)</f>
        <v>2.256544502617801</v>
      </c>
      <c r="BG118" s="28">
        <f t="shared" ref="BG118:BQ123" si="220">IFERROR(AP118/O118,0)</f>
        <v>4.8936170212765955</v>
      </c>
      <c r="BH118" s="28">
        <f t="shared" si="220"/>
        <v>1.835725677830941</v>
      </c>
      <c r="BI118" s="28">
        <f t="shared" si="220"/>
        <v>1.8814968814968815</v>
      </c>
      <c r="BJ118" s="28">
        <f t="shared" si="220"/>
        <v>1.4383999999999999</v>
      </c>
      <c r="BK118" s="28">
        <f t="shared" si="220"/>
        <v>1.4942324755989351</v>
      </c>
      <c r="BL118" s="28">
        <f t="shared" si="220"/>
        <v>0</v>
      </c>
      <c r="BM118" s="28">
        <f t="shared" si="220"/>
        <v>0</v>
      </c>
      <c r="BN118" s="28">
        <f t="shared" si="220"/>
        <v>0</v>
      </c>
      <c r="BO118" s="28">
        <f t="shared" si="220"/>
        <v>0</v>
      </c>
      <c r="BP118" s="28">
        <f t="shared" si="220"/>
        <v>0</v>
      </c>
      <c r="BQ118" s="28">
        <f t="shared" si="220"/>
        <v>0</v>
      </c>
      <c r="BR118" s="28">
        <f>IFERROR(BA118/SUM(N118:INDEX(N118:P118,IF($A$2&lt;3,$A$2,3))),0)</f>
        <v>2.4870775347912524</v>
      </c>
      <c r="BS118" s="28">
        <f>IFERROR(BB118/SUM(Q118:INDEX(Q118:S118,IF($A$2&lt;7,$A$2-3,3))),0)</f>
        <v>1.5620241827138379</v>
      </c>
      <c r="BT118" s="28">
        <f>IFERROR(BC118/SUM(T118:INDEX(T118:V118,IF($A$2&lt;3,$A$2,3))),0)</f>
        <v>0</v>
      </c>
      <c r="BU118" s="28">
        <f>IFERROR(BD118/SUM(W118:INDEX(W118:Y118,IF($A$2&lt;3,$A$2,3))),0)</f>
        <v>0</v>
      </c>
      <c r="BV118" s="28">
        <f>IFERROR(BE118/Z118,0)</f>
        <v>1.8493362148811361</v>
      </c>
    </row>
    <row r="119" spans="1:77" s="60" customFormat="1" x14ac:dyDescent="0.25">
      <c r="A119" t="s">
        <v>57</v>
      </c>
      <c r="B119" s="4">
        <f>'Agency North'!C119+'Agency South'!C119</f>
        <v>19</v>
      </c>
      <c r="C119" s="4">
        <f>'Agency North'!D119+'Agency South'!D119</f>
        <v>8</v>
      </c>
      <c r="D119" s="4">
        <f>'Agency North'!E119+'Agency South'!E119</f>
        <v>16</v>
      </c>
      <c r="E119" s="4">
        <f>'Agency North'!F119+'Agency South'!F119</f>
        <v>6</v>
      </c>
      <c r="F119" s="4">
        <f>'Agency North'!G119+'Agency South'!G119</f>
        <v>4</v>
      </c>
      <c r="G119" s="4">
        <f>'Agency North'!H119+'Agency South'!H119</f>
        <v>2</v>
      </c>
      <c r="H119" s="4">
        <f>'Agency North'!I119+'Agency South'!I119</f>
        <v>0</v>
      </c>
      <c r="I119" s="4">
        <f>'Agency North'!J119+'Agency South'!J119</f>
        <v>0</v>
      </c>
      <c r="J119" s="4">
        <f>'Agency North'!K119+'Agency South'!K119</f>
        <v>0</v>
      </c>
      <c r="K119" s="4">
        <f>'Agency North'!L119+'Agency South'!L119</f>
        <v>0</v>
      </c>
      <c r="L119" s="4">
        <f>'Agency North'!M119+'Agency South'!M119</f>
        <v>0</v>
      </c>
      <c r="M119" s="4">
        <f>'Agency North'!N119+'Agency South'!N119</f>
        <v>0</v>
      </c>
      <c r="N119" s="4">
        <f>'Agency North'!O119+'Agency South'!O119</f>
        <v>0</v>
      </c>
      <c r="O119" s="4">
        <f>'Agency North'!P119+'Agency South'!P119</f>
        <v>0</v>
      </c>
      <c r="P119" s="4">
        <f>'Agency North'!Q119+'Agency South'!Q119</f>
        <v>0</v>
      </c>
      <c r="Q119" s="4">
        <f>'Agency North'!R119+'Agency South'!R119</f>
        <v>0</v>
      </c>
      <c r="R119" s="4">
        <f>'Agency North'!S119+'Agency South'!S119</f>
        <v>0</v>
      </c>
      <c r="S119" s="4">
        <f>'Agency North'!T119+'Agency South'!T119</f>
        <v>0</v>
      </c>
      <c r="T119" s="4">
        <f>'Agency North'!U119+'Agency South'!U119</f>
        <v>0</v>
      </c>
      <c r="U119" s="4">
        <f>'Agency North'!V119+'Agency South'!V119</f>
        <v>0</v>
      </c>
      <c r="V119" s="4">
        <f>'Agency North'!W119+'Agency South'!W119</f>
        <v>0</v>
      </c>
      <c r="W119" s="4">
        <f>'Agency North'!X119+'Agency South'!X119</f>
        <v>0</v>
      </c>
      <c r="X119" s="4">
        <f>'Agency North'!Y119+'Agency South'!Y119</f>
        <v>0</v>
      </c>
      <c r="Y119" s="4">
        <f>'Agency North'!Z119+'Agency South'!Z119</f>
        <v>0</v>
      </c>
      <c r="Z119" s="24">
        <f>SUM(N119:INDEX(N119:Y119,$A$2))</f>
        <v>0</v>
      </c>
      <c r="AA119" s="24">
        <f t="shared" si="211"/>
        <v>0</v>
      </c>
      <c r="AB119" s="24">
        <f t="shared" si="212"/>
        <v>0</v>
      </c>
      <c r="AC119" s="24">
        <f t="shared" si="213"/>
        <v>0</v>
      </c>
      <c r="AD119" s="24">
        <f t="shared" si="214"/>
        <v>0</v>
      </c>
      <c r="AE119" s="24">
        <f>SUM(B119                                                                                     : INDEX(B119:M119,$A$2))</f>
        <v>55</v>
      </c>
      <c r="AF119" s="24">
        <f t="shared" si="215"/>
        <v>43</v>
      </c>
      <c r="AG119" s="24">
        <f t="shared" si="216"/>
        <v>12</v>
      </c>
      <c r="AH119" s="24">
        <f t="shared" si="217"/>
        <v>0</v>
      </c>
      <c r="AI119" s="24">
        <f t="shared" si="218"/>
        <v>0</v>
      </c>
      <c r="AJ119" s="25">
        <f t="shared" ref="AJ119:AJ124" si="221">Z119/AE119-1</f>
        <v>-1</v>
      </c>
      <c r="AK119" s="25">
        <f t="shared" si="219"/>
        <v>-1</v>
      </c>
      <c r="AL119" s="25">
        <f t="shared" si="219"/>
        <v>-1</v>
      </c>
      <c r="AM119" s="25">
        <f>IFERROR(AC119/AH119-1,0)</f>
        <v>0</v>
      </c>
      <c r="AN119" s="25">
        <f>IFERROR(AD119/AI119-1,0)</f>
        <v>0</v>
      </c>
      <c r="AO119" s="50">
        <f>'Agency North'!AP119+'Agency South'!AP119</f>
        <v>0</v>
      </c>
      <c r="AP119" s="50">
        <f>'Agency North'!AQ119+'Agency South'!AQ119</f>
        <v>1</v>
      </c>
      <c r="AQ119" s="50">
        <f>'Agency North'!AR119+'Agency South'!AR119</f>
        <v>0</v>
      </c>
      <c r="AR119" s="50">
        <f>'Agency North'!AS119+'Agency South'!AS119</f>
        <v>0</v>
      </c>
      <c r="AS119" s="50">
        <f>'Agency North'!AT119+'Agency South'!AT119</f>
        <v>0</v>
      </c>
      <c r="AT119" s="50">
        <f>'Agency North'!AU119+'Agency South'!AU119</f>
        <v>2</v>
      </c>
      <c r="AU119" s="50">
        <f>'Agency North'!AV119+'Agency South'!AV119</f>
        <v>0</v>
      </c>
      <c r="AV119" s="50">
        <f>'Agency North'!AW119+'Agency South'!AW119</f>
        <v>0</v>
      </c>
      <c r="AW119" s="50">
        <f>'Agency North'!AX119+'Agency South'!AX119</f>
        <v>0</v>
      </c>
      <c r="AX119" s="50">
        <f>'Agency North'!AY119+'Agency South'!AY119</f>
        <v>0</v>
      </c>
      <c r="AY119" s="50">
        <f>'Agency North'!AZ119+'Agency South'!AZ119</f>
        <v>0</v>
      </c>
      <c r="AZ119" s="50">
        <f>'Agency North'!BA119+'Agency South'!BA119</f>
        <v>0</v>
      </c>
      <c r="BA119" s="50">
        <f>SUM(AO119:INDEX(AO119:AQ119,IF($A$2&lt;3,$A$2,3)))</f>
        <v>1</v>
      </c>
      <c r="BB119" s="50">
        <f>SUM(AR119:INDEX(AR119:AT119,IF(AND($A$2&gt;3,A117&lt;7),$A$2-3,0)))</f>
        <v>2</v>
      </c>
      <c r="BC119" s="50">
        <f>SUM(AU119:INDEX(AU119:AW119,IF(AND($A$2&gt;6,$A$2&lt;10),$A$2-6,0)))</f>
        <v>0</v>
      </c>
      <c r="BD119" s="50">
        <f>SUM(AX119:INDEX(AX119:AZ119,IF($A$2&gt;9,$A$2-9,0)))</f>
        <v>0</v>
      </c>
      <c r="BE119" s="50">
        <f>SUM($AO119:INDEX(AO119:AZ119,$A$2))</f>
        <v>3</v>
      </c>
      <c r="BF119" s="37">
        <f t="shared" ref="BF119:BF123" si="222">IFERROR(AO119/N119,0)</f>
        <v>0</v>
      </c>
      <c r="BG119" s="28">
        <f t="shared" si="220"/>
        <v>0</v>
      </c>
      <c r="BH119" s="28">
        <f t="shared" si="220"/>
        <v>0</v>
      </c>
      <c r="BI119" s="28">
        <f t="shared" si="220"/>
        <v>0</v>
      </c>
      <c r="BJ119" s="28">
        <f t="shared" si="220"/>
        <v>0</v>
      </c>
      <c r="BK119" s="28">
        <f t="shared" si="220"/>
        <v>0</v>
      </c>
      <c r="BL119" s="28">
        <f t="shared" si="220"/>
        <v>0</v>
      </c>
      <c r="BM119" s="28">
        <f t="shared" si="220"/>
        <v>0</v>
      </c>
      <c r="BN119" s="28">
        <f t="shared" si="220"/>
        <v>0</v>
      </c>
      <c r="BO119" s="28">
        <f t="shared" si="220"/>
        <v>0</v>
      </c>
      <c r="BP119" s="28">
        <f t="shared" si="220"/>
        <v>0</v>
      </c>
      <c r="BQ119" s="28">
        <f t="shared" si="220"/>
        <v>0</v>
      </c>
      <c r="BR119" s="28">
        <f>IFERROR(BA119/SUM(N119:INDEX(N119:P119,IF($A$2&lt;3,$A$2,3))),0)</f>
        <v>0</v>
      </c>
      <c r="BS119" s="28">
        <f>IFERROR(BB119/SUM(Q119:INDEX(Q119:S119,IF($A$2&lt;7,$A$2-3,3))),0)</f>
        <v>0</v>
      </c>
      <c r="BT119" s="28">
        <f>IFERROR(BC119/SUM(T119:INDEX(T119:V119,IF($A$2&lt;3,$A$2,3))),0)</f>
        <v>0</v>
      </c>
      <c r="BU119" s="28">
        <f>IFERROR(BD119/SUM(W119:INDEX(W119:Y119,IF($A$2&lt;3,$A$2,3))),0)</f>
        <v>0</v>
      </c>
      <c r="BV119" s="28">
        <f t="shared" ref="BV119:BV124" si="223">IFERROR(BE119/Z119,0)</f>
        <v>0</v>
      </c>
    </row>
    <row r="120" spans="1:77" s="60" customFormat="1" x14ac:dyDescent="0.25">
      <c r="A120" t="s">
        <v>58</v>
      </c>
      <c r="B120" s="4">
        <f>'Agency North'!C120+'Agency South'!C120</f>
        <v>51</v>
      </c>
      <c r="C120" s="4">
        <f>'Agency North'!D120+'Agency South'!D120</f>
        <v>20</v>
      </c>
      <c r="D120" s="4">
        <f>'Agency North'!E120+'Agency South'!E120</f>
        <v>38</v>
      </c>
      <c r="E120" s="4">
        <f>'Agency North'!F120+'Agency South'!F120</f>
        <v>70</v>
      </c>
      <c r="F120" s="4">
        <f>'Agency North'!G120+'Agency South'!G120</f>
        <v>51</v>
      </c>
      <c r="G120" s="4">
        <f>'Agency North'!H120+'Agency South'!H120</f>
        <v>56</v>
      </c>
      <c r="H120" s="4">
        <f>'Agency North'!I120+'Agency South'!I120</f>
        <v>44</v>
      </c>
      <c r="I120" s="4">
        <f>'Agency North'!J120+'Agency South'!J120</f>
        <v>50</v>
      </c>
      <c r="J120" s="4">
        <f>'Agency North'!K120+'Agency South'!K120</f>
        <v>75</v>
      </c>
      <c r="K120" s="4">
        <f>'Agency North'!L120+'Agency South'!L120</f>
        <v>47</v>
      </c>
      <c r="L120" s="4">
        <f>'Agency North'!M120+'Agency South'!M120</f>
        <v>57</v>
      </c>
      <c r="M120" s="4">
        <f>'Agency North'!N120+'Agency South'!N120</f>
        <v>40</v>
      </c>
      <c r="N120" s="4">
        <f>'Agency North'!O120+'Agency South'!O120</f>
        <v>12</v>
      </c>
      <c r="O120" s="4">
        <f>'Agency North'!P120+'Agency South'!P120</f>
        <v>6</v>
      </c>
      <c r="P120" s="4">
        <f>'Agency North'!Q120+'Agency South'!Q120</f>
        <v>44</v>
      </c>
      <c r="Q120" s="4">
        <f>'Agency North'!R120+'Agency South'!R120</f>
        <v>53</v>
      </c>
      <c r="R120" s="4">
        <f>'Agency North'!S120+'Agency South'!S120</f>
        <v>96</v>
      </c>
      <c r="S120" s="4">
        <f>'Agency North'!T120+'Agency South'!T120</f>
        <v>133</v>
      </c>
      <c r="T120" s="4">
        <f>'Agency North'!U120+'Agency South'!U120</f>
        <v>81</v>
      </c>
      <c r="U120" s="4">
        <f>'Agency North'!V120+'Agency South'!V120</f>
        <v>85</v>
      </c>
      <c r="V120" s="4">
        <f>'Agency North'!W120+'Agency South'!W120</f>
        <v>127</v>
      </c>
      <c r="W120" s="4">
        <f>'Agency North'!X120+'Agency South'!X120</f>
        <v>131</v>
      </c>
      <c r="X120" s="4">
        <f>'Agency North'!Y120+'Agency South'!Y120</f>
        <v>166</v>
      </c>
      <c r="Y120" s="4">
        <f>'Agency North'!Z120+'Agency South'!Z120</f>
        <v>116</v>
      </c>
      <c r="Z120" s="24">
        <f>SUM(N120:INDEX(N120:Y120,$A$2))</f>
        <v>344</v>
      </c>
      <c r="AA120" s="24">
        <f t="shared" si="211"/>
        <v>62</v>
      </c>
      <c r="AB120" s="24">
        <f t="shared" si="212"/>
        <v>282</v>
      </c>
      <c r="AC120" s="24">
        <f t="shared" si="213"/>
        <v>293</v>
      </c>
      <c r="AD120" s="24">
        <f t="shared" si="214"/>
        <v>413</v>
      </c>
      <c r="AE120" s="24">
        <f>SUM(B120                                                                                     : INDEX(B120:M120,$A$2))</f>
        <v>286</v>
      </c>
      <c r="AF120" s="24">
        <f t="shared" si="215"/>
        <v>109</v>
      </c>
      <c r="AG120" s="24">
        <f t="shared" si="216"/>
        <v>177</v>
      </c>
      <c r="AH120" s="24">
        <f t="shared" si="217"/>
        <v>169</v>
      </c>
      <c r="AI120" s="24">
        <f t="shared" si="218"/>
        <v>144</v>
      </c>
      <c r="AJ120" s="25">
        <f t="shared" si="221"/>
        <v>0.2027972027972027</v>
      </c>
      <c r="AK120" s="25">
        <f t="shared" si="219"/>
        <v>-0.43119266055045868</v>
      </c>
      <c r="AL120" s="25">
        <f t="shared" si="219"/>
        <v>0.59322033898305082</v>
      </c>
      <c r="AM120" s="25">
        <f t="shared" si="219"/>
        <v>0.73372781065088755</v>
      </c>
      <c r="AN120" s="25">
        <f t="shared" si="219"/>
        <v>1.8680555555555554</v>
      </c>
      <c r="AO120" s="50">
        <f>'Agency North'!AP120+'Agency South'!AP120</f>
        <v>51</v>
      </c>
      <c r="AP120" s="50">
        <f>'Agency North'!AQ120+'Agency South'!AQ120</f>
        <v>89</v>
      </c>
      <c r="AQ120" s="50">
        <f>'Agency North'!AR120+'Agency South'!AR120</f>
        <v>40</v>
      </c>
      <c r="AR120" s="50">
        <f>'Agency North'!AS120+'Agency South'!AS120</f>
        <v>41</v>
      </c>
      <c r="AS120" s="50">
        <f>'Agency North'!AT120+'Agency South'!AT120</f>
        <v>33</v>
      </c>
      <c r="AT120" s="50">
        <f>'Agency North'!AU120+'Agency South'!AU120</f>
        <v>43</v>
      </c>
      <c r="AU120" s="50">
        <f>'Agency North'!AV120+'Agency South'!AV120</f>
        <v>0</v>
      </c>
      <c r="AV120" s="50">
        <f>'Agency North'!AW120+'Agency South'!AW120</f>
        <v>0</v>
      </c>
      <c r="AW120" s="50">
        <f>'Agency North'!AX120+'Agency South'!AX120</f>
        <v>0</v>
      </c>
      <c r="AX120" s="50">
        <f>'Agency North'!AY120+'Agency South'!AY120</f>
        <v>0</v>
      </c>
      <c r="AY120" s="50">
        <f>'Agency North'!AZ120+'Agency South'!AZ120</f>
        <v>0</v>
      </c>
      <c r="AZ120" s="50">
        <f>'Agency North'!BA120+'Agency South'!BA120</f>
        <v>0</v>
      </c>
      <c r="BA120" s="50">
        <f>SUM(AO120:INDEX(AO120:AQ120,IF($A$2&lt;3,$A$2,3)))</f>
        <v>180</v>
      </c>
      <c r="BB120" s="50">
        <f>SUM(AR120:INDEX(AR120:AT120,IF(AND($A$2&gt;3,A118&lt;7),$A$2-3,0)))</f>
        <v>117</v>
      </c>
      <c r="BC120" s="50">
        <f>SUM(AU120:INDEX(AU120:AW120,IF(AND($A$2&gt;6,$A$2&lt;10),$A$2-6,0)))</f>
        <v>0</v>
      </c>
      <c r="BD120" s="50">
        <f>SUM(AX120:INDEX(AX120:AZ120,IF($A$2&gt;9,$A$2-9,0)))</f>
        <v>0</v>
      </c>
      <c r="BE120" s="50">
        <f>SUM($AO120:INDEX(AO120:AZ120,$A$2))</f>
        <v>297</v>
      </c>
      <c r="BF120" s="37">
        <f t="shared" si="222"/>
        <v>4.25</v>
      </c>
      <c r="BG120" s="28">
        <f t="shared" si="220"/>
        <v>14.833333333333334</v>
      </c>
      <c r="BH120" s="28">
        <f t="shared" si="220"/>
        <v>0.90909090909090906</v>
      </c>
      <c r="BI120" s="28">
        <f t="shared" si="220"/>
        <v>0.77358490566037741</v>
      </c>
      <c r="BJ120" s="28">
        <f t="shared" si="220"/>
        <v>0.34375</v>
      </c>
      <c r="BK120" s="28">
        <f t="shared" si="220"/>
        <v>0.32330827067669171</v>
      </c>
      <c r="BL120" s="28">
        <f t="shared" si="220"/>
        <v>0</v>
      </c>
      <c r="BM120" s="28">
        <f t="shared" si="220"/>
        <v>0</v>
      </c>
      <c r="BN120" s="28">
        <f t="shared" si="220"/>
        <v>0</v>
      </c>
      <c r="BO120" s="28">
        <f t="shared" si="220"/>
        <v>0</v>
      </c>
      <c r="BP120" s="28">
        <f t="shared" si="220"/>
        <v>0</v>
      </c>
      <c r="BQ120" s="28">
        <f t="shared" si="220"/>
        <v>0</v>
      </c>
      <c r="BR120" s="28">
        <f>IFERROR(BA120/SUM(N120:INDEX(N120:P120,IF($A$2&lt;3,$A$2,3))),0)</f>
        <v>2.903225806451613</v>
      </c>
      <c r="BS120" s="28">
        <f>IFERROR(BB120/SUM(Q120:INDEX(Q120:S120,IF($A$2&lt;7,$A$2-3,3))),0)</f>
        <v>0.41489361702127658</v>
      </c>
      <c r="BT120" s="28">
        <f>IFERROR(BC120/SUM(T120:INDEX(T120:V120,IF($A$2&lt;3,$A$2,3))),0)</f>
        <v>0</v>
      </c>
      <c r="BU120" s="28">
        <f>IFERROR(BD120/SUM(W120:INDEX(W120:Y120,IF($A$2&lt;3,$A$2,3))),0)</f>
        <v>0</v>
      </c>
      <c r="BV120" s="28">
        <f t="shared" si="223"/>
        <v>0.86337209302325579</v>
      </c>
    </row>
    <row r="121" spans="1:77" s="60" customFormat="1" x14ac:dyDescent="0.25">
      <c r="A121" t="s">
        <v>59</v>
      </c>
      <c r="B121" s="4">
        <f>'Agency North'!C121+'Agency South'!C121</f>
        <v>12</v>
      </c>
      <c r="C121" s="4">
        <f>'Agency North'!D121+'Agency South'!D121</f>
        <v>2</v>
      </c>
      <c r="D121" s="4">
        <f>'Agency North'!E121+'Agency South'!E121</f>
        <v>11</v>
      </c>
      <c r="E121" s="4">
        <f>'Agency North'!F121+'Agency South'!F121</f>
        <v>27</v>
      </c>
      <c r="F121" s="4">
        <f>'Agency North'!G121+'Agency South'!G121</f>
        <v>10</v>
      </c>
      <c r="G121" s="4">
        <f>'Agency North'!H121+'Agency South'!H121</f>
        <v>18</v>
      </c>
      <c r="H121" s="4">
        <f>'Agency North'!I121+'Agency South'!I121</f>
        <v>13</v>
      </c>
      <c r="I121" s="4">
        <f>'Agency North'!J121+'Agency South'!J121</f>
        <v>10</v>
      </c>
      <c r="J121" s="4">
        <f>'Agency North'!K121+'Agency South'!K121</f>
        <v>19</v>
      </c>
      <c r="K121" s="4">
        <f>'Agency North'!L121+'Agency South'!L121</f>
        <v>8</v>
      </c>
      <c r="L121" s="4">
        <f>'Agency North'!M121+'Agency South'!M121</f>
        <v>8</v>
      </c>
      <c r="M121" s="4">
        <f>'Agency North'!N121+'Agency South'!N121</f>
        <v>11</v>
      </c>
      <c r="N121" s="4">
        <f>'Agency North'!O121+'Agency South'!O121</f>
        <v>1</v>
      </c>
      <c r="O121" s="4">
        <f>'Agency North'!P121+'Agency South'!P121</f>
        <v>1</v>
      </c>
      <c r="P121" s="4">
        <f>'Agency North'!Q121+'Agency South'!Q121</f>
        <v>15</v>
      </c>
      <c r="Q121" s="4">
        <f>'Agency North'!R121+'Agency South'!R121</f>
        <v>17</v>
      </c>
      <c r="R121" s="4">
        <f>'Agency North'!S121+'Agency South'!S121</f>
        <v>23</v>
      </c>
      <c r="S121" s="4">
        <f>'Agency North'!T121+'Agency South'!T121</f>
        <v>31</v>
      </c>
      <c r="T121" s="4">
        <f>'Agency North'!U121+'Agency South'!U121</f>
        <v>14</v>
      </c>
      <c r="U121" s="4">
        <f>'Agency North'!V121+'Agency South'!V121</f>
        <v>18</v>
      </c>
      <c r="V121" s="4">
        <f>'Agency North'!W121+'Agency South'!W121</f>
        <v>40</v>
      </c>
      <c r="W121" s="4">
        <f>'Agency North'!X121+'Agency South'!X121</f>
        <v>26</v>
      </c>
      <c r="X121" s="4">
        <f>'Agency North'!Y121+'Agency South'!Y121</f>
        <v>38</v>
      </c>
      <c r="Y121" s="4">
        <f>'Agency North'!Z121+'Agency South'!Z121</f>
        <v>29</v>
      </c>
      <c r="Z121" s="24">
        <f>SUM(N121:INDEX(N121:Y121,$A$2))</f>
        <v>88</v>
      </c>
      <c r="AA121" s="24">
        <f t="shared" si="211"/>
        <v>17</v>
      </c>
      <c r="AB121" s="24">
        <f t="shared" si="212"/>
        <v>71</v>
      </c>
      <c r="AC121" s="24">
        <f t="shared" si="213"/>
        <v>72</v>
      </c>
      <c r="AD121" s="24">
        <f t="shared" si="214"/>
        <v>93</v>
      </c>
      <c r="AE121" s="24">
        <f>SUM(B121                                                                                     : INDEX(B121:M121,$A$2))</f>
        <v>80</v>
      </c>
      <c r="AF121" s="24">
        <f t="shared" si="215"/>
        <v>25</v>
      </c>
      <c r="AG121" s="24">
        <f t="shared" si="216"/>
        <v>55</v>
      </c>
      <c r="AH121" s="24">
        <f t="shared" si="217"/>
        <v>42</v>
      </c>
      <c r="AI121" s="24">
        <f t="shared" si="218"/>
        <v>27</v>
      </c>
      <c r="AJ121" s="25">
        <f t="shared" si="221"/>
        <v>0.10000000000000009</v>
      </c>
      <c r="AK121" s="25">
        <f t="shared" si="219"/>
        <v>-0.31999999999999995</v>
      </c>
      <c r="AL121" s="25">
        <f t="shared" si="219"/>
        <v>0.29090909090909101</v>
      </c>
      <c r="AM121" s="25">
        <f t="shared" si="219"/>
        <v>0.71428571428571419</v>
      </c>
      <c r="AN121" s="25">
        <f t="shared" si="219"/>
        <v>2.4444444444444446</v>
      </c>
      <c r="AO121" s="50">
        <f>'Agency North'!AP121+'Agency South'!AP121</f>
        <v>20</v>
      </c>
      <c r="AP121" s="50">
        <f>'Agency North'!AQ121+'Agency South'!AQ121</f>
        <v>25</v>
      </c>
      <c r="AQ121" s="50">
        <f>'Agency North'!AR121+'Agency South'!AR121</f>
        <v>15</v>
      </c>
      <c r="AR121" s="50">
        <f>'Agency North'!AS121+'Agency South'!AS121</f>
        <v>7</v>
      </c>
      <c r="AS121" s="50">
        <f>'Agency North'!AT121+'Agency South'!AT121</f>
        <v>13</v>
      </c>
      <c r="AT121" s="50">
        <f>'Agency North'!AU121+'Agency South'!AU121</f>
        <v>5</v>
      </c>
      <c r="AU121" s="50">
        <f>'Agency North'!AV121+'Agency South'!AV121</f>
        <v>0</v>
      </c>
      <c r="AV121" s="50">
        <f>'Agency North'!AW121+'Agency South'!AW121</f>
        <v>0</v>
      </c>
      <c r="AW121" s="50">
        <f>'Agency North'!AX121+'Agency South'!AX121</f>
        <v>0</v>
      </c>
      <c r="AX121" s="50">
        <f>'Agency North'!AY121+'Agency South'!AY121</f>
        <v>0</v>
      </c>
      <c r="AY121" s="50">
        <f>'Agency North'!AZ121+'Agency South'!AZ121</f>
        <v>0</v>
      </c>
      <c r="AZ121" s="50">
        <f>'Agency North'!BA121+'Agency South'!BA121</f>
        <v>0</v>
      </c>
      <c r="BA121" s="50">
        <f>SUM(AO121:INDEX(AO121:AQ121,IF($A$2&lt;3,$A$2,3)))</f>
        <v>60</v>
      </c>
      <c r="BB121" s="50">
        <f>SUM(AR121:INDEX(AR121:AT121,IF(AND($A$2&gt;3,A119&lt;7),$A$2-3,0)))</f>
        <v>25</v>
      </c>
      <c r="BC121" s="50">
        <f>SUM(AU121:INDEX(AU121:AW121,IF(AND($A$2&gt;6,$A$2&lt;10),$A$2-6,0)))</f>
        <v>0</v>
      </c>
      <c r="BD121" s="50">
        <f>SUM(AX121:INDEX(AX121:AZ121,IF($A$2&gt;9,$A$2-9,0)))</f>
        <v>0</v>
      </c>
      <c r="BE121" s="50">
        <f>SUM($AO121:INDEX(AO121:AZ121,$A$2))</f>
        <v>85</v>
      </c>
      <c r="BF121" s="37">
        <f t="shared" si="222"/>
        <v>20</v>
      </c>
      <c r="BG121" s="28">
        <f t="shared" si="220"/>
        <v>25</v>
      </c>
      <c r="BH121" s="28">
        <f t="shared" si="220"/>
        <v>1</v>
      </c>
      <c r="BI121" s="28">
        <f t="shared" si="220"/>
        <v>0.41176470588235292</v>
      </c>
      <c r="BJ121" s="28">
        <f t="shared" si="220"/>
        <v>0.56521739130434778</v>
      </c>
      <c r="BK121" s="28">
        <f t="shared" si="220"/>
        <v>0.16129032258064516</v>
      </c>
      <c r="BL121" s="28">
        <f t="shared" si="220"/>
        <v>0</v>
      </c>
      <c r="BM121" s="28">
        <f t="shared" si="220"/>
        <v>0</v>
      </c>
      <c r="BN121" s="28">
        <f t="shared" si="220"/>
        <v>0</v>
      </c>
      <c r="BO121" s="28">
        <f t="shared" si="220"/>
        <v>0</v>
      </c>
      <c r="BP121" s="28">
        <f t="shared" si="220"/>
        <v>0</v>
      </c>
      <c r="BQ121" s="28">
        <f t="shared" si="220"/>
        <v>0</v>
      </c>
      <c r="BR121" s="28">
        <f>IFERROR(BA121/SUM(N121:INDEX(N121:P121,IF($A$2&lt;3,$A$2,3))),0)</f>
        <v>3.5294117647058822</v>
      </c>
      <c r="BS121" s="28">
        <f>IFERROR(BB121/SUM(Q121:INDEX(Q121:S121,IF($A$2&lt;7,$A$2-3,3))),0)</f>
        <v>0.352112676056338</v>
      </c>
      <c r="BT121" s="28">
        <f>IFERROR(BC121/SUM(T121:INDEX(T121:V121,IF($A$2&lt;3,$A$2,3))),0)</f>
        <v>0</v>
      </c>
      <c r="BU121" s="28">
        <f>IFERROR(BD121/SUM(W121:INDEX(W121:Y121,IF($A$2&lt;3,$A$2,3))),0)</f>
        <v>0</v>
      </c>
      <c r="BV121" s="28">
        <f t="shared" si="223"/>
        <v>0.96590909090909094</v>
      </c>
    </row>
    <row r="122" spans="1:77" s="60" customFormat="1" x14ac:dyDescent="0.25">
      <c r="A122" t="s">
        <v>60</v>
      </c>
      <c r="B122" s="4">
        <f>'Agency North'!C122+'Agency South'!C122</f>
        <v>8</v>
      </c>
      <c r="C122" s="4">
        <f>'Agency North'!D122+'Agency South'!D122</f>
        <v>2</v>
      </c>
      <c r="D122" s="4">
        <f>'Agency North'!E122+'Agency South'!E122</f>
        <v>7</v>
      </c>
      <c r="E122" s="4">
        <f>'Agency North'!F122+'Agency South'!F122</f>
        <v>6</v>
      </c>
      <c r="F122" s="4">
        <f>'Agency North'!G122+'Agency South'!G122</f>
        <v>3</v>
      </c>
      <c r="G122" s="4">
        <f>'Agency North'!H122+'Agency South'!H122</f>
        <v>3</v>
      </c>
      <c r="H122" s="4">
        <f>'Agency North'!I122+'Agency South'!I122</f>
        <v>2</v>
      </c>
      <c r="I122" s="4">
        <f>'Agency North'!J122+'Agency South'!J122</f>
        <v>2</v>
      </c>
      <c r="J122" s="4">
        <f>'Agency North'!K122+'Agency South'!K122</f>
        <v>5</v>
      </c>
      <c r="K122" s="4">
        <f>'Agency North'!L122+'Agency South'!L122</f>
        <v>2</v>
      </c>
      <c r="L122" s="4">
        <f>'Agency North'!M122+'Agency South'!M122</f>
        <v>2</v>
      </c>
      <c r="M122" s="4">
        <f>'Agency North'!N122+'Agency South'!N122</f>
        <v>1</v>
      </c>
      <c r="N122" s="4">
        <f>'Agency North'!O122+'Agency South'!O122</f>
        <v>1</v>
      </c>
      <c r="O122" s="4">
        <f>'Agency North'!P122+'Agency South'!P122</f>
        <v>1</v>
      </c>
      <c r="P122" s="4">
        <f>'Agency North'!Q122+'Agency South'!Q122</f>
        <v>3</v>
      </c>
      <c r="Q122" s="4">
        <f>'Agency North'!R122+'Agency South'!R122</f>
        <v>2</v>
      </c>
      <c r="R122" s="4">
        <f>'Agency North'!S122+'Agency South'!S122</f>
        <v>8</v>
      </c>
      <c r="S122" s="4">
        <f>'Agency North'!T122+'Agency South'!T122</f>
        <v>9</v>
      </c>
      <c r="T122" s="4">
        <f>'Agency North'!U122+'Agency South'!U122</f>
        <v>5</v>
      </c>
      <c r="U122" s="4">
        <f>'Agency North'!V122+'Agency South'!V122</f>
        <v>5</v>
      </c>
      <c r="V122" s="4">
        <f>'Agency North'!W122+'Agency South'!W122</f>
        <v>16</v>
      </c>
      <c r="W122" s="4">
        <f>'Agency North'!X122+'Agency South'!X122</f>
        <v>14</v>
      </c>
      <c r="X122" s="4">
        <f>'Agency North'!Y122+'Agency South'!Y122</f>
        <v>10</v>
      </c>
      <c r="Y122" s="4">
        <f>'Agency North'!Z122+'Agency South'!Z122</f>
        <v>4</v>
      </c>
      <c r="Z122" s="24">
        <f>SUM(N122:INDEX(N122:Y122,$A$2))</f>
        <v>24</v>
      </c>
      <c r="AA122" s="24">
        <f t="shared" si="211"/>
        <v>5</v>
      </c>
      <c r="AB122" s="24">
        <f t="shared" si="212"/>
        <v>19</v>
      </c>
      <c r="AC122" s="24">
        <f t="shared" si="213"/>
        <v>26</v>
      </c>
      <c r="AD122" s="24">
        <f t="shared" si="214"/>
        <v>28</v>
      </c>
      <c r="AE122" s="24">
        <f>SUM(B122                                                                                     : INDEX(B122:M122,$A$2))</f>
        <v>29</v>
      </c>
      <c r="AF122" s="24">
        <f t="shared" si="215"/>
        <v>17</v>
      </c>
      <c r="AG122" s="24">
        <f t="shared" si="216"/>
        <v>12</v>
      </c>
      <c r="AH122" s="24">
        <f t="shared" si="217"/>
        <v>9</v>
      </c>
      <c r="AI122" s="24">
        <f t="shared" si="218"/>
        <v>5</v>
      </c>
      <c r="AJ122" s="25">
        <f t="shared" si="221"/>
        <v>-0.17241379310344829</v>
      </c>
      <c r="AK122" s="25">
        <f t="shared" si="219"/>
        <v>-0.70588235294117641</v>
      </c>
      <c r="AL122" s="25">
        <f t="shared" si="219"/>
        <v>0.58333333333333326</v>
      </c>
      <c r="AM122" s="25">
        <f t="shared" si="219"/>
        <v>1.8888888888888888</v>
      </c>
      <c r="AN122" s="25">
        <f t="shared" si="219"/>
        <v>4.5999999999999996</v>
      </c>
      <c r="AO122" s="50">
        <f>'Agency North'!AP122+'Agency South'!AP122</f>
        <v>4</v>
      </c>
      <c r="AP122" s="50">
        <f>'Agency North'!AQ122+'Agency South'!AQ122</f>
        <v>11</v>
      </c>
      <c r="AQ122" s="50">
        <f>'Agency North'!AR122+'Agency South'!AR122</f>
        <v>3</v>
      </c>
      <c r="AR122" s="50">
        <f>'Agency North'!AS122+'Agency South'!AS122</f>
        <v>5</v>
      </c>
      <c r="AS122" s="50">
        <f>'Agency North'!AT122+'Agency South'!AT122</f>
        <v>6</v>
      </c>
      <c r="AT122" s="50">
        <f>'Agency North'!AU122+'Agency South'!AU122</f>
        <v>3</v>
      </c>
      <c r="AU122" s="50">
        <f>'Agency North'!AV122+'Agency South'!AV122</f>
        <v>0</v>
      </c>
      <c r="AV122" s="50">
        <f>'Agency North'!AW122+'Agency South'!AW122</f>
        <v>0</v>
      </c>
      <c r="AW122" s="50">
        <f>'Agency North'!AX122+'Agency South'!AX122</f>
        <v>0</v>
      </c>
      <c r="AX122" s="50">
        <f>'Agency North'!AY122+'Agency South'!AY122</f>
        <v>0</v>
      </c>
      <c r="AY122" s="50">
        <f>'Agency North'!AZ122+'Agency South'!AZ122</f>
        <v>0</v>
      </c>
      <c r="AZ122" s="50">
        <f>'Agency North'!BA122+'Agency South'!BA122</f>
        <v>0</v>
      </c>
      <c r="BA122" s="50">
        <f>SUM(AO122:INDEX(AO122:AQ122,IF($A$2&lt;3,$A$2,3)))</f>
        <v>18</v>
      </c>
      <c r="BB122" s="50">
        <f>SUM(AR122:INDEX(AR122:AT122,IF(AND($A$2&gt;3,A120&lt;7),$A$2-3,0)))</f>
        <v>14</v>
      </c>
      <c r="BC122" s="50">
        <f>SUM(AU122:INDEX(AU122:AW122,IF(AND($A$2&gt;6,$A$2&lt;10),$A$2-6,0)))</f>
        <v>0</v>
      </c>
      <c r="BD122" s="50">
        <f>SUM(AX122:INDEX(AX122:AZ122,IF($A$2&gt;9,$A$2-9,0)))</f>
        <v>0</v>
      </c>
      <c r="BE122" s="50">
        <f>SUM($AO122:INDEX(AO122:AZ122,$A$2))</f>
        <v>32</v>
      </c>
      <c r="BF122" s="37">
        <f t="shared" si="222"/>
        <v>4</v>
      </c>
      <c r="BG122" s="28">
        <f t="shared" si="220"/>
        <v>11</v>
      </c>
      <c r="BH122" s="28">
        <f t="shared" si="220"/>
        <v>1</v>
      </c>
      <c r="BI122" s="28">
        <f t="shared" si="220"/>
        <v>2.5</v>
      </c>
      <c r="BJ122" s="28">
        <f t="shared" si="220"/>
        <v>0.75</v>
      </c>
      <c r="BK122" s="28">
        <f t="shared" si="220"/>
        <v>0.33333333333333331</v>
      </c>
      <c r="BL122" s="28">
        <f t="shared" si="220"/>
        <v>0</v>
      </c>
      <c r="BM122" s="28">
        <f t="shared" si="220"/>
        <v>0</v>
      </c>
      <c r="BN122" s="28">
        <f t="shared" si="220"/>
        <v>0</v>
      </c>
      <c r="BO122" s="28">
        <f t="shared" si="220"/>
        <v>0</v>
      </c>
      <c r="BP122" s="28">
        <f t="shared" si="220"/>
        <v>0</v>
      </c>
      <c r="BQ122" s="28">
        <f t="shared" si="220"/>
        <v>0</v>
      </c>
      <c r="BR122" s="28">
        <f>IFERROR(BA122/SUM(N122:INDEX(N122:P122,IF($A$2&lt;3,$A$2,3))),0)</f>
        <v>3.6</v>
      </c>
      <c r="BS122" s="28">
        <f>IFERROR(BB122/SUM(Q122:INDEX(Q122:S122,IF($A$2&lt;7,$A$2-3,3))),0)</f>
        <v>0.73684210526315785</v>
      </c>
      <c r="BT122" s="28">
        <f>IFERROR(BC122/SUM(T122:INDEX(T122:V122,IF($A$2&lt;3,$A$2,3))),0)</f>
        <v>0</v>
      </c>
      <c r="BU122" s="28">
        <f>IFERROR(BD122/SUM(W122:INDEX(W122:Y122,IF($A$2&lt;3,$A$2,3))),0)</f>
        <v>0</v>
      </c>
      <c r="BV122" s="28">
        <f t="shared" si="223"/>
        <v>1.3333333333333333</v>
      </c>
    </row>
    <row r="123" spans="1:77" s="60" customFormat="1" x14ac:dyDescent="0.25">
      <c r="A123" t="s">
        <v>61</v>
      </c>
      <c r="B123" s="4">
        <f>'Agency North'!C123+'Agency South'!C123</f>
        <v>0</v>
      </c>
      <c r="C123" s="4">
        <f>'Agency North'!D123+'Agency South'!D123</f>
        <v>1</v>
      </c>
      <c r="D123" s="4">
        <f>'Agency North'!E123+'Agency South'!E123</f>
        <v>0</v>
      </c>
      <c r="E123" s="4">
        <f>'Agency North'!F123+'Agency South'!F123</f>
        <v>4</v>
      </c>
      <c r="F123" s="4">
        <f>'Agency North'!G123+'Agency South'!G123</f>
        <v>2</v>
      </c>
      <c r="G123" s="4">
        <f>'Agency North'!H123+'Agency South'!H123</f>
        <v>1</v>
      </c>
      <c r="H123" s="4">
        <f>'Agency North'!I123+'Agency South'!I123</f>
        <v>2</v>
      </c>
      <c r="I123" s="4">
        <f>'Agency North'!J123+'Agency South'!J123</f>
        <v>1</v>
      </c>
      <c r="J123" s="4">
        <f>'Agency North'!K123+'Agency South'!K123</f>
        <v>3</v>
      </c>
      <c r="K123" s="4">
        <f>'Agency North'!L123+'Agency South'!L123</f>
        <v>2</v>
      </c>
      <c r="L123" s="4">
        <f>'Agency North'!M123+'Agency South'!M123</f>
        <v>0</v>
      </c>
      <c r="M123" s="4">
        <f>'Agency North'!N123+'Agency South'!N123</f>
        <v>1</v>
      </c>
      <c r="N123" s="4">
        <f>'Agency North'!O123+'Agency South'!O123</f>
        <v>0</v>
      </c>
      <c r="O123" s="4">
        <f>'Agency North'!P123+'Agency South'!P123</f>
        <v>1</v>
      </c>
      <c r="P123" s="4">
        <f>'Agency North'!Q123+'Agency South'!Q123</f>
        <v>4</v>
      </c>
      <c r="Q123" s="4">
        <f>'Agency North'!R123+'Agency South'!R123</f>
        <v>3</v>
      </c>
      <c r="R123" s="4">
        <f>'Agency North'!S123+'Agency South'!S123</f>
        <v>3</v>
      </c>
      <c r="S123" s="4">
        <f>'Agency North'!T123+'Agency South'!T123</f>
        <v>7</v>
      </c>
      <c r="T123" s="4">
        <f>'Agency North'!U123+'Agency South'!U123</f>
        <v>3</v>
      </c>
      <c r="U123" s="4">
        <f>'Agency North'!V123+'Agency South'!V123</f>
        <v>4</v>
      </c>
      <c r="V123" s="4">
        <f>'Agency North'!W123+'Agency South'!W123</f>
        <v>9</v>
      </c>
      <c r="W123" s="4">
        <f>'Agency North'!X123+'Agency South'!X123</f>
        <v>5</v>
      </c>
      <c r="X123" s="4">
        <f>'Agency North'!Y123+'Agency South'!Y123</f>
        <v>5</v>
      </c>
      <c r="Y123" s="4">
        <f>'Agency North'!Z123+'Agency South'!Z123</f>
        <v>4</v>
      </c>
      <c r="Z123" s="24">
        <f>SUM(N123:INDEX(N123:Y123,$A$2))</f>
        <v>18</v>
      </c>
      <c r="AA123" s="24">
        <f t="shared" si="211"/>
        <v>5</v>
      </c>
      <c r="AB123" s="24">
        <f t="shared" si="212"/>
        <v>13</v>
      </c>
      <c r="AC123" s="24">
        <f t="shared" si="213"/>
        <v>16</v>
      </c>
      <c r="AD123" s="24">
        <f t="shared" si="214"/>
        <v>14</v>
      </c>
      <c r="AE123" s="24">
        <f>SUM(B123                                                                                     : INDEX(B123:M123,$A$2))</f>
        <v>8</v>
      </c>
      <c r="AF123" s="24">
        <f t="shared" si="215"/>
        <v>1</v>
      </c>
      <c r="AG123" s="24">
        <f t="shared" si="216"/>
        <v>7</v>
      </c>
      <c r="AH123" s="24">
        <f t="shared" si="217"/>
        <v>6</v>
      </c>
      <c r="AI123" s="24">
        <f t="shared" si="218"/>
        <v>3</v>
      </c>
      <c r="AJ123" s="25">
        <f>IFERROR(Z123/AE123-1,0)</f>
        <v>1.25</v>
      </c>
      <c r="AK123" s="25">
        <f t="shared" si="219"/>
        <v>4</v>
      </c>
      <c r="AL123" s="25">
        <f t="shared" si="219"/>
        <v>0.85714285714285721</v>
      </c>
      <c r="AM123" s="25">
        <f t="shared" si="219"/>
        <v>1.6666666666666665</v>
      </c>
      <c r="AN123" s="25">
        <f t="shared" si="219"/>
        <v>3.666666666666667</v>
      </c>
      <c r="AO123" s="50">
        <f>'Agency North'!AP123+'Agency South'!AP123</f>
        <v>3</v>
      </c>
      <c r="AP123" s="50">
        <f>'Agency North'!AQ123+'Agency South'!AQ123</f>
        <v>6</v>
      </c>
      <c r="AQ123" s="50">
        <f>'Agency North'!AR123+'Agency South'!AR123</f>
        <v>0</v>
      </c>
      <c r="AR123" s="50">
        <f>'Agency North'!AS123+'Agency South'!AS123</f>
        <v>4</v>
      </c>
      <c r="AS123" s="50">
        <f>'Agency North'!AT123+'Agency South'!AT123</f>
        <v>2</v>
      </c>
      <c r="AT123" s="50">
        <f>'Agency North'!AU123+'Agency South'!AU123</f>
        <v>2</v>
      </c>
      <c r="AU123" s="50">
        <f>'Agency North'!AV123+'Agency South'!AV123</f>
        <v>0</v>
      </c>
      <c r="AV123" s="50">
        <f>'Agency North'!AW123+'Agency South'!AW123</f>
        <v>0</v>
      </c>
      <c r="AW123" s="50">
        <f>'Agency North'!AX123+'Agency South'!AX123</f>
        <v>0</v>
      </c>
      <c r="AX123" s="50">
        <f>'Agency North'!AY123+'Agency South'!AY123</f>
        <v>0</v>
      </c>
      <c r="AY123" s="50">
        <f>'Agency North'!AZ123+'Agency South'!AZ123</f>
        <v>0</v>
      </c>
      <c r="AZ123" s="50">
        <f>'Agency North'!BA123+'Agency South'!BA123</f>
        <v>0</v>
      </c>
      <c r="BA123" s="50">
        <f>SUM(AO123:INDEX(AO123:AQ123,IF($A$2&lt;3,$A$2,3)))</f>
        <v>9</v>
      </c>
      <c r="BB123" s="50">
        <f>SUM(AR123:INDEX(AR123:AT123,IF(AND($A$2&gt;3,A121&lt;7),$A$2-3,0)))</f>
        <v>8</v>
      </c>
      <c r="BC123" s="50">
        <f>SUM(AU123:INDEX(AU123:AW123,IF(AND($A$2&gt;6,$A$2&lt;10),$A$2-6,0)))</f>
        <v>0</v>
      </c>
      <c r="BD123" s="50">
        <f>SUM(AX123:INDEX(AX123:AZ123,IF($A$2&gt;9,$A$2-9,0)))</f>
        <v>0</v>
      </c>
      <c r="BE123" s="50">
        <f>SUM($AO123:INDEX(AO123:AZ123,$A$2))</f>
        <v>17</v>
      </c>
      <c r="BF123" s="37">
        <f t="shared" si="222"/>
        <v>0</v>
      </c>
      <c r="BG123" s="28">
        <f t="shared" si="220"/>
        <v>6</v>
      </c>
      <c r="BH123" s="28">
        <f t="shared" si="220"/>
        <v>0</v>
      </c>
      <c r="BI123" s="28">
        <f t="shared" si="220"/>
        <v>1.3333333333333333</v>
      </c>
      <c r="BJ123" s="28">
        <f t="shared" si="220"/>
        <v>0.66666666666666663</v>
      </c>
      <c r="BK123" s="28">
        <f t="shared" si="220"/>
        <v>0.2857142857142857</v>
      </c>
      <c r="BL123" s="28">
        <f t="shared" si="220"/>
        <v>0</v>
      </c>
      <c r="BM123" s="28">
        <f t="shared" si="220"/>
        <v>0</v>
      </c>
      <c r="BN123" s="28">
        <f t="shared" si="220"/>
        <v>0</v>
      </c>
      <c r="BO123" s="28">
        <f t="shared" si="220"/>
        <v>0</v>
      </c>
      <c r="BP123" s="28">
        <f t="shared" si="220"/>
        <v>0</v>
      </c>
      <c r="BQ123" s="28">
        <f t="shared" si="220"/>
        <v>0</v>
      </c>
      <c r="BR123" s="28">
        <f>IFERROR(BA123/SUM(N123:INDEX(N123:P123,IF($A$2&lt;3,$A$2,3))),0)</f>
        <v>1.8</v>
      </c>
      <c r="BS123" s="28">
        <f>IFERROR(BB123/SUM(Q123:INDEX(Q123:S123,IF($A$2&lt;7,$A$2-3,3))),0)</f>
        <v>0.61538461538461542</v>
      </c>
      <c r="BT123" s="28">
        <f>IFERROR(BC123/SUM(T123:INDEX(T123:V123,IF($A$2&lt;3,$A$2,3))),0)</f>
        <v>0</v>
      </c>
      <c r="BU123" s="28">
        <f>IFERROR(BD123/SUM(W123:INDEX(W123:Y123,IF($A$2&lt;3,$A$2,3))),0)</f>
        <v>0</v>
      </c>
      <c r="BV123" s="28">
        <f t="shared" si="223"/>
        <v>0.94444444444444442</v>
      </c>
    </row>
    <row r="124" spans="1:77" s="60" customFormat="1" x14ac:dyDescent="0.25">
      <c r="A124" s="29" t="s">
        <v>100</v>
      </c>
      <c r="B124" s="30">
        <f>SUM(B118:B123)</f>
        <v>440</v>
      </c>
      <c r="C124" s="30">
        <f t="shared" ref="C124:AD124" si="224">SUM(C118:C123)</f>
        <v>216</v>
      </c>
      <c r="D124" s="30">
        <f t="shared" si="224"/>
        <v>460</v>
      </c>
      <c r="E124" s="30">
        <f t="shared" si="224"/>
        <v>591</v>
      </c>
      <c r="F124" s="30">
        <f t="shared" si="224"/>
        <v>474</v>
      </c>
      <c r="G124" s="30">
        <f t="shared" si="224"/>
        <v>506</v>
      </c>
      <c r="H124" s="30">
        <f t="shared" si="224"/>
        <v>507</v>
      </c>
      <c r="I124" s="30">
        <f t="shared" si="224"/>
        <v>491</v>
      </c>
      <c r="J124" s="30">
        <f t="shared" si="224"/>
        <v>577</v>
      </c>
      <c r="K124" s="30">
        <f t="shared" si="224"/>
        <v>467</v>
      </c>
      <c r="L124" s="30">
        <f t="shared" si="224"/>
        <v>813</v>
      </c>
      <c r="M124" s="30">
        <f t="shared" si="224"/>
        <v>601</v>
      </c>
      <c r="N124" s="30">
        <f t="shared" si="224"/>
        <v>205</v>
      </c>
      <c r="O124" s="30">
        <f t="shared" si="224"/>
        <v>197</v>
      </c>
      <c r="P124" s="30">
        <f t="shared" si="224"/>
        <v>693</v>
      </c>
      <c r="Q124" s="30">
        <f t="shared" si="224"/>
        <v>556</v>
      </c>
      <c r="R124" s="30">
        <f t="shared" si="224"/>
        <v>755</v>
      </c>
      <c r="S124" s="30">
        <f t="shared" si="224"/>
        <v>1307</v>
      </c>
      <c r="T124" s="30">
        <f>SUM(T118:T123)</f>
        <v>929</v>
      </c>
      <c r="U124" s="30">
        <f t="shared" si="224"/>
        <v>1061</v>
      </c>
      <c r="V124" s="30">
        <f t="shared" si="224"/>
        <v>1275</v>
      </c>
      <c r="W124" s="30">
        <f t="shared" si="224"/>
        <v>1190</v>
      </c>
      <c r="X124" s="30">
        <f t="shared" si="224"/>
        <v>1319</v>
      </c>
      <c r="Y124" s="30">
        <f t="shared" si="224"/>
        <v>1507</v>
      </c>
      <c r="Z124" s="30">
        <f>SUM(N124:INDEX(N124:Y124,$A$2))</f>
        <v>3713</v>
      </c>
      <c r="AA124" s="30">
        <f t="shared" si="224"/>
        <v>1095</v>
      </c>
      <c r="AB124" s="30">
        <f t="shared" si="224"/>
        <v>2618</v>
      </c>
      <c r="AC124" s="30">
        <f t="shared" si="224"/>
        <v>3265</v>
      </c>
      <c r="AD124" s="30">
        <f t="shared" si="224"/>
        <v>4016</v>
      </c>
      <c r="AE124" s="30">
        <f>SUM(B124                                                                                     : INDEX(B124:M124,$A$2))</f>
        <v>2687</v>
      </c>
      <c r="AF124" s="30">
        <f t="shared" si="215"/>
        <v>1116</v>
      </c>
      <c r="AG124" s="30">
        <f t="shared" si="216"/>
        <v>1571</v>
      </c>
      <c r="AH124" s="30">
        <f t="shared" si="217"/>
        <v>1575</v>
      </c>
      <c r="AI124" s="30">
        <f t="shared" si="218"/>
        <v>1881</v>
      </c>
      <c r="AJ124" s="40">
        <f t="shared" si="221"/>
        <v>0.38183848157796807</v>
      </c>
      <c r="AK124" s="40">
        <f t="shared" si="219"/>
        <v>-1.8817204301075252E-2</v>
      </c>
      <c r="AL124" s="40">
        <f t="shared" si="219"/>
        <v>0.66645448758752379</v>
      </c>
      <c r="AM124" s="40">
        <f t="shared" si="219"/>
        <v>1.0730158730158732</v>
      </c>
      <c r="AN124" s="40">
        <f t="shared" si="219"/>
        <v>1.1350345560871875</v>
      </c>
      <c r="AO124" s="50">
        <f t="shared" ref="AO124:BA124" si="225">SUM(AO118:AO123)</f>
        <v>509</v>
      </c>
      <c r="AP124" s="50">
        <f t="shared" si="225"/>
        <v>1052</v>
      </c>
      <c r="AQ124" s="50">
        <f t="shared" si="225"/>
        <v>1209</v>
      </c>
      <c r="AR124" s="50">
        <f t="shared" si="225"/>
        <v>962</v>
      </c>
      <c r="AS124" s="50">
        <f t="shared" si="225"/>
        <v>953</v>
      </c>
      <c r="AT124" s="50">
        <f t="shared" si="225"/>
        <v>1739</v>
      </c>
      <c r="AU124" s="50">
        <f t="shared" si="225"/>
        <v>0</v>
      </c>
      <c r="AV124" s="50">
        <f t="shared" si="225"/>
        <v>0</v>
      </c>
      <c r="AW124" s="50">
        <f t="shared" si="225"/>
        <v>0</v>
      </c>
      <c r="AX124" s="50">
        <f t="shared" si="225"/>
        <v>0</v>
      </c>
      <c r="AY124" s="50">
        <f t="shared" si="225"/>
        <v>0</v>
      </c>
      <c r="AZ124" s="50">
        <f t="shared" si="225"/>
        <v>0</v>
      </c>
      <c r="BA124" s="36">
        <f t="shared" si="225"/>
        <v>2770</v>
      </c>
      <c r="BB124" s="36">
        <f>SUM(AR124:INDEX(AR124:AT124,IF(AND($A$2&gt;3,A122&lt;7),$A$2-3,0)))</f>
        <v>3654</v>
      </c>
      <c r="BC124" s="36">
        <f>SUM(AU124:INDEX(AU124:AW124,IF(AND($A$2&gt;6,$A$2&lt;10),$A$2-6,0)))</f>
        <v>0</v>
      </c>
      <c r="BD124" s="36">
        <f>SUM(AX124:INDEX(AX124:AZ124,IF($A$2&gt;9,$A$2-9,0)))</f>
        <v>0</v>
      </c>
      <c r="BE124" s="36">
        <f>SUM($AO124:INDEX(AO124:AZ124,$A$2))</f>
        <v>6424</v>
      </c>
      <c r="BF124" s="43">
        <f t="shared" ref="BF124:BQ124" si="226">AO124/N124</f>
        <v>2.4829268292682927</v>
      </c>
      <c r="BG124" s="44">
        <f t="shared" si="226"/>
        <v>5.3401015228426392</v>
      </c>
      <c r="BH124" s="44">
        <f t="shared" si="226"/>
        <v>1.7445887445887447</v>
      </c>
      <c r="BI124" s="44">
        <f t="shared" si="226"/>
        <v>1.7302158273381294</v>
      </c>
      <c r="BJ124" s="44">
        <f t="shared" si="226"/>
        <v>1.262251655629139</v>
      </c>
      <c r="BK124" s="44">
        <f t="shared" si="226"/>
        <v>1.3305279265493497</v>
      </c>
      <c r="BL124" s="44">
        <f t="shared" si="226"/>
        <v>0</v>
      </c>
      <c r="BM124" s="44">
        <f t="shared" si="226"/>
        <v>0</v>
      </c>
      <c r="BN124" s="44">
        <f t="shared" si="226"/>
        <v>0</v>
      </c>
      <c r="BO124" s="44">
        <f t="shared" si="226"/>
        <v>0</v>
      </c>
      <c r="BP124" s="44">
        <f t="shared" si="226"/>
        <v>0</v>
      </c>
      <c r="BQ124" s="44">
        <f t="shared" si="226"/>
        <v>0</v>
      </c>
      <c r="BR124" s="44">
        <f>IFERROR(BA124/SUM(N124:INDEX(N124:P124,IF($A$2&lt;3,$A$2,3))),0)</f>
        <v>2.5296803652968038</v>
      </c>
      <c r="BS124" s="44">
        <f>IFERROR(BB124/SUM(Q124:INDEX(Q124:S124,IF($A$2&lt;7,$A$2-3,3))),0)</f>
        <v>1.3957219251336899</v>
      </c>
      <c r="BT124" s="44">
        <f>IFERROR(BC124/SUM(T124:INDEX(T124:V124,IF($A$2&lt;3,$A$2,3))),0)</f>
        <v>0</v>
      </c>
      <c r="BU124" s="44">
        <f>IFERROR(BD124/SUM(W124:INDEX(W124:Y124,IF($A$2&lt;3,$A$2,3))),0)</f>
        <v>0</v>
      </c>
      <c r="BV124" s="44">
        <f t="shared" si="223"/>
        <v>1.7301373552383517</v>
      </c>
    </row>
    <row r="125" spans="1:77" x14ac:dyDescent="0.25">
      <c r="B125" s="4">
        <f t="shared" ref="B125:L125" si="227">B90</f>
        <v>448</v>
      </c>
      <c r="C125" s="4">
        <f t="shared" si="227"/>
        <v>219</v>
      </c>
      <c r="D125" s="4">
        <f t="shared" si="227"/>
        <v>462</v>
      </c>
      <c r="E125" s="4">
        <f t="shared" si="227"/>
        <v>595</v>
      </c>
      <c r="F125" s="4">
        <f t="shared" si="227"/>
        <v>476</v>
      </c>
      <c r="G125" s="4">
        <f t="shared" si="227"/>
        <v>507</v>
      </c>
      <c r="H125" s="4">
        <f t="shared" si="227"/>
        <v>508</v>
      </c>
      <c r="I125" s="4">
        <f t="shared" si="227"/>
        <v>492</v>
      </c>
      <c r="J125" s="4">
        <f t="shared" si="227"/>
        <v>575</v>
      </c>
      <c r="K125" s="4">
        <f t="shared" si="227"/>
        <v>464</v>
      </c>
      <c r="L125" s="4">
        <f t="shared" si="227"/>
        <v>809</v>
      </c>
      <c r="M125" s="4">
        <f>M90</f>
        <v>610</v>
      </c>
      <c r="N125" s="4">
        <f t="shared" ref="N125:T125" si="228">N90</f>
        <v>206</v>
      </c>
      <c r="O125" s="4">
        <f t="shared" si="228"/>
        <v>198</v>
      </c>
      <c r="P125" s="4">
        <f t="shared" si="228"/>
        <v>685</v>
      </c>
      <c r="Q125" s="4">
        <f t="shared" si="228"/>
        <v>545</v>
      </c>
      <c r="R125" s="4">
        <f t="shared" si="228"/>
        <v>749</v>
      </c>
      <c r="S125" s="4">
        <f t="shared" si="228"/>
        <v>1300</v>
      </c>
      <c r="T125" s="4">
        <f t="shared" si="228"/>
        <v>929</v>
      </c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</row>
    <row r="127" spans="1:77" x14ac:dyDescent="0.25">
      <c r="A127" s="15" t="s">
        <v>213</v>
      </c>
      <c r="B127" s="16">
        <v>42005</v>
      </c>
      <c r="C127" s="16">
        <v>42036</v>
      </c>
      <c r="D127" s="16">
        <v>42064</v>
      </c>
      <c r="E127" s="16">
        <v>42095</v>
      </c>
      <c r="F127" s="16">
        <v>42125</v>
      </c>
      <c r="G127" s="16">
        <v>42156</v>
      </c>
      <c r="H127" s="16">
        <v>42186</v>
      </c>
      <c r="I127" s="16">
        <v>42217</v>
      </c>
      <c r="J127" s="16">
        <v>42248</v>
      </c>
      <c r="K127" s="16">
        <v>42278</v>
      </c>
      <c r="L127" s="16">
        <v>42309</v>
      </c>
      <c r="M127" s="16">
        <v>42339</v>
      </c>
      <c r="N127" s="16">
        <v>42370</v>
      </c>
      <c r="O127" s="16">
        <v>42401</v>
      </c>
      <c r="P127" s="16">
        <v>42430</v>
      </c>
      <c r="Q127" s="16">
        <v>42461</v>
      </c>
      <c r="R127" s="16">
        <v>42491</v>
      </c>
      <c r="S127" s="16">
        <v>42522</v>
      </c>
      <c r="T127" s="16">
        <v>42552</v>
      </c>
      <c r="U127" s="16">
        <v>42583</v>
      </c>
      <c r="V127" s="16">
        <v>42614</v>
      </c>
      <c r="W127" s="16">
        <v>42644</v>
      </c>
      <c r="X127" s="16">
        <v>42675</v>
      </c>
      <c r="Y127" s="16">
        <v>42705</v>
      </c>
      <c r="Z127" s="5" t="s">
        <v>214</v>
      </c>
      <c r="AO127" s="20">
        <v>42736</v>
      </c>
      <c r="AP127" s="20">
        <v>42767</v>
      </c>
      <c r="AQ127" s="20">
        <v>42795</v>
      </c>
      <c r="AR127" s="20">
        <v>42826</v>
      </c>
      <c r="AS127" s="20">
        <v>42856</v>
      </c>
      <c r="AT127" s="20">
        <v>42887</v>
      </c>
      <c r="AU127" s="20">
        <v>42917</v>
      </c>
      <c r="AV127" s="20">
        <v>42948</v>
      </c>
      <c r="AW127" s="20">
        <v>42979</v>
      </c>
      <c r="AX127" s="20">
        <v>43009</v>
      </c>
      <c r="AY127" s="20">
        <v>43040</v>
      </c>
      <c r="AZ127" s="20">
        <v>43070</v>
      </c>
      <c r="BA127" s="17" t="s">
        <v>91</v>
      </c>
      <c r="BB127" s="17" t="s">
        <v>92</v>
      </c>
      <c r="BC127" s="17" t="s">
        <v>93</v>
      </c>
      <c r="BD127" s="17" t="s">
        <v>94</v>
      </c>
      <c r="BE127" s="17" t="str">
        <f>"YTD " &amp; A126 &amp;"/17"</f>
        <v>YTD /17</v>
      </c>
      <c r="BF127" s="20">
        <v>42736</v>
      </c>
      <c r="BG127" s="20">
        <v>42767</v>
      </c>
      <c r="BH127" s="20">
        <v>42795</v>
      </c>
      <c r="BI127" s="20">
        <v>42826</v>
      </c>
      <c r="BJ127" s="20">
        <v>42856</v>
      </c>
      <c r="BK127" s="20">
        <v>42887</v>
      </c>
      <c r="BL127" s="20">
        <v>42917</v>
      </c>
      <c r="BM127" s="20">
        <v>42948</v>
      </c>
      <c r="BN127" s="20">
        <v>42979</v>
      </c>
      <c r="BO127" s="20">
        <v>43009</v>
      </c>
      <c r="BP127" s="20">
        <v>43040</v>
      </c>
      <c r="BQ127" s="20">
        <v>43070</v>
      </c>
      <c r="BR127" s="17" t="s">
        <v>95</v>
      </c>
      <c r="BS127" s="17" t="s">
        <v>96</v>
      </c>
      <c r="BT127" s="17" t="s">
        <v>97</v>
      </c>
      <c r="BU127" s="17" t="s">
        <v>98</v>
      </c>
      <c r="BV127" s="22" t="s">
        <v>3</v>
      </c>
    </row>
    <row r="128" spans="1:77" x14ac:dyDescent="0.25">
      <c r="A128" t="s">
        <v>64</v>
      </c>
      <c r="B128" s="46">
        <v>0.21262111309481932</v>
      </c>
      <c r="C128" s="46">
        <v>0.12550006868156918</v>
      </c>
      <c r="D128" s="46">
        <v>0.15252401662255535</v>
      </c>
      <c r="E128" s="46">
        <v>0.20720532101352498</v>
      </c>
      <c r="F128" s="46">
        <v>0.17397816289510715</v>
      </c>
      <c r="G128" s="46">
        <v>0.14465571370954175</v>
      </c>
      <c r="H128" s="46">
        <v>0.1558796774204817</v>
      </c>
      <c r="I128" s="46">
        <v>0.17664562659413122</v>
      </c>
      <c r="J128" s="46">
        <v>0.16514076198955696</v>
      </c>
      <c r="K128" s="46">
        <v>0.14954541302589053</v>
      </c>
      <c r="L128" s="46">
        <v>0.21068415726554748</v>
      </c>
      <c r="M128" s="46">
        <v>0.15319723696220608</v>
      </c>
      <c r="N128" s="46">
        <v>0.10657568359013686</v>
      </c>
      <c r="O128" s="46">
        <v>7.992238323488346E-2</v>
      </c>
      <c r="P128" s="46">
        <v>0.26717322539217886</v>
      </c>
      <c r="Q128" s="46">
        <v>0.24146886900346712</v>
      </c>
      <c r="R128" s="46">
        <v>0.21720141590413253</v>
      </c>
      <c r="S128" s="46">
        <v>0.3003922854713294</v>
      </c>
      <c r="T128" s="46">
        <v>0.21929388672166172</v>
      </c>
      <c r="U128" s="46">
        <v>0.25055627980832801</v>
      </c>
      <c r="V128" s="46">
        <v>0.27758934008050795</v>
      </c>
      <c r="W128" s="46">
        <f>VLOOKUP($A128,$A$4:$W$10,23,0)/$W$12</f>
        <v>0.21180383944251063</v>
      </c>
      <c r="X128" s="46">
        <f t="shared" ref="X128:X134" si="229">VLOOKUP($A128,$A$4:$X$10,24,0)/$X$12</f>
        <v>0.22019447623739483</v>
      </c>
      <c r="Y128" s="46">
        <f t="shared" ref="Y128:Y134" si="230">VLOOKUP($A128,$A$4:$Y$10,25,0)/$Y$12</f>
        <v>0.21324797856093705</v>
      </c>
      <c r="Z128" s="46">
        <f t="shared" ref="Z128:Z134" si="231">VLOOKUP($A128,$A$4:$Z$10,26,0)/$Z$12</f>
        <v>0.23358774842342783</v>
      </c>
      <c r="AO128" s="46">
        <f>VLOOKUP($A128,$A$4:AO$10,41,0)/AO$12</f>
        <v>0.15689002985189229</v>
      </c>
      <c r="AP128" s="46">
        <f>VLOOKUP($A128,$A$4:AP$10,42,0)/SUM($AP$4:$AP$10)</f>
        <v>0.14899150428115265</v>
      </c>
      <c r="AQ128" s="46">
        <f>VLOOKUP($A128,$A$4:AQ$10,43,0)/SUM($AQ$4:$AQ$10)</f>
        <v>0.2569252665654414</v>
      </c>
      <c r="AR128" s="46">
        <f>VLOOKUP($A128,$A$4:AR$10,44,0)/SUM($AR$4:$AR$10)</f>
        <v>0.22104139477702381</v>
      </c>
      <c r="AS128" s="46">
        <f>VLOOKUP($A128,$A$4:AS$10,45,0)/SUM($AS$4:$AS$10)</f>
        <v>0.18762147489771527</v>
      </c>
      <c r="AT128" s="46">
        <f>VLOOKUP($A128,$A$4:AT$10,46,0)/SUM($AS$4:$AS$10)</f>
        <v>0.37023047124098402</v>
      </c>
      <c r="BE128" s="46">
        <f>INDEX($A$4:$BE$10,MATCH(A128,$A$4:$A$10,0),57)/SUM($BE$4:$BE$10)</f>
        <v>0.22937031119776283</v>
      </c>
      <c r="BW128" t="s">
        <v>99</v>
      </c>
      <c r="BY128" t="s">
        <v>64</v>
      </c>
    </row>
    <row r="129" spans="1:77" x14ac:dyDescent="0.25">
      <c r="A129" t="s">
        <v>65</v>
      </c>
      <c r="B129" s="46">
        <v>0.17599179622177347</v>
      </c>
      <c r="C129" s="46">
        <v>0.20398613903160859</v>
      </c>
      <c r="D129" s="46">
        <v>0.11324688087661548</v>
      </c>
      <c r="E129" s="46">
        <v>0.13616148790782093</v>
      </c>
      <c r="F129" s="46">
        <v>0.18627224795958089</v>
      </c>
      <c r="G129" s="46">
        <v>0.1312466245733005</v>
      </c>
      <c r="H129" s="46">
        <v>0.12354008000308501</v>
      </c>
      <c r="I129" s="46">
        <v>0.15184947783425704</v>
      </c>
      <c r="J129" s="46">
        <v>0.11935948040351022</v>
      </c>
      <c r="K129" s="46">
        <v>0.18223860977134418</v>
      </c>
      <c r="L129" s="46">
        <v>7.1778628910426259E-2</v>
      </c>
      <c r="M129" s="46">
        <v>0.15140921339420196</v>
      </c>
      <c r="N129" s="46">
        <v>0.14737700557356362</v>
      </c>
      <c r="O129" s="46">
        <v>7.7084576528537632E-2</v>
      </c>
      <c r="P129" s="46">
        <v>4.635427432217E-2</v>
      </c>
      <c r="Q129" s="46">
        <v>0.1276795549967123</v>
      </c>
      <c r="R129" s="46">
        <v>0.1302802082049824</v>
      </c>
      <c r="S129" s="46">
        <v>0.15301253331094794</v>
      </c>
      <c r="T129" s="46">
        <v>0.17835314646613831</v>
      </c>
      <c r="U129" s="46">
        <v>0.12489174270535976</v>
      </c>
      <c r="V129" s="46">
        <v>0.16299921514038912</v>
      </c>
      <c r="W129" s="46">
        <f t="shared" ref="W129:W134" si="232">VLOOKUP(A129,$A$4:$W$10,23,0)/$W$12</f>
        <v>0.19523302141107515</v>
      </c>
      <c r="X129" s="46">
        <f t="shared" si="229"/>
        <v>0.16729466166590992</v>
      </c>
      <c r="Y129" s="46">
        <f t="shared" si="230"/>
        <v>0.10518829172458818</v>
      </c>
      <c r="Z129" s="46">
        <f t="shared" si="231"/>
        <v>0.11482173300303454</v>
      </c>
      <c r="AO129" s="46">
        <f>VLOOKUP($A129,$A$4:AO$10,41,0)/AO$12</f>
        <v>0.13835736208233404</v>
      </c>
      <c r="AP129" s="46">
        <f>VLOOKUP($A129,$A$4:AP$10,42,0)/SUM($AP$4:$AP$10)</f>
        <v>6.7285732384538569E-2</v>
      </c>
      <c r="AQ129" s="46">
        <f>VLOOKUP($A129,$A$4:AQ$10,43,0)/SUM($AQ$4:$AQ$10)</f>
        <v>0.12615467294255961</v>
      </c>
      <c r="AR129" s="46">
        <f>VLOOKUP($A129,$A$4:AR$10,44,0)/SUM($AR$4:$AR$10)</f>
        <v>0.12966188733619738</v>
      </c>
      <c r="AS129" s="46">
        <f>VLOOKUP($A129,$A$4:AS$10,45,0)/SUM($AS$4:$AS$10)</f>
        <v>0.1128944547463808</v>
      </c>
      <c r="AT129" s="46">
        <f>VLOOKUP($A129,$A$4:AT$10,46,0)/SUM($AS$4:$AS$10)</f>
        <v>8.2612492927144912E-2</v>
      </c>
      <c r="BE129" s="46">
        <f t="shared" ref="BE129:BE134" si="233">INDEX($A$4:$BE$10,MATCH(A129,$A$4:$A$10,0),57)/SUM($BE$4:$BE$10)</f>
        <v>0.10651189703729506</v>
      </c>
      <c r="BW129" t="s">
        <v>64</v>
      </c>
      <c r="BY129" t="s">
        <v>65</v>
      </c>
    </row>
    <row r="130" spans="1:77" x14ac:dyDescent="0.25">
      <c r="A130" t="s">
        <v>66</v>
      </c>
      <c r="B130" s="46">
        <v>0.20531110743998712</v>
      </c>
      <c r="C130" s="46">
        <v>0.22382245919358892</v>
      </c>
      <c r="D130" s="46">
        <v>0.21065562776151761</v>
      </c>
      <c r="E130" s="46">
        <v>9.5104609499621351E-2</v>
      </c>
      <c r="F130" s="46">
        <v>0.1349325079205036</v>
      </c>
      <c r="G130" s="46">
        <v>0.20946819114337079</v>
      </c>
      <c r="H130" s="46">
        <v>0.1606966984977144</v>
      </c>
      <c r="I130" s="46">
        <v>0.15360742552152309</v>
      </c>
      <c r="J130" s="46">
        <v>0.14464709501162606</v>
      </c>
      <c r="K130" s="46">
        <v>0.18157512996188455</v>
      </c>
      <c r="L130" s="46">
        <v>0.17570713220805886</v>
      </c>
      <c r="M130" s="46">
        <v>0.12810698203078211</v>
      </c>
      <c r="N130" s="46">
        <v>0.18198201706847919</v>
      </c>
      <c r="O130" s="46">
        <v>0.24799392854863658</v>
      </c>
      <c r="P130" s="46">
        <v>0.14960058851463887</v>
      </c>
      <c r="Q130" s="46">
        <v>6.915623349822099E-2</v>
      </c>
      <c r="R130" s="46">
        <v>0.15947363181001253</v>
      </c>
      <c r="S130" s="46">
        <v>0.15695793916267192</v>
      </c>
      <c r="T130" s="46">
        <v>0.18153857205372365</v>
      </c>
      <c r="U130" s="46">
        <v>0.18953509313101691</v>
      </c>
      <c r="V130" s="46">
        <v>0.17211077619808585</v>
      </c>
      <c r="W130" s="46">
        <f t="shared" si="232"/>
        <v>0.12908288116022193</v>
      </c>
      <c r="X130" s="46">
        <f t="shared" si="229"/>
        <v>0.21554575067800594</v>
      </c>
      <c r="Y130" s="46">
        <f t="shared" si="230"/>
        <v>0.23576875039513334</v>
      </c>
      <c r="Z130" s="46">
        <f t="shared" si="231"/>
        <v>0.1488453795579695</v>
      </c>
      <c r="AO130" s="46">
        <f>VLOOKUP($A130,$A$4:AO$10,41,0)/AO$12</f>
        <v>0.24078847450318475</v>
      </c>
      <c r="AP130" s="46">
        <f>VLOOKUP($A130,$A$4:AP$10,42,0)/SUM($AP$4:$AP$10)</f>
        <v>0.25309917678305327</v>
      </c>
      <c r="AQ130" s="46">
        <f>VLOOKUP($A130,$A$4:AQ$10,43,0)/SUM($AQ$4:$AQ$10)</f>
        <v>0.11875300238653415</v>
      </c>
      <c r="AR130" s="46">
        <f>VLOOKUP($A130,$A$4:AR$10,44,0)/SUM($AR$4:$AR$10)</f>
        <v>0.11269816260914121</v>
      </c>
      <c r="AS130" s="46">
        <f>VLOOKUP($A130,$A$4:AS$10,45,0)/SUM($AS$4:$AS$10)</f>
        <v>0.13835963079937896</v>
      </c>
      <c r="AT130" s="46">
        <f>VLOOKUP($A130,$A$4:AT$10,46,0)/SUM($AS$4:$AS$10)</f>
        <v>0.14047149018802541</v>
      </c>
      <c r="BE130" s="46">
        <f t="shared" si="233"/>
        <v>0.15332564812297397</v>
      </c>
      <c r="BW130" t="s">
        <v>65</v>
      </c>
      <c r="BY130" t="s">
        <v>66</v>
      </c>
    </row>
    <row r="131" spans="1:77" x14ac:dyDescent="0.25">
      <c r="A131" t="s">
        <v>67</v>
      </c>
      <c r="B131" s="46">
        <v>8.5705119941284214E-2</v>
      </c>
      <c r="C131" s="46">
        <v>0.12611748449304994</v>
      </c>
      <c r="D131" s="46">
        <v>0.13950792096135214</v>
      </c>
      <c r="E131" s="46">
        <v>0.16592078533912377</v>
      </c>
      <c r="F131" s="46">
        <v>0.1678019052251247</v>
      </c>
      <c r="G131" s="46">
        <v>0.10521311455837949</v>
      </c>
      <c r="H131" s="46">
        <v>0.12338458009408011</v>
      </c>
      <c r="I131" s="46">
        <v>0.17421652526760459</v>
      </c>
      <c r="J131" s="46">
        <v>0.12206931322804548</v>
      </c>
      <c r="K131" s="46">
        <v>0.14845669485459062</v>
      </c>
      <c r="L131" s="46">
        <v>0.13690363697407754</v>
      </c>
      <c r="M131" s="46">
        <v>0.14458417549879099</v>
      </c>
      <c r="N131" s="46">
        <v>0.15461262933483721</v>
      </c>
      <c r="O131" s="46">
        <v>0.12682344472967425</v>
      </c>
      <c r="P131" s="46">
        <v>0.16521908439146171</v>
      </c>
      <c r="Q131" s="46">
        <v>0.18149905600382626</v>
      </c>
      <c r="R131" s="46">
        <v>0.10594342798280053</v>
      </c>
      <c r="S131" s="46">
        <v>6.3707938332714306E-2</v>
      </c>
      <c r="T131" s="46">
        <v>8.765532885500131E-2</v>
      </c>
      <c r="U131" s="46">
        <v>0.12413702977549995</v>
      </c>
      <c r="V131" s="46">
        <v>0.12307442818616079</v>
      </c>
      <c r="W131" s="46">
        <f t="shared" si="232"/>
        <v>0.17155415523500647</v>
      </c>
      <c r="X131" s="46">
        <f t="shared" si="229"/>
        <v>9.0356819619241829E-2</v>
      </c>
      <c r="Y131" s="46">
        <f t="shared" si="230"/>
        <v>9.7218453201283611E-2</v>
      </c>
      <c r="Z131" s="46">
        <f t="shared" si="231"/>
        <v>0.1274805082318731</v>
      </c>
      <c r="AO131" s="46">
        <f>VLOOKUP($A131,$A$4:AO$10,41,0)/AO$12</f>
        <v>0.11553910560436104</v>
      </c>
      <c r="AP131" s="46">
        <f>VLOOKUP($A131,$A$4:AP$10,42,0)/SUM($AP$4:$AP$10)</f>
        <v>0.17376280784543538</v>
      </c>
      <c r="AQ131" s="46">
        <f>VLOOKUP($A131,$A$4:AQ$10,43,0)/SUM($AQ$4:$AQ$10)</f>
        <v>0.18484510590658709</v>
      </c>
      <c r="AR131" s="46">
        <f>VLOOKUP($A131,$A$4:AR$10,44,0)/SUM($AR$4:$AR$10)</f>
        <v>0.16905253486537425</v>
      </c>
      <c r="AS131" s="46">
        <f>VLOOKUP($A131,$A$4:AS$10,45,0)/SUM($AS$4:$AS$10)</f>
        <v>0.1025492028271716</v>
      </c>
      <c r="AT131" s="46">
        <f>VLOOKUP($A131,$A$4:AT$10,46,0)/SUM($AS$4:$AS$10)</f>
        <v>0.12257110573766232</v>
      </c>
      <c r="BE131" s="46">
        <f t="shared" si="233"/>
        <v>0.14361891771585841</v>
      </c>
      <c r="BW131" t="s">
        <v>66</v>
      </c>
      <c r="BY131" t="s">
        <v>67</v>
      </c>
    </row>
    <row r="132" spans="1:77" x14ac:dyDescent="0.25">
      <c r="A132" t="s">
        <v>68</v>
      </c>
      <c r="B132" s="46">
        <v>8.7781790096585238E-2</v>
      </c>
      <c r="C132" s="46">
        <v>0.13405946088891305</v>
      </c>
      <c r="D132" s="46">
        <v>7.5339154234120451E-2</v>
      </c>
      <c r="E132" s="46">
        <v>0.14073898463097417</v>
      </c>
      <c r="F132" s="46">
        <v>0.13675530654238846</v>
      </c>
      <c r="G132" s="46">
        <v>0.19454797655311931</v>
      </c>
      <c r="H132" s="46">
        <v>0.14293176285217624</v>
      </c>
      <c r="I132" s="46">
        <v>0.1353858928134494</v>
      </c>
      <c r="J132" s="46">
        <v>0.14291186314395091</v>
      </c>
      <c r="K132" s="46">
        <v>0.1826941987226888</v>
      </c>
      <c r="L132" s="46">
        <v>0.18658787292822662</v>
      </c>
      <c r="M132" s="46">
        <v>0.15017872953291</v>
      </c>
      <c r="N132" s="46">
        <v>0.12593893966367006</v>
      </c>
      <c r="O132" s="46">
        <v>0.15015160114345796</v>
      </c>
      <c r="P132" s="46">
        <v>0.14627875592152198</v>
      </c>
      <c r="Q132" s="46">
        <v>0.11176046541625868</v>
      </c>
      <c r="R132" s="46">
        <v>0.16541198406555524</v>
      </c>
      <c r="S132" s="46">
        <v>0.13846519939616991</v>
      </c>
      <c r="T132" s="46">
        <v>0.13851261998947259</v>
      </c>
      <c r="U132" s="46">
        <v>0.11512070274377788</v>
      </c>
      <c r="V132" s="46">
        <v>9.4157795165604685E-2</v>
      </c>
      <c r="W132" s="46">
        <f t="shared" si="232"/>
        <v>9.0337317933873035E-2</v>
      </c>
      <c r="X132" s="46">
        <f t="shared" si="229"/>
        <v>0.135458099013093</v>
      </c>
      <c r="Y132" s="46">
        <f t="shared" si="230"/>
        <v>0.14331644484262079</v>
      </c>
      <c r="Z132" s="46">
        <f t="shared" si="231"/>
        <v>0.13971321195446623</v>
      </c>
      <c r="AO132" s="46">
        <f>VLOOKUP($A132,$A$4:AO$10,41,0)/AO$12</f>
        <v>3.8714795876942203E-2</v>
      </c>
      <c r="AP132" s="46">
        <f>VLOOKUP($A132,$A$4:AP$10,42,0)/SUM($AP$4:$AP$10)</f>
        <v>4.3207840708416635E-2</v>
      </c>
      <c r="AQ132" s="46">
        <f>VLOOKUP($A132,$A$4:AQ$10,43,0)/SUM($AQ$4:$AQ$10)</f>
        <v>6.1358903163279598E-2</v>
      </c>
      <c r="AR132" s="46">
        <f>VLOOKUP($A132,$A$4:AR$10,44,0)/SUM($AR$4:$AR$10)</f>
        <v>0.10165121575642908</v>
      </c>
      <c r="AS132" s="46">
        <f>VLOOKUP($A132,$A$4:AS$10,45,0)/SUM($AS$4:$AS$10)</f>
        <v>0.22119582782202815</v>
      </c>
      <c r="AT132" s="46">
        <f>VLOOKUP($A132,$A$4:AT$10,46,0)/SUM($AS$4:$AS$10)</f>
        <v>0.1271595510540848</v>
      </c>
      <c r="BE132" s="46">
        <f t="shared" si="233"/>
        <v>0.10448587240311812</v>
      </c>
      <c r="BW132" t="s">
        <v>67</v>
      </c>
      <c r="BY132" t="s">
        <v>68</v>
      </c>
    </row>
    <row r="133" spans="1:77" x14ac:dyDescent="0.25">
      <c r="A133" t="s">
        <v>69</v>
      </c>
      <c r="B133" s="46">
        <v>3.5552009433231467E-2</v>
      </c>
      <c r="C133" s="46">
        <v>4.2427196707881878E-2</v>
      </c>
      <c r="D133" s="46">
        <v>3.4339627665326389E-2</v>
      </c>
      <c r="E133" s="46">
        <v>1.8259564185044461E-2</v>
      </c>
      <c r="F133" s="46">
        <v>2.629843935747142E-2</v>
      </c>
      <c r="G133" s="46">
        <v>4.0965260612879903E-2</v>
      </c>
      <c r="H133" s="46">
        <v>3.5118732339946751E-2</v>
      </c>
      <c r="I133" s="46">
        <v>6.5185923660691758E-2</v>
      </c>
      <c r="J133" s="46">
        <v>0.13153850057683303</v>
      </c>
      <c r="K133" s="46">
        <v>-2.9566270463637398E-2</v>
      </c>
      <c r="L133" s="46">
        <v>0.10510128636326518</v>
      </c>
      <c r="M133" s="46">
        <v>0.11379390040457341</v>
      </c>
      <c r="N133" s="46">
        <v>0.10828868497622542</v>
      </c>
      <c r="O133" s="46">
        <v>0.16300362882917166</v>
      </c>
      <c r="P133" s="46">
        <v>9.6202971322606981E-2</v>
      </c>
      <c r="Q133" s="46">
        <v>5.2731390580487522E-2</v>
      </c>
      <c r="R133" s="46">
        <v>9.520270604104962E-2</v>
      </c>
      <c r="S133" s="46">
        <v>9.9127939651161456E-2</v>
      </c>
      <c r="T133" s="46">
        <v>8.0085007765568109E-2</v>
      </c>
      <c r="U133" s="46">
        <v>0.11148508776465052</v>
      </c>
      <c r="V133" s="46">
        <v>9.4569936662279766E-2</v>
      </c>
      <c r="W133" s="46">
        <f t="shared" si="232"/>
        <v>0.12316798475780862</v>
      </c>
      <c r="X133" s="46">
        <f t="shared" si="229"/>
        <v>9.4989543912168586E-2</v>
      </c>
      <c r="Y133" s="46">
        <f t="shared" si="230"/>
        <v>0.13323462940761502</v>
      </c>
      <c r="Z133" s="46">
        <f t="shared" si="231"/>
        <v>9.5149944879892936E-2</v>
      </c>
      <c r="AO133" s="46">
        <f>VLOOKUP($A133,$A$4:AO$10,41,0)/AO$12</f>
        <v>0.11341516595987679</v>
      </c>
      <c r="AP133" s="46">
        <f>VLOOKUP($A133,$A$4:AP$10,42,0)/SUM($AP$4:$AP$10)</f>
        <v>7.5023753118529934E-2</v>
      </c>
      <c r="AQ133" s="46">
        <f>VLOOKUP($A133,$A$4:AQ$10,43,0)/SUM($AQ$4:$AQ$10)</f>
        <v>7.1648943311902982E-2</v>
      </c>
      <c r="AR133" s="46">
        <f>VLOOKUP($A133,$A$4:AR$10,44,0)/SUM($AR$4:$AR$10)</f>
        <v>8.4688756708005922E-2</v>
      </c>
      <c r="AS133" s="46">
        <f>VLOOKUP($A133,$A$4:AS$10,45,0)/SUM($AS$4:$AS$10)</f>
        <v>7.651259610534647E-2</v>
      </c>
      <c r="AT133" s="46">
        <f>VLOOKUP($A133,$A$4:AT$10,46,0)/SUM($AS$4:$AS$10)</f>
        <v>7.9106249979474477E-2</v>
      </c>
      <c r="BE133" s="46">
        <f t="shared" si="233"/>
        <v>7.9125267960934387E-2</v>
      </c>
      <c r="BW133" t="s">
        <v>68</v>
      </c>
      <c r="BY133" t="s">
        <v>69</v>
      </c>
    </row>
    <row r="134" spans="1:77" x14ac:dyDescent="0.25">
      <c r="A134" t="s">
        <v>99</v>
      </c>
      <c r="B134" s="46">
        <v>0.19703706377231925</v>
      </c>
      <c r="C134" s="46">
        <v>0.14408719100338857</v>
      </c>
      <c r="D134" s="46">
        <v>0.27438677187851263</v>
      </c>
      <c r="E134" s="46">
        <v>0.23660924742389047</v>
      </c>
      <c r="F134" s="46">
        <v>0.17396143009982376</v>
      </c>
      <c r="G134" s="46">
        <v>0.17390311884940818</v>
      </c>
      <c r="H134" s="46">
        <v>0.25844846879251593</v>
      </c>
      <c r="I134" s="46">
        <v>0.14310912830834294</v>
      </c>
      <c r="J134" s="46">
        <v>0.17433298564647726</v>
      </c>
      <c r="K134" s="46">
        <v>0.18505622412723863</v>
      </c>
      <c r="L134" s="46">
        <v>0.11323728535039804</v>
      </c>
      <c r="M134" s="46">
        <v>0.15872976217653562</v>
      </c>
      <c r="N134" s="46">
        <v>0.17522503979308765</v>
      </c>
      <c r="O134" s="46">
        <v>0.15502043698563842</v>
      </c>
      <c r="P134" s="46">
        <v>0.12917110013542152</v>
      </c>
      <c r="Q134" s="46">
        <v>0.21570443050102706</v>
      </c>
      <c r="R134" s="46">
        <v>0.12648662599146734</v>
      </c>
      <c r="S134" s="46">
        <v>8.8336164675004991E-2</v>
      </c>
      <c r="T134" s="46">
        <v>0.11456143814843422</v>
      </c>
      <c r="U134" s="46">
        <v>8.4274064071366964E-2</v>
      </c>
      <c r="V134" s="46">
        <v>7.5498508566971989E-2</v>
      </c>
      <c r="W134" s="46">
        <f t="shared" si="232"/>
        <v>7.8820800059504259E-2</v>
      </c>
      <c r="X134" s="46">
        <f t="shared" si="229"/>
        <v>7.6160648874185846E-2</v>
      </c>
      <c r="Y134" s="46">
        <f t="shared" si="230"/>
        <v>7.2025451867821999E-2</v>
      </c>
      <c r="Z134" s="46">
        <f t="shared" si="231"/>
        <v>0.14040147394933583</v>
      </c>
      <c r="AO134" s="46">
        <f>VLOOKUP($A134,$A$4:AO$10,41,0)/AO$12</f>
        <v>0.19629506612140887</v>
      </c>
      <c r="AP134" s="46">
        <f>VLOOKUP($A134,$A$4:AP$10,42,0)/SUM($AP$4:$AP$10)</f>
        <v>0.23862918487887347</v>
      </c>
      <c r="AQ134" s="46">
        <f>VLOOKUP($A134,$A$4:AQ$10,43,0)/SUM($AQ$4:$AQ$10)</f>
        <v>0.18031410572369519</v>
      </c>
      <c r="AR134" s="46">
        <f>VLOOKUP($A134,$A$4:AR$10,44,0)/SUM($AR$4:$AR$10)</f>
        <v>0.18120604794782844</v>
      </c>
      <c r="AS134" s="46">
        <f>VLOOKUP($A134,$A$4:AS$10,45,0)/SUM($AS$4:$AS$10)</f>
        <v>0.16086681280197879</v>
      </c>
      <c r="AT134" s="46">
        <f>VLOOKUP($A134,$A$4:AT$10,46,0)/SUM($AS$4:$AS$10)</f>
        <v>0.18312285894606781</v>
      </c>
      <c r="BE134" s="46">
        <f t="shared" si="233"/>
        <v>0.18356208556205705</v>
      </c>
      <c r="BW134" t="s">
        <v>69</v>
      </c>
      <c r="BY134" t="s">
        <v>99</v>
      </c>
    </row>
    <row r="135" spans="1:77" x14ac:dyDescent="0.25">
      <c r="A135" s="29" t="s">
        <v>100</v>
      </c>
      <c r="B135" s="46">
        <f t="shared" ref="B135:Z135" si="234">B12/B$12</f>
        <v>1</v>
      </c>
      <c r="C135" s="46">
        <f t="shared" si="234"/>
        <v>1</v>
      </c>
      <c r="D135" s="46">
        <f t="shared" si="234"/>
        <v>1</v>
      </c>
      <c r="E135" s="46">
        <f t="shared" si="234"/>
        <v>1</v>
      </c>
      <c r="F135" s="46">
        <f t="shared" si="234"/>
        <v>1</v>
      </c>
      <c r="G135" s="46">
        <f t="shared" si="234"/>
        <v>1</v>
      </c>
      <c r="H135" s="46">
        <f t="shared" si="234"/>
        <v>1</v>
      </c>
      <c r="I135" s="46">
        <f t="shared" si="234"/>
        <v>1</v>
      </c>
      <c r="J135" s="46">
        <f t="shared" si="234"/>
        <v>1</v>
      </c>
      <c r="K135" s="46">
        <f t="shared" si="234"/>
        <v>1</v>
      </c>
      <c r="L135" s="46">
        <f t="shared" si="234"/>
        <v>1</v>
      </c>
      <c r="M135" s="46">
        <f t="shared" si="234"/>
        <v>1</v>
      </c>
      <c r="N135" s="46">
        <f t="shared" si="234"/>
        <v>1</v>
      </c>
      <c r="O135" s="46">
        <f t="shared" si="234"/>
        <v>1</v>
      </c>
      <c r="P135" s="46">
        <f t="shared" si="234"/>
        <v>1</v>
      </c>
      <c r="Q135" s="46">
        <f t="shared" si="234"/>
        <v>1</v>
      </c>
      <c r="R135" s="46">
        <f t="shared" si="234"/>
        <v>1</v>
      </c>
      <c r="S135" s="46">
        <f t="shared" si="234"/>
        <v>1</v>
      </c>
      <c r="T135" s="46">
        <f t="shared" si="234"/>
        <v>1</v>
      </c>
      <c r="U135" s="46">
        <f t="shared" si="234"/>
        <v>1</v>
      </c>
      <c r="V135" s="46">
        <f t="shared" si="234"/>
        <v>1</v>
      </c>
      <c r="W135" s="46">
        <f t="shared" si="234"/>
        <v>1</v>
      </c>
      <c r="X135" s="46">
        <f t="shared" si="234"/>
        <v>1</v>
      </c>
      <c r="Y135" s="46">
        <f t="shared" si="234"/>
        <v>1</v>
      </c>
      <c r="Z135" s="46">
        <f t="shared" si="234"/>
        <v>1</v>
      </c>
      <c r="AO135" s="46">
        <f t="shared" ref="AO135:AT135" si="235">AO12/AO$12</f>
        <v>1</v>
      </c>
      <c r="AP135" s="46">
        <f t="shared" si="235"/>
        <v>1</v>
      </c>
      <c r="AQ135" s="46">
        <f t="shared" si="235"/>
        <v>1</v>
      </c>
      <c r="AR135" s="46">
        <f t="shared" si="235"/>
        <v>1</v>
      </c>
      <c r="AS135" s="46">
        <f t="shared" si="235"/>
        <v>1</v>
      </c>
      <c r="AT135" s="46">
        <f t="shared" si="235"/>
        <v>1</v>
      </c>
      <c r="BE135" s="46">
        <f>SUM(BE128:BE134)</f>
        <v>0.99999999999999978</v>
      </c>
    </row>
    <row r="137" spans="1:77" x14ac:dyDescent="0.25">
      <c r="A137" s="82" t="s">
        <v>215</v>
      </c>
    </row>
    <row r="138" spans="1:77" x14ac:dyDescent="0.25">
      <c r="A138" t="s">
        <v>216</v>
      </c>
      <c r="B138" s="46">
        <f>SUM(B131:B133)</f>
        <v>0.20903891947110093</v>
      </c>
      <c r="C138" s="46">
        <f t="shared" ref="C138:Y138" si="236">SUM(C131:C133)</f>
        <v>0.30260414208984487</v>
      </c>
      <c r="D138" s="46">
        <f t="shared" si="236"/>
        <v>0.24918670286079897</v>
      </c>
      <c r="E138" s="46">
        <f t="shared" si="236"/>
        <v>0.3249193341551424</v>
      </c>
      <c r="F138" s="46">
        <f t="shared" si="236"/>
        <v>0.33085565112498461</v>
      </c>
      <c r="G138" s="46">
        <f t="shared" si="236"/>
        <v>0.34072635172437871</v>
      </c>
      <c r="H138" s="46">
        <f t="shared" si="236"/>
        <v>0.30143507528620306</v>
      </c>
      <c r="I138" s="46">
        <f t="shared" si="236"/>
        <v>0.37478834174174575</v>
      </c>
      <c r="J138" s="46">
        <f t="shared" si="236"/>
        <v>0.39651967694882939</v>
      </c>
      <c r="K138" s="46">
        <f t="shared" si="236"/>
        <v>0.30158462311364204</v>
      </c>
      <c r="L138" s="46">
        <f t="shared" si="236"/>
        <v>0.42859279626556934</v>
      </c>
      <c r="M138" s="46">
        <f t="shared" si="236"/>
        <v>0.40855680543627437</v>
      </c>
      <c r="N138" s="46">
        <f t="shared" si="236"/>
        <v>0.38884025397473271</v>
      </c>
      <c r="O138" s="46">
        <f t="shared" si="236"/>
        <v>0.4399786747023039</v>
      </c>
      <c r="P138" s="46">
        <f t="shared" si="236"/>
        <v>0.40770081163559063</v>
      </c>
      <c r="Q138" s="46">
        <f t="shared" si="236"/>
        <v>0.34599091200057247</v>
      </c>
      <c r="R138" s="46">
        <f t="shared" si="236"/>
        <v>0.36655811808940542</v>
      </c>
      <c r="S138" s="46">
        <f t="shared" si="236"/>
        <v>0.30130107738004569</v>
      </c>
      <c r="T138" s="46">
        <f t="shared" si="236"/>
        <v>0.30625295661004198</v>
      </c>
      <c r="U138" s="46">
        <f t="shared" si="236"/>
        <v>0.35074282028392834</v>
      </c>
      <c r="V138" s="46">
        <f t="shared" si="236"/>
        <v>0.31180216001404526</v>
      </c>
      <c r="W138" s="46">
        <f t="shared" si="236"/>
        <v>0.38505945792668811</v>
      </c>
      <c r="X138" s="46">
        <f t="shared" si="236"/>
        <v>0.3208044625445034</v>
      </c>
      <c r="Y138" s="46">
        <f t="shared" si="236"/>
        <v>0.37376952745151942</v>
      </c>
      <c r="Z138" s="25">
        <f>AVERAGE(N138:Y138)</f>
        <v>0.3582334360511148</v>
      </c>
      <c r="AO138" s="46">
        <f t="shared" ref="AO138:AT138" si="237">SUM(AO131:AO133)</f>
        <v>0.26766906744118002</v>
      </c>
      <c r="AP138" s="46">
        <f t="shared" si="237"/>
        <v>0.29199440167238194</v>
      </c>
      <c r="AQ138" s="46">
        <f t="shared" si="237"/>
        <v>0.31785295238176969</v>
      </c>
      <c r="AR138" s="46">
        <f t="shared" si="237"/>
        <v>0.3553925073298092</v>
      </c>
      <c r="AS138" s="46">
        <f t="shared" si="237"/>
        <v>0.40025762675454624</v>
      </c>
      <c r="AT138" s="46">
        <f t="shared" si="237"/>
        <v>0.32883690677122157</v>
      </c>
      <c r="BE138" s="25">
        <f>AVERAGE(AO138:AZ138)</f>
        <v>0.32700057705848479</v>
      </c>
    </row>
    <row r="139" spans="1:77" x14ac:dyDescent="0.25">
      <c r="A139" t="s">
        <v>217</v>
      </c>
      <c r="B139" s="46">
        <f>SUM(B128:B130)</f>
        <v>0.59392401675657991</v>
      </c>
      <c r="C139" s="46">
        <f t="shared" ref="C139:Y139" si="238">SUM(C128:C130)</f>
        <v>0.55330866690676672</v>
      </c>
      <c r="D139" s="46">
        <f t="shared" si="238"/>
        <v>0.4764265252606884</v>
      </c>
      <c r="E139" s="46">
        <f t="shared" si="238"/>
        <v>0.43847141842096726</v>
      </c>
      <c r="F139" s="46">
        <f t="shared" si="238"/>
        <v>0.49518291877519161</v>
      </c>
      <c r="G139" s="46">
        <f t="shared" si="238"/>
        <v>0.48537052942621306</v>
      </c>
      <c r="H139" s="46">
        <f t="shared" si="238"/>
        <v>0.44011645592128112</v>
      </c>
      <c r="I139" s="46">
        <f t="shared" si="238"/>
        <v>0.48210252994991132</v>
      </c>
      <c r="J139" s="46">
        <f t="shared" si="238"/>
        <v>0.42914733740469324</v>
      </c>
      <c r="K139" s="46">
        <f t="shared" si="238"/>
        <v>0.51335915275911925</v>
      </c>
      <c r="L139" s="46">
        <f t="shared" si="238"/>
        <v>0.45816991838403265</v>
      </c>
      <c r="M139" s="46">
        <f t="shared" si="238"/>
        <v>0.43271343238719018</v>
      </c>
      <c r="N139" s="46">
        <f t="shared" si="238"/>
        <v>0.43593470623217967</v>
      </c>
      <c r="O139" s="46">
        <f t="shared" si="238"/>
        <v>0.40500088831205772</v>
      </c>
      <c r="P139" s="46">
        <f t="shared" si="238"/>
        <v>0.46312808822898771</v>
      </c>
      <c r="Q139" s="46">
        <f t="shared" si="238"/>
        <v>0.43830465749840042</v>
      </c>
      <c r="R139" s="46">
        <f t="shared" si="238"/>
        <v>0.50695525591912749</v>
      </c>
      <c r="S139" s="46">
        <f t="shared" si="238"/>
        <v>0.61036275794494932</v>
      </c>
      <c r="T139" s="46">
        <f t="shared" si="238"/>
        <v>0.57918560524152363</v>
      </c>
      <c r="U139" s="46">
        <f t="shared" si="238"/>
        <v>0.56498311564470471</v>
      </c>
      <c r="V139" s="46">
        <f t="shared" si="238"/>
        <v>0.61269933141898292</v>
      </c>
      <c r="W139" s="46">
        <f t="shared" si="238"/>
        <v>0.53611974201380774</v>
      </c>
      <c r="X139" s="46">
        <f t="shared" si="238"/>
        <v>0.60303488858131071</v>
      </c>
      <c r="Y139" s="46">
        <f t="shared" si="238"/>
        <v>0.55420502068065858</v>
      </c>
      <c r="Z139" s="25">
        <f t="shared" ref="Z139:Z141" si="239">AVERAGE(N139:Y139)</f>
        <v>0.52582617147639099</v>
      </c>
      <c r="AO139" s="46">
        <f t="shared" ref="AO139:AT139" si="240">SUM(AO128:AO130)</f>
        <v>0.53603586643741108</v>
      </c>
      <c r="AP139" s="46">
        <f t="shared" si="240"/>
        <v>0.46937641344874448</v>
      </c>
      <c r="AQ139" s="46">
        <f t="shared" si="240"/>
        <v>0.5018329418945352</v>
      </c>
      <c r="AR139" s="46">
        <f t="shared" si="240"/>
        <v>0.46340144472236244</v>
      </c>
      <c r="AS139" s="46">
        <f t="shared" si="240"/>
        <v>0.43887556044347503</v>
      </c>
      <c r="AT139" s="46">
        <f t="shared" si="240"/>
        <v>0.59331445435615437</v>
      </c>
      <c r="BE139" s="25">
        <f t="shared" ref="BE139:BE141" si="241">AVERAGE(AO139:AZ139)</f>
        <v>0.50047278021711372</v>
      </c>
    </row>
    <row r="140" spans="1:77" x14ac:dyDescent="0.25">
      <c r="A140" t="s">
        <v>99</v>
      </c>
      <c r="B140" s="46">
        <f>B134</f>
        <v>0.19703706377231925</v>
      </c>
      <c r="C140" s="46">
        <f t="shared" ref="C140:Y140" si="242">C134</f>
        <v>0.14408719100338857</v>
      </c>
      <c r="D140" s="46">
        <f t="shared" si="242"/>
        <v>0.27438677187851263</v>
      </c>
      <c r="E140" s="46">
        <f t="shared" si="242"/>
        <v>0.23660924742389047</v>
      </c>
      <c r="F140" s="46">
        <f t="shared" si="242"/>
        <v>0.17396143009982376</v>
      </c>
      <c r="G140" s="46">
        <f t="shared" si="242"/>
        <v>0.17390311884940818</v>
      </c>
      <c r="H140" s="46">
        <f t="shared" si="242"/>
        <v>0.25844846879251593</v>
      </c>
      <c r="I140" s="46">
        <f t="shared" si="242"/>
        <v>0.14310912830834294</v>
      </c>
      <c r="J140" s="46">
        <f t="shared" si="242"/>
        <v>0.17433298564647726</v>
      </c>
      <c r="K140" s="46">
        <f t="shared" si="242"/>
        <v>0.18505622412723863</v>
      </c>
      <c r="L140" s="46">
        <f t="shared" si="242"/>
        <v>0.11323728535039804</v>
      </c>
      <c r="M140" s="46">
        <f t="shared" si="242"/>
        <v>0.15872976217653562</v>
      </c>
      <c r="N140" s="46">
        <f t="shared" si="242"/>
        <v>0.17522503979308765</v>
      </c>
      <c r="O140" s="46">
        <f t="shared" si="242"/>
        <v>0.15502043698563842</v>
      </c>
      <c r="P140" s="46">
        <f t="shared" si="242"/>
        <v>0.12917110013542152</v>
      </c>
      <c r="Q140" s="46">
        <f t="shared" si="242"/>
        <v>0.21570443050102706</v>
      </c>
      <c r="R140" s="46">
        <f t="shared" si="242"/>
        <v>0.12648662599146734</v>
      </c>
      <c r="S140" s="46">
        <f t="shared" si="242"/>
        <v>8.8336164675004991E-2</v>
      </c>
      <c r="T140" s="46">
        <f t="shared" si="242"/>
        <v>0.11456143814843422</v>
      </c>
      <c r="U140" s="46">
        <f t="shared" si="242"/>
        <v>8.4274064071366964E-2</v>
      </c>
      <c r="V140" s="46">
        <f t="shared" si="242"/>
        <v>7.5498508566971989E-2</v>
      </c>
      <c r="W140" s="46">
        <f t="shared" si="242"/>
        <v>7.8820800059504259E-2</v>
      </c>
      <c r="X140" s="46">
        <f t="shared" si="242"/>
        <v>7.6160648874185846E-2</v>
      </c>
      <c r="Y140" s="46">
        <f t="shared" si="242"/>
        <v>7.2025451867821999E-2</v>
      </c>
      <c r="Z140" s="25">
        <f t="shared" si="239"/>
        <v>0.11594039247249438</v>
      </c>
      <c r="AA140" s="25"/>
      <c r="AO140" s="46">
        <f t="shared" ref="AO140" si="243">AO134</f>
        <v>0.19629506612140887</v>
      </c>
      <c r="AP140" s="46">
        <f>AP134</f>
        <v>0.23862918487887347</v>
      </c>
      <c r="AQ140" s="46">
        <f t="shared" ref="AQ140:AT140" si="244">AQ134</f>
        <v>0.18031410572369519</v>
      </c>
      <c r="AR140" s="46">
        <f t="shared" si="244"/>
        <v>0.18120604794782844</v>
      </c>
      <c r="AS140" s="46">
        <f t="shared" si="244"/>
        <v>0.16086681280197879</v>
      </c>
      <c r="AT140" s="46">
        <f t="shared" si="244"/>
        <v>0.18312285894606781</v>
      </c>
      <c r="BE140" s="25">
        <f t="shared" si="241"/>
        <v>0.19007234606997545</v>
      </c>
    </row>
    <row r="141" spans="1:77" x14ac:dyDescent="0.25">
      <c r="B141" s="46">
        <f>SUM(B138:B140)</f>
        <v>1.0000000000000002</v>
      </c>
      <c r="C141" s="46">
        <f t="shared" ref="C141:Y141" si="245">SUM(C138:C140)</f>
        <v>1.0000000000000002</v>
      </c>
      <c r="D141" s="46">
        <f t="shared" si="245"/>
        <v>1</v>
      </c>
      <c r="E141" s="46">
        <f t="shared" si="245"/>
        <v>1.0000000000000002</v>
      </c>
      <c r="F141" s="46">
        <f t="shared" si="245"/>
        <v>1</v>
      </c>
      <c r="G141" s="46">
        <f t="shared" si="245"/>
        <v>1</v>
      </c>
      <c r="H141" s="46">
        <f t="shared" si="245"/>
        <v>1</v>
      </c>
      <c r="I141" s="46">
        <f t="shared" si="245"/>
        <v>1</v>
      </c>
      <c r="J141" s="46">
        <f t="shared" si="245"/>
        <v>0.99999999999999989</v>
      </c>
      <c r="K141" s="46">
        <f t="shared" si="245"/>
        <v>1</v>
      </c>
      <c r="L141" s="46">
        <f t="shared" si="245"/>
        <v>1</v>
      </c>
      <c r="M141" s="46">
        <f t="shared" si="245"/>
        <v>1.0000000000000002</v>
      </c>
      <c r="N141" s="46">
        <f t="shared" si="245"/>
        <v>1</v>
      </c>
      <c r="O141" s="46">
        <f t="shared" si="245"/>
        <v>1</v>
      </c>
      <c r="P141" s="46">
        <f t="shared" si="245"/>
        <v>0.99999999999999989</v>
      </c>
      <c r="Q141" s="46">
        <f t="shared" si="245"/>
        <v>0.99999999999999989</v>
      </c>
      <c r="R141" s="46">
        <f t="shared" si="245"/>
        <v>1.0000000000000002</v>
      </c>
      <c r="S141" s="46">
        <f t="shared" si="245"/>
        <v>1</v>
      </c>
      <c r="T141" s="46">
        <f t="shared" si="245"/>
        <v>0.99999999999999989</v>
      </c>
      <c r="U141" s="46">
        <f t="shared" si="245"/>
        <v>1</v>
      </c>
      <c r="V141" s="46">
        <f t="shared" si="245"/>
        <v>1.0000000000000002</v>
      </c>
      <c r="W141" s="46">
        <f t="shared" si="245"/>
        <v>1.0000000000000002</v>
      </c>
      <c r="X141" s="46">
        <f t="shared" si="245"/>
        <v>0.99999999999999989</v>
      </c>
      <c r="Y141" s="46">
        <f t="shared" si="245"/>
        <v>1</v>
      </c>
      <c r="Z141" s="25">
        <f t="shared" si="239"/>
        <v>1</v>
      </c>
      <c r="AO141" s="46">
        <f t="shared" ref="AO141" si="246">SUM(AO138:AO140)</f>
        <v>1</v>
      </c>
      <c r="AP141" s="46">
        <f>SUM(AP138:AP140)</f>
        <v>1</v>
      </c>
      <c r="AQ141" s="46">
        <f t="shared" ref="AQ141:AT141" si="247">SUM(AQ138:AQ140)</f>
        <v>1</v>
      </c>
      <c r="AR141" s="46">
        <f t="shared" si="247"/>
        <v>1</v>
      </c>
      <c r="AS141" s="46">
        <f t="shared" si="247"/>
        <v>1</v>
      </c>
      <c r="AT141" s="46">
        <f t="shared" si="247"/>
        <v>1.1052742200734438</v>
      </c>
      <c r="BE141" s="25">
        <f t="shared" si="241"/>
        <v>1.0175457033455739</v>
      </c>
    </row>
    <row r="142" spans="1:77" x14ac:dyDescent="0.25">
      <c r="A142" s="82" t="s">
        <v>218</v>
      </c>
      <c r="AO142"/>
      <c r="AP142"/>
      <c r="AQ142"/>
      <c r="AR142"/>
      <c r="AS142"/>
      <c r="AT142"/>
    </row>
    <row r="143" spans="1:77" x14ac:dyDescent="0.25">
      <c r="A143" t="s">
        <v>216</v>
      </c>
      <c r="B143" s="46">
        <f>SUM(B20:B22)/B$24</f>
        <v>0.41506410256410259</v>
      </c>
      <c r="C143" s="46">
        <f t="shared" ref="C143:V143" si="248">SUM(C20:C22)/C$24</f>
        <v>0.43155452436194897</v>
      </c>
      <c r="D143" s="46">
        <f t="shared" si="248"/>
        <v>0.45597147950089129</v>
      </c>
      <c r="E143" s="46">
        <f t="shared" si="248"/>
        <v>0.45355888924353654</v>
      </c>
      <c r="F143" s="46">
        <f t="shared" si="248"/>
        <v>0.46257386736703876</v>
      </c>
      <c r="G143" s="46">
        <f t="shared" si="248"/>
        <v>0.4124475975491777</v>
      </c>
      <c r="H143" s="46">
        <f t="shared" si="248"/>
        <v>0.39654621042532778</v>
      </c>
      <c r="I143" s="46">
        <f t="shared" si="248"/>
        <v>0.43257918552036201</v>
      </c>
      <c r="J143" s="46">
        <f t="shared" si="248"/>
        <v>0.43397861889627276</v>
      </c>
      <c r="K143" s="46">
        <f t="shared" si="248"/>
        <v>0.46410958904109589</v>
      </c>
      <c r="L143" s="46">
        <f t="shared" si="248"/>
        <v>0.44074999999999998</v>
      </c>
      <c r="M143" s="46">
        <f t="shared" si="248"/>
        <v>0.44644158367743503</v>
      </c>
      <c r="N143" s="46">
        <f t="shared" si="248"/>
        <v>0.51804619826756493</v>
      </c>
      <c r="O143" s="46">
        <f t="shared" si="248"/>
        <v>0.5677403491517089</v>
      </c>
      <c r="P143" s="46">
        <f t="shared" si="248"/>
        <v>0.60702727693018954</v>
      </c>
      <c r="Q143" s="46">
        <f t="shared" si="248"/>
        <v>0.62086570477247505</v>
      </c>
      <c r="R143" s="46">
        <f t="shared" si="248"/>
        <v>0.55050709939148068</v>
      </c>
      <c r="S143" s="46">
        <f t="shared" si="248"/>
        <v>0.43804777453170646</v>
      </c>
      <c r="T143" s="46">
        <f t="shared" si="248"/>
        <v>0.44183109707971585</v>
      </c>
      <c r="U143" s="46">
        <f t="shared" si="248"/>
        <v>0.43127690100430416</v>
      </c>
      <c r="V143" s="46">
        <f t="shared" si="248"/>
        <v>0.42447443550480146</v>
      </c>
      <c r="W143" s="46">
        <f t="shared" ref="W143:X143" si="249">SUM(W20:W22)/W$24</f>
        <v>0.4774024738344434</v>
      </c>
      <c r="X143" s="46">
        <f t="shared" si="249"/>
        <v>0.47442271572201966</v>
      </c>
      <c r="Y143" s="46">
        <f t="shared" ref="Y143" si="250">SUM(Y20:Y22)/Y$24</f>
        <v>0.475469781615033</v>
      </c>
      <c r="Z143" s="25">
        <f>AVERAGE(N143:X143)</f>
        <v>0.50469472965367368</v>
      </c>
      <c r="AO143" s="46">
        <f t="shared" ref="AO143:AP143" si="251">SUM(AO20:AO22)/AO$24</f>
        <v>0.54795613160518442</v>
      </c>
      <c r="AP143" s="46">
        <f t="shared" si="251"/>
        <v>0.42222511724856698</v>
      </c>
      <c r="AQ143" s="46">
        <f t="shared" ref="AQ143:AR143" si="252">SUM(AQ20:AQ22)/AQ$24</f>
        <v>0.44490163302044489</v>
      </c>
      <c r="AR143" s="46">
        <f t="shared" si="252"/>
        <v>0.47357233952104294</v>
      </c>
      <c r="AS143" s="46">
        <f t="shared" ref="AS143:AT143" si="253">SUM(AS20:AS22)/AS$24</f>
        <v>0.43306233062330624</v>
      </c>
      <c r="AT143" s="46">
        <f t="shared" si="253"/>
        <v>0.40623830318153464</v>
      </c>
      <c r="BE143" s="25">
        <f t="shared" ref="BE143:BE146" si="254">AVERAGE(AO143:AZ143)</f>
        <v>0.45465930920001335</v>
      </c>
    </row>
    <row r="144" spans="1:77" x14ac:dyDescent="0.25">
      <c r="A144" t="s">
        <v>217</v>
      </c>
      <c r="B144" s="46">
        <f>SUM(B17:B19)/B$24</f>
        <v>0.5641025641025641</v>
      </c>
      <c r="C144" s="46">
        <f t="shared" ref="C144:V144" si="255">SUM(C17:C19)/C$24</f>
        <v>0.54640371229698381</v>
      </c>
      <c r="D144" s="46">
        <f t="shared" si="255"/>
        <v>0.52156862745098043</v>
      </c>
      <c r="E144" s="46">
        <f t="shared" si="255"/>
        <v>0.5240983083306735</v>
      </c>
      <c r="F144" s="46">
        <f t="shared" si="255"/>
        <v>0.51411687458962574</v>
      </c>
      <c r="G144" s="46">
        <f t="shared" si="255"/>
        <v>0.56465656239922601</v>
      </c>
      <c r="H144" s="46">
        <f t="shared" si="255"/>
        <v>0.57914934441957144</v>
      </c>
      <c r="I144" s="46">
        <f t="shared" si="255"/>
        <v>0.54449472096530915</v>
      </c>
      <c r="J144" s="46">
        <f t="shared" si="255"/>
        <v>0.5437734758740248</v>
      </c>
      <c r="K144" s="46">
        <f t="shared" si="255"/>
        <v>0.51479452054794517</v>
      </c>
      <c r="L144" s="46">
        <f t="shared" si="255"/>
        <v>0.54100000000000004</v>
      </c>
      <c r="M144" s="46">
        <f t="shared" si="255"/>
        <v>0.5350983726014088</v>
      </c>
      <c r="N144" s="46">
        <f t="shared" si="255"/>
        <v>0.45380173243503369</v>
      </c>
      <c r="O144" s="46">
        <f t="shared" si="255"/>
        <v>0.40373739857388741</v>
      </c>
      <c r="P144" s="46">
        <f t="shared" si="255"/>
        <v>0.36569579288025889</v>
      </c>
      <c r="Q144" s="46">
        <f t="shared" si="255"/>
        <v>0.35316315205327414</v>
      </c>
      <c r="R144" s="46">
        <f t="shared" si="255"/>
        <v>0.42677484787018255</v>
      </c>
      <c r="S144" s="46">
        <f t="shared" si="255"/>
        <v>0.54356418628630354</v>
      </c>
      <c r="T144" s="46">
        <f t="shared" si="255"/>
        <v>0.54254143646408837</v>
      </c>
      <c r="U144" s="46">
        <f t="shared" si="255"/>
        <v>0.55494978479196555</v>
      </c>
      <c r="V144" s="46">
        <f t="shared" si="255"/>
        <v>0.56332727744614586</v>
      </c>
      <c r="W144" s="46">
        <f t="shared" ref="W144:X144" si="256">SUM(W17:W19)/W$24</f>
        <v>0.5115366317792579</v>
      </c>
      <c r="X144" s="46">
        <f t="shared" si="256"/>
        <v>0.51563363164291243</v>
      </c>
      <c r="Y144" s="46">
        <f t="shared" ref="Y144" si="257">SUM(Y17:Y19)/Y$24</f>
        <v>0.51609954291518534</v>
      </c>
      <c r="Z144" s="25">
        <f t="shared" ref="Z144:Z146" si="258">AVERAGE(N144:X144)</f>
        <v>0.47588417020211915</v>
      </c>
      <c r="AO144" s="46">
        <f t="shared" ref="AO144:AP144" si="259">SUM(AO17:AO19)/AO$24</f>
        <v>0.43758723828514456</v>
      </c>
      <c r="AP144" s="46">
        <f t="shared" si="259"/>
        <v>0.55914538822303284</v>
      </c>
      <c r="AQ144" s="46">
        <f t="shared" ref="AQ144:AR144" si="260">SUM(AQ17:AQ19)/AQ$24</f>
        <v>0.5367108139385367</v>
      </c>
      <c r="AR144" s="46">
        <f t="shared" si="260"/>
        <v>0.50715601530395349</v>
      </c>
      <c r="AS144" s="46">
        <f t="shared" ref="AS144:AT144" si="261">SUM(AS17:AS19)/AS$24</f>
        <v>0.54918699186991871</v>
      </c>
      <c r="AT144" s="46">
        <f t="shared" si="261"/>
        <v>0.57779164067373678</v>
      </c>
      <c r="BE144" s="25">
        <f t="shared" si="254"/>
        <v>0.52792968138238716</v>
      </c>
    </row>
    <row r="145" spans="1:57" x14ac:dyDescent="0.25">
      <c r="A145" t="s">
        <v>99</v>
      </c>
      <c r="B145" s="46">
        <f>B16/B$24</f>
        <v>2.0833333333333332E-2</v>
      </c>
      <c r="C145" s="46">
        <f t="shared" ref="C145:Y145" si="262">C16/C$24</f>
        <v>2.2041763341067284E-2</v>
      </c>
      <c r="D145" s="46">
        <f t="shared" si="262"/>
        <v>2.2459893048128343E-2</v>
      </c>
      <c r="E145" s="46">
        <f t="shared" si="262"/>
        <v>2.2342802425789978E-2</v>
      </c>
      <c r="F145" s="46">
        <f t="shared" si="262"/>
        <v>2.3309258043335522E-2</v>
      </c>
      <c r="G145" s="46">
        <f t="shared" si="262"/>
        <v>2.2895840051596259E-2</v>
      </c>
      <c r="H145" s="46">
        <f t="shared" si="262"/>
        <v>2.4304445155100735E-2</v>
      </c>
      <c r="I145" s="46">
        <f t="shared" si="262"/>
        <v>2.2926093514328807E-2</v>
      </c>
      <c r="J145" s="46">
        <f t="shared" si="262"/>
        <v>2.2247905229702398E-2</v>
      </c>
      <c r="K145" s="46">
        <f t="shared" si="262"/>
        <v>2.1095890410958905E-2</v>
      </c>
      <c r="L145" s="46">
        <f t="shared" si="262"/>
        <v>1.8249999999999999E-2</v>
      </c>
      <c r="M145" s="46">
        <f t="shared" si="262"/>
        <v>1.8460043721156182E-2</v>
      </c>
      <c r="N145" s="46">
        <f t="shared" si="262"/>
        <v>2.8152069297401348E-2</v>
      </c>
      <c r="O145" s="46">
        <f t="shared" si="262"/>
        <v>2.8522252274403737E-2</v>
      </c>
      <c r="P145" s="46">
        <f t="shared" si="262"/>
        <v>2.7276930189551549E-2</v>
      </c>
      <c r="Q145" s="46">
        <f t="shared" si="262"/>
        <v>2.5971143174250831E-2</v>
      </c>
      <c r="R145" s="46">
        <f t="shared" si="262"/>
        <v>2.2718052738336714E-2</v>
      </c>
      <c r="S145" s="46">
        <f t="shared" si="262"/>
        <v>1.8388039181990033E-2</v>
      </c>
      <c r="T145" s="46">
        <f t="shared" si="262"/>
        <v>1.5627466456195737E-2</v>
      </c>
      <c r="U145" s="46">
        <f t="shared" si="262"/>
        <v>1.3773314203730272E-2</v>
      </c>
      <c r="V145" s="46">
        <f t="shared" si="262"/>
        <v>1.2198287049052686E-2</v>
      </c>
      <c r="W145" s="46">
        <f t="shared" si="262"/>
        <v>1.1060894386298764E-2</v>
      </c>
      <c r="X145" s="46">
        <f t="shared" si="262"/>
        <v>9.9436526350679486E-3</v>
      </c>
      <c r="Y145" s="46">
        <f t="shared" si="262"/>
        <v>8.430675469781615E-3</v>
      </c>
      <c r="Z145" s="25">
        <f t="shared" si="258"/>
        <v>1.9421100144207233E-2</v>
      </c>
      <c r="AO145" s="46">
        <f t="shared" ref="AO145:AT145" si="263">AO16/AO$24</f>
        <v>1.4456630109670987E-2</v>
      </c>
      <c r="AP145" s="46">
        <f t="shared" si="263"/>
        <v>1.8629494528400209E-2</v>
      </c>
      <c r="AQ145" s="46">
        <f t="shared" si="263"/>
        <v>1.8387553041018388E-2</v>
      </c>
      <c r="AR145" s="46">
        <f t="shared" si="263"/>
        <v>1.9271645175003543E-2</v>
      </c>
      <c r="AS145" s="46">
        <f t="shared" si="263"/>
        <v>1.7750677506775069E-2</v>
      </c>
      <c r="AT145" s="46">
        <f t="shared" si="263"/>
        <v>1.5970056144728635E-2</v>
      </c>
      <c r="BE145" s="25">
        <f t="shared" si="254"/>
        <v>1.7411009417599474E-2</v>
      </c>
    </row>
    <row r="146" spans="1:57" x14ac:dyDescent="0.25">
      <c r="B146" s="46">
        <f>SUM(B143:B145)</f>
        <v>1</v>
      </c>
      <c r="C146" s="46">
        <f t="shared" ref="C146:Y146" si="264">SUM(C143:C145)</f>
        <v>1</v>
      </c>
      <c r="D146" s="46">
        <f t="shared" si="264"/>
        <v>1</v>
      </c>
      <c r="E146" s="46">
        <f t="shared" si="264"/>
        <v>1</v>
      </c>
      <c r="F146" s="46">
        <f t="shared" si="264"/>
        <v>1</v>
      </c>
      <c r="G146" s="46">
        <f t="shared" si="264"/>
        <v>1</v>
      </c>
      <c r="H146" s="46">
        <f t="shared" si="264"/>
        <v>1</v>
      </c>
      <c r="I146" s="46">
        <f t="shared" si="264"/>
        <v>1</v>
      </c>
      <c r="J146" s="46">
        <f t="shared" si="264"/>
        <v>1</v>
      </c>
      <c r="K146" s="46">
        <f t="shared" si="264"/>
        <v>1</v>
      </c>
      <c r="L146" s="46">
        <f t="shared" si="264"/>
        <v>1</v>
      </c>
      <c r="M146" s="46">
        <f t="shared" si="264"/>
        <v>1</v>
      </c>
      <c r="N146" s="46">
        <f t="shared" si="264"/>
        <v>1</v>
      </c>
      <c r="O146" s="46">
        <f t="shared" si="264"/>
        <v>1</v>
      </c>
      <c r="P146" s="46">
        <f t="shared" si="264"/>
        <v>1</v>
      </c>
      <c r="Q146" s="46">
        <f t="shared" si="264"/>
        <v>1</v>
      </c>
      <c r="R146" s="46">
        <f t="shared" si="264"/>
        <v>0.99999999999999989</v>
      </c>
      <c r="S146" s="46">
        <f t="shared" si="264"/>
        <v>1</v>
      </c>
      <c r="T146" s="46">
        <f t="shared" si="264"/>
        <v>1</v>
      </c>
      <c r="U146" s="46">
        <f t="shared" si="264"/>
        <v>1</v>
      </c>
      <c r="V146" s="46">
        <f t="shared" si="264"/>
        <v>1</v>
      </c>
      <c r="W146" s="46">
        <f t="shared" si="264"/>
        <v>1.0000000000000002</v>
      </c>
      <c r="X146" s="46">
        <f t="shared" si="264"/>
        <v>1</v>
      </c>
      <c r="Y146" s="46">
        <f t="shared" si="264"/>
        <v>1</v>
      </c>
      <c r="Z146" s="25">
        <f t="shared" si="258"/>
        <v>1</v>
      </c>
      <c r="AO146" s="46">
        <f t="shared" ref="AO146:AT146" si="265">SUM(AO143:AO145)</f>
        <v>1</v>
      </c>
      <c r="AP146" s="46">
        <f t="shared" si="265"/>
        <v>1</v>
      </c>
      <c r="AQ146" s="46">
        <f t="shared" si="265"/>
        <v>0.99999999999999989</v>
      </c>
      <c r="AR146" s="46">
        <f t="shared" si="265"/>
        <v>1</v>
      </c>
      <c r="AS146" s="46">
        <f t="shared" si="265"/>
        <v>1</v>
      </c>
      <c r="AT146" s="46">
        <f t="shared" si="265"/>
        <v>1</v>
      </c>
      <c r="BE146" s="25">
        <f t="shared" si="254"/>
        <v>1</v>
      </c>
    </row>
    <row r="148" spans="1:57" x14ac:dyDescent="0.25">
      <c r="A148" t="s">
        <v>219</v>
      </c>
      <c r="B148" s="16">
        <v>42005</v>
      </c>
      <c r="C148" s="16">
        <v>42036</v>
      </c>
      <c r="D148" s="16">
        <v>42064</v>
      </c>
      <c r="E148" s="16">
        <v>42095</v>
      </c>
      <c r="F148" s="16">
        <v>42125</v>
      </c>
      <c r="G148" s="16">
        <v>42156</v>
      </c>
      <c r="H148" s="16">
        <v>42186</v>
      </c>
      <c r="I148" s="16">
        <v>42217</v>
      </c>
      <c r="J148" s="16">
        <v>42248</v>
      </c>
      <c r="K148" s="16">
        <v>42278</v>
      </c>
      <c r="L148" s="16">
        <v>42309</v>
      </c>
      <c r="M148" s="16">
        <v>42339</v>
      </c>
      <c r="N148" s="16">
        <v>42370</v>
      </c>
      <c r="O148" s="16">
        <v>42401</v>
      </c>
      <c r="P148" s="16">
        <v>42430</v>
      </c>
      <c r="Q148" s="16">
        <v>42461</v>
      </c>
      <c r="R148" s="16">
        <v>42491</v>
      </c>
      <c r="S148" s="16">
        <v>42522</v>
      </c>
      <c r="T148" s="16">
        <v>42552</v>
      </c>
      <c r="U148" s="16">
        <v>42583</v>
      </c>
      <c r="V148" s="16">
        <v>42614</v>
      </c>
      <c r="W148" s="16">
        <v>42644</v>
      </c>
      <c r="X148" s="16">
        <v>42675</v>
      </c>
      <c r="Y148" s="16">
        <v>42705</v>
      </c>
      <c r="AM148" t="s">
        <v>219</v>
      </c>
      <c r="AO148" s="20">
        <v>42736</v>
      </c>
      <c r="AP148" s="20">
        <v>42767</v>
      </c>
      <c r="AQ148" s="20">
        <v>42795</v>
      </c>
      <c r="AR148" s="20">
        <v>42826</v>
      </c>
      <c r="AS148" s="20">
        <v>42856</v>
      </c>
      <c r="AT148" s="20">
        <v>42887</v>
      </c>
      <c r="AU148" s="20">
        <v>42917</v>
      </c>
      <c r="AV148" s="20">
        <v>42948</v>
      </c>
      <c r="AW148" s="20">
        <v>42979</v>
      </c>
      <c r="AX148" s="20">
        <v>43009</v>
      </c>
      <c r="AY148" s="20">
        <v>43040</v>
      </c>
      <c r="AZ148" s="20">
        <v>43070</v>
      </c>
    </row>
    <row r="149" spans="1:57" x14ac:dyDescent="0.25">
      <c r="A149" t="s">
        <v>216</v>
      </c>
      <c r="B149" s="46">
        <f>SUM(B32:B34)/SUM(B20:B22)</f>
        <v>0.16119691119691121</v>
      </c>
      <c r="C149" s="46">
        <f t="shared" ref="C149:V149" si="266">SUM(C32:C34)/SUM(C20:C22)</f>
        <v>0.12634408602150538</v>
      </c>
      <c r="D149" s="46">
        <f t="shared" si="266"/>
        <v>0.16731821735731039</v>
      </c>
      <c r="E149" s="46">
        <f t="shared" si="266"/>
        <v>0.19352568613652357</v>
      </c>
      <c r="F149" s="46">
        <f t="shared" si="266"/>
        <v>0.25904897090134849</v>
      </c>
      <c r="G149" s="46">
        <f t="shared" si="266"/>
        <v>0.26035965598123534</v>
      </c>
      <c r="H149" s="46">
        <f t="shared" si="266"/>
        <v>0.25967741935483873</v>
      </c>
      <c r="I149" s="46">
        <f t="shared" si="266"/>
        <v>0.22175732217573221</v>
      </c>
      <c r="J149" s="46">
        <f t="shared" si="266"/>
        <v>0.39014647137150466</v>
      </c>
      <c r="K149" s="46">
        <f t="shared" si="266"/>
        <v>0.2680047225501771</v>
      </c>
      <c r="L149" s="46">
        <f t="shared" si="266"/>
        <v>0.31083380601247873</v>
      </c>
      <c r="M149" s="46">
        <f t="shared" si="266"/>
        <v>0.3400435255712731</v>
      </c>
      <c r="N149" s="46">
        <f t="shared" si="266"/>
        <v>0.13005109150023222</v>
      </c>
      <c r="O149" s="46">
        <f t="shared" si="266"/>
        <v>0.12256388046773495</v>
      </c>
      <c r="P149" s="46">
        <f t="shared" si="266"/>
        <v>0.20982482863670981</v>
      </c>
      <c r="Q149" s="46">
        <f t="shared" si="266"/>
        <v>0.16195924204504827</v>
      </c>
      <c r="R149" s="46">
        <f t="shared" si="266"/>
        <v>0.15733235077376567</v>
      </c>
      <c r="S149" s="46">
        <f t="shared" si="266"/>
        <v>0.20596312279325227</v>
      </c>
      <c r="T149" s="46">
        <f t="shared" si="266"/>
        <v>0.14362272240085744</v>
      </c>
      <c r="U149" s="46">
        <f t="shared" si="266"/>
        <v>0.14271457085828343</v>
      </c>
      <c r="V149" s="46">
        <f t="shared" si="266"/>
        <v>0.14552124732497707</v>
      </c>
      <c r="W149" s="46">
        <f t="shared" ref="W149:X149" si="267">SUM(W32:W34)/SUM(W20:W22)</f>
        <v>0.1111111111111111</v>
      </c>
      <c r="X149" s="46">
        <f t="shared" si="267"/>
        <v>0.10572892408011178</v>
      </c>
      <c r="Y149" s="46">
        <f t="shared" ref="Y149" si="268">SUM(Y32:Y34)/SUM(Y20:Y22)</f>
        <v>0.1760307626575518</v>
      </c>
      <c r="Z149" s="25"/>
      <c r="AM149" t="s">
        <v>216</v>
      </c>
      <c r="AO149" s="46">
        <f t="shared" ref="AO149:AT149" si="269">SUM(AO32:AO34)/SUM(AO20:AO22)</f>
        <v>5.8951965065502182E-2</v>
      </c>
      <c r="AP149" s="46">
        <f t="shared" si="269"/>
        <v>0.14717679728478864</v>
      </c>
      <c r="AQ149" s="46">
        <f t="shared" si="269"/>
        <v>0.19161849710982659</v>
      </c>
      <c r="AR149" s="46">
        <f t="shared" si="269"/>
        <v>0.18461998803111909</v>
      </c>
      <c r="AS149" s="46">
        <f t="shared" si="269"/>
        <v>0.14705882352941177</v>
      </c>
      <c r="AT149" s="46">
        <f t="shared" si="269"/>
        <v>0.1382063882063882</v>
      </c>
    </row>
    <row r="150" spans="1:57" x14ac:dyDescent="0.25">
      <c r="A150" t="s">
        <v>217</v>
      </c>
      <c r="B150" s="46">
        <f>SUM(B29:B31)/SUM(B17:B19)</f>
        <v>0.25</v>
      </c>
      <c r="C150" s="46">
        <f t="shared" ref="C150:V150" si="270">SUM(C29:C31)/SUM(C17:C19)</f>
        <v>0.20806794055201699</v>
      </c>
      <c r="D150" s="46">
        <f t="shared" si="270"/>
        <v>0.26452494873547505</v>
      </c>
      <c r="E150" s="46">
        <f t="shared" si="270"/>
        <v>0.25334957369062117</v>
      </c>
      <c r="F150" s="46">
        <f t="shared" si="270"/>
        <v>0.29182630906768836</v>
      </c>
      <c r="G150" s="46">
        <f t="shared" si="270"/>
        <v>0.3489434608794974</v>
      </c>
      <c r="H150" s="46">
        <f t="shared" si="270"/>
        <v>0.3556046383213694</v>
      </c>
      <c r="I150" s="46">
        <f t="shared" si="270"/>
        <v>0.25872576177285317</v>
      </c>
      <c r="J150" s="46">
        <f t="shared" si="270"/>
        <v>0.37885228480340066</v>
      </c>
      <c r="K150" s="46">
        <f t="shared" si="270"/>
        <v>0.32730175625332625</v>
      </c>
      <c r="L150" s="46">
        <f t="shared" si="270"/>
        <v>0.35258780036968579</v>
      </c>
      <c r="M150" s="46">
        <f t="shared" si="270"/>
        <v>0.40217884702678164</v>
      </c>
      <c r="N150" s="46">
        <f t="shared" si="270"/>
        <v>0.16436903499469777</v>
      </c>
      <c r="O150" s="46">
        <f t="shared" si="270"/>
        <v>0.18026796589524968</v>
      </c>
      <c r="P150" s="46">
        <f t="shared" si="270"/>
        <v>0.31605562579013907</v>
      </c>
      <c r="Q150" s="46">
        <f t="shared" si="270"/>
        <v>0.2985543683218102</v>
      </c>
      <c r="R150" s="46">
        <f t="shared" si="270"/>
        <v>0.29039923954372626</v>
      </c>
      <c r="S150" s="46">
        <f t="shared" si="270"/>
        <v>0.33449257034460955</v>
      </c>
      <c r="T150" s="46">
        <f t="shared" si="270"/>
        <v>0.25080011638056443</v>
      </c>
      <c r="U150" s="46">
        <f t="shared" si="270"/>
        <v>0.24405377456049637</v>
      </c>
      <c r="V150" s="46">
        <f t="shared" si="270"/>
        <v>0.27804653305689936</v>
      </c>
      <c r="W150" s="46">
        <f t="shared" ref="W150:X150" si="271">SUM(W29:W31)/SUM(W17:W19)</f>
        <v>0.22738897930713786</v>
      </c>
      <c r="X150" s="46">
        <f t="shared" si="271"/>
        <v>0.2234840368545104</v>
      </c>
      <c r="Y150" s="46">
        <f t="shared" ref="Y150" si="272">SUM(Y29:Y31)/SUM(Y17:Y19)</f>
        <v>0.32375516630584533</v>
      </c>
      <c r="Z150" s="25"/>
      <c r="AM150" t="s">
        <v>217</v>
      </c>
      <c r="AO150" s="46">
        <f t="shared" ref="AO150:AT150" si="273">SUM(AO29:AO31)/SUM(AO17:AO19)</f>
        <v>0.14035087719298245</v>
      </c>
      <c r="AP150" s="46">
        <f t="shared" si="273"/>
        <v>0.20153774464119292</v>
      </c>
      <c r="AQ150" s="46">
        <f t="shared" si="273"/>
        <v>0.27455678006708195</v>
      </c>
      <c r="AR150" s="46">
        <f t="shared" si="273"/>
        <v>0.269907795473596</v>
      </c>
      <c r="AS150" s="46">
        <f t="shared" si="273"/>
        <v>0.22329138909449792</v>
      </c>
      <c r="AT150" s="46">
        <f t="shared" si="273"/>
        <v>0.29000215936082918</v>
      </c>
    </row>
    <row r="151" spans="1:57" x14ac:dyDescent="0.25">
      <c r="A151" t="s">
        <v>99</v>
      </c>
      <c r="B151" s="46">
        <f>B28/B16</f>
        <v>0.73076923076923073</v>
      </c>
      <c r="C151" s="46">
        <f t="shared" ref="C151:Y151" si="274">C28/C16</f>
        <v>0.52631578947368418</v>
      </c>
      <c r="D151" s="46">
        <f t="shared" si="274"/>
        <v>0.65079365079365081</v>
      </c>
      <c r="E151" s="46">
        <f t="shared" si="274"/>
        <v>0.75714285714285712</v>
      </c>
      <c r="F151" s="46">
        <f t="shared" si="274"/>
        <v>0.83098591549295775</v>
      </c>
      <c r="G151" s="46">
        <f t="shared" si="274"/>
        <v>0.76056338028169013</v>
      </c>
      <c r="H151" s="46">
        <f t="shared" si="274"/>
        <v>0.68421052631578949</v>
      </c>
      <c r="I151" s="46">
        <f t="shared" si="274"/>
        <v>0.61842105263157898</v>
      </c>
      <c r="J151" s="46">
        <f t="shared" si="274"/>
        <v>0.8441558441558441</v>
      </c>
      <c r="K151" s="46">
        <f t="shared" si="274"/>
        <v>0.79220779220779225</v>
      </c>
      <c r="L151" s="46">
        <f t="shared" si="274"/>
        <v>0.73972602739726023</v>
      </c>
      <c r="M151" s="46">
        <f t="shared" si="274"/>
        <v>0.75</v>
      </c>
      <c r="N151" s="46">
        <f t="shared" si="274"/>
        <v>0.38461538461538464</v>
      </c>
      <c r="O151" s="46">
        <f t="shared" si="274"/>
        <v>0.35344827586206895</v>
      </c>
      <c r="P151" s="46">
        <f t="shared" si="274"/>
        <v>0.55084745762711862</v>
      </c>
      <c r="Q151" s="46">
        <f t="shared" si="274"/>
        <v>0.4358974358974359</v>
      </c>
      <c r="R151" s="46">
        <f t="shared" si="274"/>
        <v>0.44642857142857145</v>
      </c>
      <c r="S151" s="46">
        <f t="shared" si="274"/>
        <v>0.59813084112149528</v>
      </c>
      <c r="T151" s="46">
        <f t="shared" si="274"/>
        <v>0.46464646464646464</v>
      </c>
      <c r="U151" s="46">
        <f t="shared" si="274"/>
        <v>0.48958333333333331</v>
      </c>
      <c r="V151" s="46">
        <f t="shared" si="274"/>
        <v>0.54255319148936165</v>
      </c>
      <c r="W151" s="46">
        <f t="shared" si="274"/>
        <v>0.45161290322580644</v>
      </c>
      <c r="X151" s="46">
        <f t="shared" si="274"/>
        <v>0.46666666666666667</v>
      </c>
      <c r="Y151" s="46">
        <f t="shared" si="274"/>
        <v>0.61445783132530118</v>
      </c>
      <c r="Z151" s="25"/>
      <c r="AM151" t="s">
        <v>99</v>
      </c>
      <c r="AO151" s="46">
        <f t="shared" ref="AO151:AT151" si="275">AO28/AO16</f>
        <v>0.55862068965517242</v>
      </c>
      <c r="AP151" s="46">
        <f t="shared" si="275"/>
        <v>0.69930069930069927</v>
      </c>
      <c r="AQ151" s="46">
        <f t="shared" si="275"/>
        <v>0.74125874125874125</v>
      </c>
      <c r="AR151" s="46">
        <f t="shared" si="275"/>
        <v>0.73529411764705888</v>
      </c>
      <c r="AS151" s="46">
        <f t="shared" si="275"/>
        <v>0.70229007633587781</v>
      </c>
      <c r="AT151" s="46">
        <f t="shared" si="275"/>
        <v>0.7421875</v>
      </c>
    </row>
    <row r="152" spans="1:57" x14ac:dyDescent="0.25">
      <c r="Z152" s="25"/>
      <c r="AM152"/>
      <c r="AO152"/>
      <c r="AP152"/>
      <c r="AQ152"/>
      <c r="AR152"/>
      <c r="AS152"/>
      <c r="AT152"/>
    </row>
    <row r="153" spans="1:57" x14ac:dyDescent="0.25">
      <c r="A153" t="s">
        <v>220</v>
      </c>
      <c r="AM153" t="s">
        <v>220</v>
      </c>
      <c r="AO153"/>
      <c r="AP153"/>
      <c r="AQ153"/>
      <c r="AR153"/>
      <c r="AS153"/>
      <c r="AT153"/>
    </row>
    <row r="154" spans="1:57" x14ac:dyDescent="0.25">
      <c r="A154" t="s">
        <v>216</v>
      </c>
      <c r="B154" s="52">
        <f>SUM(B8:B10)/SUM(B56:B58)</f>
        <v>12.165877094972068</v>
      </c>
      <c r="C154" s="52">
        <f t="shared" ref="C154:V154" si="276">SUM(C8:C10)/SUM(C56:C58)</f>
        <v>16.39680838323353</v>
      </c>
      <c r="D154" s="52">
        <f t="shared" si="276"/>
        <v>16.499994773519163</v>
      </c>
      <c r="E154" s="52">
        <f t="shared" si="276"/>
        <v>20.17077734375</v>
      </c>
      <c r="F154" s="52">
        <f t="shared" si="276"/>
        <v>14.039651826484018</v>
      </c>
      <c r="G154" s="52">
        <f t="shared" si="276"/>
        <v>23.376402010050253</v>
      </c>
      <c r="H154" s="52">
        <f t="shared" si="276"/>
        <v>20.709918823529414</v>
      </c>
      <c r="I154" s="52">
        <f t="shared" si="276"/>
        <v>16.129231754161331</v>
      </c>
      <c r="J154" s="52">
        <f t="shared" si="276"/>
        <v>20.150941830065346</v>
      </c>
      <c r="K154" s="52">
        <f t="shared" si="276"/>
        <v>13.979350135013503</v>
      </c>
      <c r="L154" s="52">
        <f t="shared" si="276"/>
        <v>16.743358775137121</v>
      </c>
      <c r="M154" s="52">
        <f t="shared" si="276"/>
        <v>20.961197802197802</v>
      </c>
      <c r="N154" s="52">
        <f t="shared" si="276"/>
        <v>14.042312236286921</v>
      </c>
      <c r="O154" s="52">
        <f t="shared" si="276"/>
        <v>16.880122562674096</v>
      </c>
      <c r="P154" s="52">
        <f t="shared" si="276"/>
        <v>15.873884965831433</v>
      </c>
      <c r="Q154" s="52">
        <f t="shared" si="276"/>
        <v>17.817696160267111</v>
      </c>
      <c r="R154" s="52">
        <f t="shared" si="276"/>
        <v>17.432315878378379</v>
      </c>
      <c r="S154" s="52">
        <f t="shared" si="276"/>
        <v>15.144354588796185</v>
      </c>
      <c r="T154" s="52">
        <f t="shared" si="276"/>
        <v>16.803745886654482</v>
      </c>
      <c r="U154" s="52">
        <f t="shared" si="276"/>
        <v>18.064996766370253</v>
      </c>
      <c r="V154" s="52">
        <f t="shared" si="276"/>
        <v>17.381971590909089</v>
      </c>
      <c r="W154" s="52">
        <f t="shared" ref="W154:X154" si="277">SUM(W8:W10)/SUM(W56:W58)</f>
        <v>20.515086321381144</v>
      </c>
      <c r="X154" s="52">
        <f t="shared" si="277"/>
        <v>17.304182875264271</v>
      </c>
      <c r="Y154" s="52">
        <f t="shared" ref="Y154" si="278">SUM(Y8:Y10)/SUM(Y56:Y58)</f>
        <v>20.526255203877994</v>
      </c>
      <c r="AM154" t="s">
        <v>216</v>
      </c>
      <c r="AO154" s="52">
        <f t="shared" ref="AO154:AT154" si="279">SUM(AO8:AO10)/SUM(AO56:AO58)</f>
        <v>16.794154222766217</v>
      </c>
      <c r="AP154" s="52">
        <f t="shared" si="279"/>
        <v>16.834050549450549</v>
      </c>
      <c r="AQ154" s="52">
        <f t="shared" si="279"/>
        <v>16.318494722349701</v>
      </c>
      <c r="AR154" s="52">
        <f t="shared" si="279"/>
        <v>16.304917182294144</v>
      </c>
      <c r="AS154" s="52">
        <f t="shared" si="279"/>
        <v>13.975892074198986</v>
      </c>
      <c r="AT154" s="52">
        <f t="shared" si="279"/>
        <v>18.051092258748675</v>
      </c>
    </row>
    <row r="155" spans="1:57" x14ac:dyDescent="0.25">
      <c r="A155" t="s">
        <v>217</v>
      </c>
      <c r="B155" s="52">
        <f>SUM(B5:B7)/SUM(B53:B55)</f>
        <v>13.628383259911894</v>
      </c>
      <c r="C155" s="52">
        <f t="shared" ref="C155:V155" si="280">SUM(C5:C7)/SUM(C53:C55)</f>
        <v>13.680038251366119</v>
      </c>
      <c r="D155" s="52">
        <f t="shared" si="280"/>
        <v>16.225667562724016</v>
      </c>
      <c r="E155" s="52">
        <f t="shared" si="280"/>
        <v>17.508351758793971</v>
      </c>
      <c r="F155" s="52">
        <f t="shared" si="280"/>
        <v>15.174931574608408</v>
      </c>
      <c r="G155" s="52">
        <f t="shared" si="280"/>
        <v>15.806122838401896</v>
      </c>
      <c r="H155" s="52">
        <f t="shared" si="280"/>
        <v>14.060311816192559</v>
      </c>
      <c r="I155" s="52">
        <f t="shared" si="280"/>
        <v>13.685679054054054</v>
      </c>
      <c r="J155" s="52">
        <f t="shared" si="280"/>
        <v>15.215626082991337</v>
      </c>
      <c r="K155" s="52">
        <f t="shared" si="280"/>
        <v>15.661765402843603</v>
      </c>
      <c r="L155" s="52">
        <f t="shared" si="280"/>
        <v>14.29292262773725</v>
      </c>
      <c r="M155" s="52">
        <f t="shared" si="280"/>
        <v>15.714463285625394</v>
      </c>
      <c r="N155" s="52">
        <f t="shared" si="280"/>
        <v>14.079632704402512</v>
      </c>
      <c r="O155" s="52">
        <f t="shared" si="280"/>
        <v>14.266506393861894</v>
      </c>
      <c r="P155" s="52">
        <f t="shared" si="280"/>
        <v>17.359709429824562</v>
      </c>
      <c r="Q155" s="52">
        <f t="shared" si="280"/>
        <v>18.546511659807969</v>
      </c>
      <c r="R155" s="52">
        <f t="shared" si="280"/>
        <v>15.429855135135135</v>
      </c>
      <c r="S155" s="52">
        <f t="shared" si="280"/>
        <v>14.181541597796183</v>
      </c>
      <c r="T155" s="52">
        <f t="shared" si="280"/>
        <v>14.225243044189861</v>
      </c>
      <c r="U155" s="52">
        <f t="shared" si="280"/>
        <v>13.137227007299291</v>
      </c>
      <c r="V155" s="52">
        <f t="shared" si="280"/>
        <v>14.174629568498029</v>
      </c>
      <c r="W155" s="52">
        <f t="shared" ref="W155:X155" si="281">SUM(W5:W7)/SUM(W53:W55)</f>
        <v>15.061704481792731</v>
      </c>
      <c r="X155" s="52">
        <f t="shared" si="281"/>
        <v>16.782758931006317</v>
      </c>
      <c r="Y155" s="52">
        <f t="shared" ref="Y155" si="282">SUM(Y5:Y7)/SUM(Y53:Y55)</f>
        <v>17.031478857507665</v>
      </c>
      <c r="AM155" t="s">
        <v>217</v>
      </c>
      <c r="AO155" s="52">
        <f t="shared" ref="AO155:AT155" si="283">SUM(AO5:AO7)/SUM(AO53:AO55)</f>
        <v>14.170920061887571</v>
      </c>
      <c r="AP155" s="52">
        <f t="shared" si="283"/>
        <v>14.942372168284805</v>
      </c>
      <c r="AQ155" s="52">
        <f t="shared" si="283"/>
        <v>14.446659804426144</v>
      </c>
      <c r="AR155" s="52">
        <f t="shared" si="283"/>
        <v>14.625971840209573</v>
      </c>
      <c r="AS155" s="52">
        <f t="shared" si="283"/>
        <v>15.283087790111001</v>
      </c>
      <c r="AT155" s="52">
        <f t="shared" si="283"/>
        <v>14.422545198403382</v>
      </c>
    </row>
    <row r="156" spans="1:57" x14ac:dyDescent="0.25">
      <c r="A156" t="s">
        <v>99</v>
      </c>
      <c r="B156" s="52">
        <f>B4/B52</f>
        <v>25.032451219512197</v>
      </c>
      <c r="C156" s="52">
        <f t="shared" ref="C156:Y156" si="284">C4/C52</f>
        <v>19.755242424242425</v>
      </c>
      <c r="D156" s="52">
        <f t="shared" si="284"/>
        <v>33.425615384615384</v>
      </c>
      <c r="E156" s="52">
        <f t="shared" si="284"/>
        <v>33.375156804733727</v>
      </c>
      <c r="F156" s="52">
        <f t="shared" si="284"/>
        <v>27.285160337552746</v>
      </c>
      <c r="G156" s="52">
        <f t="shared" si="284"/>
        <v>32.193661016949157</v>
      </c>
      <c r="H156" s="52">
        <f t="shared" si="284"/>
        <v>43.875194767441855</v>
      </c>
      <c r="I156" s="52">
        <f t="shared" si="284"/>
        <v>25.721978609625669</v>
      </c>
      <c r="J156" s="52">
        <f t="shared" si="284"/>
        <v>35.026007751937982</v>
      </c>
      <c r="K156" s="52">
        <f t="shared" si="284"/>
        <v>27.151162393162334</v>
      </c>
      <c r="L156" s="52">
        <f t="shared" si="284"/>
        <v>27.188452247191012</v>
      </c>
      <c r="M156" s="52">
        <f t="shared" si="284"/>
        <v>31.669962393162354</v>
      </c>
      <c r="N156" s="52">
        <f t="shared" si="284"/>
        <v>35.149828124999999</v>
      </c>
      <c r="O156" s="52">
        <f t="shared" si="284"/>
        <v>31.867835820895074</v>
      </c>
      <c r="P156" s="52">
        <f t="shared" si="284"/>
        <v>26.925121951219452</v>
      </c>
      <c r="Q156" s="52">
        <f t="shared" si="284"/>
        <v>37.592350282485882</v>
      </c>
      <c r="R156" s="52">
        <f t="shared" si="284"/>
        <v>31.795125000000002</v>
      </c>
      <c r="S156" s="52">
        <f t="shared" si="284"/>
        <v>27.800063432835824</v>
      </c>
      <c r="T156" s="52">
        <f t="shared" si="284"/>
        <v>31.257836363636365</v>
      </c>
      <c r="U156" s="52">
        <f t="shared" si="284"/>
        <v>25.938352657004828</v>
      </c>
      <c r="V156" s="52">
        <f t="shared" si="284"/>
        <v>25.281529010238909</v>
      </c>
      <c r="W156" s="52">
        <f t="shared" si="284"/>
        <v>27.026854700854699</v>
      </c>
      <c r="X156" s="52">
        <f t="shared" si="284"/>
        <v>28.059678700361012</v>
      </c>
      <c r="Y156" s="52">
        <f t="shared" si="284"/>
        <v>32.110261574074073</v>
      </c>
      <c r="AM156" t="s">
        <v>99</v>
      </c>
      <c r="AO156" s="52">
        <f t="shared" ref="AO156:AT156" si="285">AO4/AO52</f>
        <v>22.4601875</v>
      </c>
      <c r="AP156" s="52">
        <f t="shared" si="285"/>
        <v>32.71586585365857</v>
      </c>
      <c r="AQ156" s="52">
        <f t="shared" si="285"/>
        <v>26.061524547803621</v>
      </c>
      <c r="AR156" s="52">
        <f t="shared" si="285"/>
        <v>25.610891495601233</v>
      </c>
      <c r="AS156" s="52">
        <f t="shared" si="285"/>
        <v>23.589915014164305</v>
      </c>
      <c r="AT156" s="52">
        <f t="shared" si="285"/>
        <v>24.274827144686299</v>
      </c>
    </row>
    <row r="157" spans="1:57" x14ac:dyDescent="0.25">
      <c r="AM157"/>
      <c r="AO157"/>
      <c r="AP157"/>
      <c r="AQ157"/>
      <c r="AR157"/>
      <c r="AS157"/>
      <c r="AT157"/>
    </row>
    <row r="158" spans="1:57" x14ac:dyDescent="0.25">
      <c r="A158" t="s">
        <v>221</v>
      </c>
      <c r="AM158" t="s">
        <v>221</v>
      </c>
      <c r="AO158"/>
      <c r="AP158"/>
      <c r="AQ158"/>
      <c r="AR158"/>
      <c r="AS158"/>
      <c r="AT158"/>
    </row>
    <row r="159" spans="1:57" x14ac:dyDescent="0.25">
      <c r="A159" t="s">
        <v>216</v>
      </c>
      <c r="B159" s="52">
        <f>SUM(B56:B58)/SUM(B32:B34)</f>
        <v>1.0718562874251496</v>
      </c>
      <c r="C159" s="52">
        <f t="shared" ref="C159:V159" si="286">SUM(C56:C58)/SUM(C32:C34)</f>
        <v>1.1843971631205674</v>
      </c>
      <c r="D159" s="52">
        <f t="shared" si="286"/>
        <v>1.3411214953271029</v>
      </c>
      <c r="E159" s="52">
        <f t="shared" si="286"/>
        <v>1.3963636363636365</v>
      </c>
      <c r="F159" s="52">
        <f t="shared" si="286"/>
        <v>1.2</v>
      </c>
      <c r="G159" s="52">
        <f t="shared" si="286"/>
        <v>1.1951951951951951</v>
      </c>
      <c r="H159" s="52">
        <f t="shared" si="286"/>
        <v>1.3198757763975155</v>
      </c>
      <c r="I159" s="52">
        <f t="shared" si="286"/>
        <v>1.2279874213836477</v>
      </c>
      <c r="J159" s="52">
        <f t="shared" si="286"/>
        <v>1.3054607508532423</v>
      </c>
      <c r="K159" s="52">
        <f t="shared" si="286"/>
        <v>1.223568281938326</v>
      </c>
      <c r="L159" s="52">
        <f t="shared" si="286"/>
        <v>1.9963503649635037</v>
      </c>
      <c r="M159" s="52">
        <f t="shared" si="286"/>
        <v>1.82</v>
      </c>
      <c r="N159" s="52">
        <f t="shared" si="286"/>
        <v>1.2696428571428571</v>
      </c>
      <c r="O159" s="52">
        <f t="shared" si="286"/>
        <v>1.2685512367491165</v>
      </c>
      <c r="P159" s="52">
        <f t="shared" si="286"/>
        <v>1.5934664246823957</v>
      </c>
      <c r="Q159" s="52">
        <f t="shared" si="286"/>
        <v>1.3222958057395144</v>
      </c>
      <c r="R159" s="52">
        <f t="shared" si="286"/>
        <v>1.3864168618266979</v>
      </c>
      <c r="S159" s="52">
        <f t="shared" si="286"/>
        <v>1.598095238095238</v>
      </c>
      <c r="T159" s="52">
        <f t="shared" si="286"/>
        <v>1.3606965174129353</v>
      </c>
      <c r="U159" s="52">
        <f t="shared" si="286"/>
        <v>1.4417249417249418</v>
      </c>
      <c r="V159" s="52">
        <f t="shared" si="286"/>
        <v>1.8487394957983194</v>
      </c>
      <c r="W159" s="52">
        <f t="shared" ref="W159:X159" si="287">SUM(W56:W58)/SUM(W32:W34)</f>
        <v>1.688340807174888</v>
      </c>
      <c r="X159" s="52">
        <f t="shared" si="287"/>
        <v>2.0837004405286343</v>
      </c>
      <c r="Y159" s="52">
        <f t="shared" ref="Y159" si="288">SUM(Y56:Y58)/SUM(Y32:Y34)</f>
        <v>2.1280339805825244</v>
      </c>
      <c r="AM159" t="s">
        <v>216</v>
      </c>
      <c r="AO159" s="52">
        <f t="shared" ref="AO159:AT159" si="289">SUM(AO56:AO58)/SUM(AO32:AO34)</f>
        <v>1.2608024691358024</v>
      </c>
      <c r="AP159" s="52">
        <f t="shared" si="289"/>
        <v>1.4308176100628931</v>
      </c>
      <c r="AQ159" s="52">
        <f t="shared" si="289"/>
        <v>1.643288084464555</v>
      </c>
      <c r="AR159" s="52">
        <f t="shared" si="289"/>
        <v>1.7025931928687197</v>
      </c>
      <c r="AS159" s="52">
        <f t="shared" si="289"/>
        <v>3.1542553191489362</v>
      </c>
      <c r="AT159" s="52">
        <f t="shared" si="289"/>
        <v>2.0955555555555554</v>
      </c>
    </row>
    <row r="160" spans="1:57" x14ac:dyDescent="0.25">
      <c r="A160" t="s">
        <v>217</v>
      </c>
      <c r="B160" s="52">
        <f>SUM(B53:B55)/SUM(B29:B31)</f>
        <v>1.2897727272727273</v>
      </c>
      <c r="C160" s="52">
        <f t="shared" ref="C160:V160" si="290">SUM(C53:C55)/SUM(C29:C31)</f>
        <v>1.2448979591836735</v>
      </c>
      <c r="D160" s="52">
        <f t="shared" si="290"/>
        <v>1.441860465116279</v>
      </c>
      <c r="E160" s="52">
        <f t="shared" si="290"/>
        <v>1.4350961538461537</v>
      </c>
      <c r="F160" s="52">
        <f t="shared" si="290"/>
        <v>1.3271334792122538</v>
      </c>
      <c r="G160" s="52">
        <f t="shared" si="290"/>
        <v>1.3723404255319149</v>
      </c>
      <c r="H160" s="52">
        <f t="shared" si="290"/>
        <v>1.4192546583850931</v>
      </c>
      <c r="I160" s="52">
        <f t="shared" si="290"/>
        <v>1.2676659528907923</v>
      </c>
      <c r="J160" s="52">
        <f t="shared" si="290"/>
        <v>1.5378681626928472</v>
      </c>
      <c r="K160" s="52">
        <f t="shared" si="290"/>
        <v>1.3723577235772357</v>
      </c>
      <c r="L160" s="52">
        <f t="shared" si="290"/>
        <v>1.7955439056356488</v>
      </c>
      <c r="M160" s="52">
        <f t="shared" si="290"/>
        <v>1.8137697516930023</v>
      </c>
      <c r="N160" s="52">
        <f t="shared" si="290"/>
        <v>1.282258064516129</v>
      </c>
      <c r="O160" s="52">
        <f t="shared" si="290"/>
        <v>1.3209459459459461</v>
      </c>
      <c r="P160" s="52">
        <f t="shared" si="290"/>
        <v>1.8240000000000001</v>
      </c>
      <c r="Q160" s="52">
        <f t="shared" si="290"/>
        <v>1.5347368421052632</v>
      </c>
      <c r="R160" s="52">
        <f t="shared" si="290"/>
        <v>1.513911620294599</v>
      </c>
      <c r="S160" s="52">
        <f t="shared" si="290"/>
        <v>1.7155009451795842</v>
      </c>
      <c r="T160" s="52">
        <f t="shared" si="290"/>
        <v>1.4176334106728539</v>
      </c>
      <c r="U160" s="52">
        <f t="shared" si="290"/>
        <v>1.451271186440678</v>
      </c>
      <c r="V160" s="52">
        <f t="shared" si="290"/>
        <v>1.7568351284175643</v>
      </c>
      <c r="W160" s="52">
        <f t="shared" ref="W160:X160" si="291">SUM(W53:W55)/SUM(W29:W31)</f>
        <v>1.4601226993865031</v>
      </c>
      <c r="X160" s="52">
        <f t="shared" si="291"/>
        <v>1.7579098753595397</v>
      </c>
      <c r="Y160" s="52">
        <f t="shared" ref="Y160" si="292">SUM(Y53:Y55)/SUM(Y29:Y31)</f>
        <v>1.9048632218844985</v>
      </c>
      <c r="AM160" t="s">
        <v>217</v>
      </c>
      <c r="AO160" s="52">
        <f t="shared" ref="AO160:AT160" si="293">SUM(AO53:AO55)/SUM(AO29:AO31)</f>
        <v>1.5738636363636365</v>
      </c>
      <c r="AP160" s="52">
        <f t="shared" si="293"/>
        <v>1.4289017341040462</v>
      </c>
      <c r="AQ160" s="52">
        <f t="shared" si="293"/>
        <v>1.6954624781849912</v>
      </c>
      <c r="AR160" s="52">
        <f t="shared" si="293"/>
        <v>1.5807453416149069</v>
      </c>
      <c r="AS160" s="52">
        <f t="shared" si="293"/>
        <v>1.6425414364640885</v>
      </c>
      <c r="AT160" s="52">
        <f t="shared" si="293"/>
        <v>1.5856291883842144</v>
      </c>
    </row>
    <row r="161" spans="1:46" x14ac:dyDescent="0.25">
      <c r="A161" t="s">
        <v>99</v>
      </c>
      <c r="B161" s="52">
        <f>B52/B28</f>
        <v>2.1578947368421053</v>
      </c>
      <c r="C161" s="52">
        <f t="shared" ref="C161:Y161" si="294">C52/C28</f>
        <v>2.2000000000000002</v>
      </c>
      <c r="D161" s="52">
        <f t="shared" si="294"/>
        <v>3.8048780487804876</v>
      </c>
      <c r="E161" s="52">
        <f t="shared" si="294"/>
        <v>3.1886792452830188</v>
      </c>
      <c r="F161" s="52">
        <f t="shared" si="294"/>
        <v>2.0084745762711864</v>
      </c>
      <c r="G161" s="52">
        <f t="shared" si="294"/>
        <v>2.7314814814814814</v>
      </c>
      <c r="H161" s="52">
        <f t="shared" si="294"/>
        <v>3.3076923076923075</v>
      </c>
      <c r="I161" s="52">
        <f t="shared" si="294"/>
        <v>1.9893617021276595</v>
      </c>
      <c r="J161" s="52">
        <f t="shared" si="294"/>
        <v>2.976923076923077</v>
      </c>
      <c r="K161" s="52">
        <f t="shared" si="294"/>
        <v>2.877049180327869</v>
      </c>
      <c r="L161" s="52">
        <f t="shared" si="294"/>
        <v>3.2962962962962963</v>
      </c>
      <c r="M161" s="52">
        <f t="shared" si="294"/>
        <v>5.1315789473684212</v>
      </c>
      <c r="N161" s="52">
        <f t="shared" si="294"/>
        <v>1.4222222222222223</v>
      </c>
      <c r="O161" s="52">
        <f t="shared" si="294"/>
        <v>1.6341463414634145</v>
      </c>
      <c r="P161" s="52">
        <f t="shared" si="294"/>
        <v>2.523076923076923</v>
      </c>
      <c r="Q161" s="52">
        <f t="shared" si="294"/>
        <v>3.4705882352941178</v>
      </c>
      <c r="R161" s="52">
        <f t="shared" si="294"/>
        <v>2.2400000000000002</v>
      </c>
      <c r="S161" s="52">
        <f t="shared" si="294"/>
        <v>2.09375</v>
      </c>
      <c r="T161" s="52">
        <f t="shared" si="294"/>
        <v>2.3913043478260869</v>
      </c>
      <c r="U161" s="52">
        <f t="shared" si="294"/>
        <v>2.2021276595744679</v>
      </c>
      <c r="V161" s="52">
        <f t="shared" si="294"/>
        <v>2.8725490196078431</v>
      </c>
      <c r="W161" s="52">
        <f t="shared" si="294"/>
        <v>2.7857142857142856</v>
      </c>
      <c r="X161" s="52">
        <f t="shared" si="294"/>
        <v>3.2976190476190474</v>
      </c>
      <c r="Y161" s="52">
        <f t="shared" si="294"/>
        <v>4.2352941176470589</v>
      </c>
      <c r="AM161" t="s">
        <v>99</v>
      </c>
      <c r="AO161" s="52">
        <f t="shared" ref="AO161:AT161" si="295">AO52/AO28</f>
        <v>2.7654320987654319</v>
      </c>
      <c r="AP161" s="52">
        <f t="shared" si="295"/>
        <v>2.87</v>
      </c>
      <c r="AQ161" s="52">
        <f t="shared" si="295"/>
        <v>3.6509433962264151</v>
      </c>
      <c r="AR161" s="52">
        <f t="shared" si="295"/>
        <v>3.41</v>
      </c>
      <c r="AS161" s="52">
        <f t="shared" si="295"/>
        <v>3.8369565217391304</v>
      </c>
      <c r="AT161" s="52">
        <f t="shared" si="295"/>
        <v>4.1105263157894738</v>
      </c>
    </row>
    <row r="162" spans="1:46" x14ac:dyDescent="0.25">
      <c r="AM162"/>
      <c r="AO162"/>
      <c r="AP162"/>
      <c r="AQ162"/>
      <c r="AR162"/>
      <c r="AS162"/>
      <c r="AT162"/>
    </row>
    <row r="163" spans="1:46" x14ac:dyDescent="0.25">
      <c r="A163" t="s">
        <v>222</v>
      </c>
      <c r="AM163" t="s">
        <v>222</v>
      </c>
      <c r="AO163"/>
      <c r="AP163"/>
      <c r="AQ163"/>
      <c r="AR163"/>
      <c r="AS163"/>
      <c r="AT163"/>
    </row>
    <row r="164" spans="1:46" x14ac:dyDescent="0.25">
      <c r="A164" t="s">
        <v>216</v>
      </c>
      <c r="B164" s="52">
        <f>SUM(B8:B10)/SUM(B20:B22)</f>
        <v>2.1020193050193052</v>
      </c>
      <c r="C164" s="52">
        <f t="shared" ref="C164:V164" si="296">SUM(C8:C10)/SUM(C20:C22)</f>
        <v>2.4536442652329749</v>
      </c>
      <c r="D164" s="52">
        <f t="shared" si="296"/>
        <v>3.7025007818608286</v>
      </c>
      <c r="E164" s="52">
        <f t="shared" si="296"/>
        <v>5.4507941590429274</v>
      </c>
      <c r="F164" s="52">
        <f t="shared" si="296"/>
        <v>4.3643488289567074</v>
      </c>
      <c r="G164" s="52">
        <f t="shared" si="296"/>
        <v>7.2742830336200166</v>
      </c>
      <c r="H164" s="52">
        <f t="shared" si="296"/>
        <v>7.0981576612903226</v>
      </c>
      <c r="I164" s="52">
        <f t="shared" si="296"/>
        <v>4.3922350069735012</v>
      </c>
      <c r="J164" s="52">
        <f t="shared" si="296"/>
        <v>10.26329593874833</v>
      </c>
      <c r="K164" s="52">
        <f t="shared" si="296"/>
        <v>4.5841375442739078</v>
      </c>
      <c r="L164" s="52">
        <f t="shared" si="296"/>
        <v>10.38980969937607</v>
      </c>
      <c r="M164" s="52">
        <f t="shared" si="296"/>
        <v>12.972449673558215</v>
      </c>
      <c r="N164" s="52">
        <f t="shared" si="296"/>
        <v>2.3186446818392943</v>
      </c>
      <c r="O164" s="52">
        <f t="shared" si="296"/>
        <v>2.6244971849285403</v>
      </c>
      <c r="P164" s="52">
        <f t="shared" si="296"/>
        <v>5.3074146991622237</v>
      </c>
      <c r="Q164" s="52">
        <f t="shared" si="296"/>
        <v>3.8158026456918126</v>
      </c>
      <c r="R164" s="52">
        <f t="shared" si="296"/>
        <v>3.802480103168755</v>
      </c>
      <c r="S164" s="52">
        <f t="shared" si="296"/>
        <v>4.9847444095723814</v>
      </c>
      <c r="T164" s="52">
        <f t="shared" si="296"/>
        <v>3.2839046087888537</v>
      </c>
      <c r="U164" s="52">
        <f t="shared" si="296"/>
        <v>3.7169662341982703</v>
      </c>
      <c r="V164" s="52">
        <f t="shared" si="296"/>
        <v>4.6762870681748696</v>
      </c>
      <c r="W164" s="52">
        <f t="shared" ref="W164:X164" si="297">SUM(W8:W10)/SUM(W20:W22)</f>
        <v>3.8484952665670158</v>
      </c>
      <c r="X164" s="52">
        <f t="shared" si="297"/>
        <v>3.8122396367023752</v>
      </c>
      <c r="Y164" s="52">
        <f t="shared" ref="Y164" si="298">SUM(Y8:Y10)/SUM(Y20:Y22)</f>
        <v>7.6891237983337026</v>
      </c>
      <c r="AM164" t="s">
        <v>216</v>
      </c>
      <c r="AO164" s="52">
        <f t="shared" ref="AO164:AT164" si="299">SUM(AO8:AO10)/SUM(AO20:AO22)</f>
        <v>1.2482554585152839</v>
      </c>
      <c r="AP164" s="52">
        <f t="shared" si="299"/>
        <v>3.5449674483184199</v>
      </c>
      <c r="AQ164" s="52">
        <f t="shared" si="299"/>
        <v>5.1384393063583813</v>
      </c>
      <c r="AR164" s="52">
        <f t="shared" si="299"/>
        <v>5.1251692100538593</v>
      </c>
      <c r="AS164" s="52">
        <f t="shared" si="299"/>
        <v>6.4828723404255317</v>
      </c>
      <c r="AT164" s="52">
        <f t="shared" si="299"/>
        <v>5.2279422604422603</v>
      </c>
    </row>
    <row r="165" spans="1:46" x14ac:dyDescent="0.25">
      <c r="A165" t="s">
        <v>217</v>
      </c>
      <c r="B165" s="52">
        <f>SUM(B5:B7)/SUM(B17:B19)</f>
        <v>4.3943792613636363</v>
      </c>
      <c r="C165" s="52">
        <f t="shared" ref="C165:V165" si="300">SUM(C5:C7)/SUM(C17:C19)</f>
        <v>3.5434493984430286</v>
      </c>
      <c r="D165" s="52">
        <f t="shared" si="300"/>
        <v>6.1886004784689002</v>
      </c>
      <c r="E165" s="52">
        <f t="shared" si="300"/>
        <v>6.3657040194884296</v>
      </c>
      <c r="F165" s="52">
        <f t="shared" si="300"/>
        <v>5.8771366538952741</v>
      </c>
      <c r="G165" s="52">
        <f t="shared" si="300"/>
        <v>7.569065676756134</v>
      </c>
      <c r="H165" s="52">
        <f t="shared" si="300"/>
        <v>7.0961485367200439</v>
      </c>
      <c r="I165" s="52">
        <f t="shared" si="300"/>
        <v>4.4885994459833798</v>
      </c>
      <c r="J165" s="52">
        <f t="shared" si="300"/>
        <v>8.8650021253985134</v>
      </c>
      <c r="K165" s="52">
        <f t="shared" si="300"/>
        <v>7.0348749334752529</v>
      </c>
      <c r="L165" s="52">
        <f t="shared" si="300"/>
        <v>9.0486617375231209</v>
      </c>
      <c r="M165" s="52">
        <f t="shared" si="300"/>
        <v>11.463069677712214</v>
      </c>
      <c r="N165" s="52">
        <f t="shared" si="300"/>
        <v>2.9674729586426292</v>
      </c>
      <c r="O165" s="52">
        <f t="shared" si="300"/>
        <v>3.3972009744214375</v>
      </c>
      <c r="P165" s="52">
        <f t="shared" si="300"/>
        <v>10.0076201011378</v>
      </c>
      <c r="Q165" s="52">
        <f t="shared" si="300"/>
        <v>8.4980559396605972</v>
      </c>
      <c r="R165" s="52">
        <f t="shared" si="300"/>
        <v>6.7835627376425851</v>
      </c>
      <c r="S165" s="52">
        <f t="shared" si="300"/>
        <v>8.1376851090736864</v>
      </c>
      <c r="T165" s="52">
        <f t="shared" si="300"/>
        <v>5.0576802443991884</v>
      </c>
      <c r="U165" s="52">
        <f t="shared" si="300"/>
        <v>4.6530509307135546</v>
      </c>
      <c r="V165" s="52">
        <f t="shared" si="300"/>
        <v>6.9240502188436004</v>
      </c>
      <c r="W165" s="52">
        <f t="shared" ref="W165:X165" si="301">SUM(W5:W7)/SUM(W17:W19)</f>
        <v>5.000724017670314</v>
      </c>
      <c r="X165" s="52">
        <f t="shared" si="301"/>
        <v>6.593355153203361</v>
      </c>
      <c r="Y165" s="52">
        <f t="shared" ref="Y165" si="302">SUM(Y5:Y7)/SUM(Y17:Y19)</f>
        <v>10.503471560716447</v>
      </c>
      <c r="AM165" t="s">
        <v>217</v>
      </c>
      <c r="AO165" s="52">
        <f t="shared" ref="AO165:AT165" si="303">SUM(AO5:AO7)/SUM(AO17:AO19)</f>
        <v>3.1302590567327409</v>
      </c>
      <c r="AP165" s="52">
        <f t="shared" si="303"/>
        <v>4.3030689655172454</v>
      </c>
      <c r="AQ165" s="52">
        <f t="shared" si="303"/>
        <v>6.7249305222807854</v>
      </c>
      <c r="AR165" s="52">
        <f t="shared" si="303"/>
        <v>6.2402511874825422</v>
      </c>
      <c r="AS165" s="52">
        <f t="shared" si="303"/>
        <v>5.6053071798667657</v>
      </c>
      <c r="AT165" s="52">
        <f t="shared" si="303"/>
        <v>6.6320038868494926</v>
      </c>
    </row>
    <row r="166" spans="1:46" x14ac:dyDescent="0.25">
      <c r="A166" t="s">
        <v>99</v>
      </c>
      <c r="B166" s="52">
        <f>B4/B16</f>
        <v>39.474249999999998</v>
      </c>
      <c r="C166" s="52">
        <f t="shared" ref="C166:Y166" si="304">C4/C16</f>
        <v>22.874491228070177</v>
      </c>
      <c r="D166" s="52">
        <f t="shared" si="304"/>
        <v>82.768190476190469</v>
      </c>
      <c r="E166" s="52">
        <f t="shared" si="304"/>
        <v>80.577164285714289</v>
      </c>
      <c r="F166" s="52">
        <f t="shared" si="304"/>
        <v>45.539316901408455</v>
      </c>
      <c r="G166" s="52">
        <f t="shared" si="304"/>
        <v>66.881197183098593</v>
      </c>
      <c r="H166" s="52">
        <f t="shared" si="304"/>
        <v>99.296493421052631</v>
      </c>
      <c r="I166" s="52">
        <f t="shared" si="304"/>
        <v>31.644802631578948</v>
      </c>
      <c r="J166" s="52">
        <f t="shared" si="304"/>
        <v>88.019902597402591</v>
      </c>
      <c r="K166" s="52">
        <f t="shared" si="304"/>
        <v>61.883493506493373</v>
      </c>
      <c r="L166" s="52">
        <f t="shared" si="304"/>
        <v>66.295130136986302</v>
      </c>
      <c r="M166" s="52">
        <f t="shared" si="304"/>
        <v>121.88768421052617</v>
      </c>
      <c r="N166" s="52">
        <f t="shared" si="304"/>
        <v>19.227256410256409</v>
      </c>
      <c r="O166" s="52">
        <f t="shared" si="304"/>
        <v>18.406422413792846</v>
      </c>
      <c r="P166" s="52">
        <f t="shared" si="304"/>
        <v>37.421355932203305</v>
      </c>
      <c r="Q166" s="52">
        <f t="shared" si="304"/>
        <v>56.870478632478637</v>
      </c>
      <c r="R166" s="52">
        <f t="shared" si="304"/>
        <v>31.795125000000002</v>
      </c>
      <c r="S166" s="52">
        <f t="shared" si="304"/>
        <v>34.815032710280377</v>
      </c>
      <c r="T166" s="52">
        <f t="shared" si="304"/>
        <v>34.730929292929297</v>
      </c>
      <c r="U166" s="52">
        <f t="shared" si="304"/>
        <v>27.964786458333332</v>
      </c>
      <c r="V166" s="52">
        <f t="shared" si="304"/>
        <v>39.401531914893617</v>
      </c>
      <c r="W166" s="52">
        <f t="shared" si="304"/>
        <v>34.00152688172043</v>
      </c>
      <c r="X166" s="52">
        <f t="shared" si="304"/>
        <v>43.180727777777776</v>
      </c>
      <c r="Y166" s="52">
        <f t="shared" si="304"/>
        <v>83.564054216867476</v>
      </c>
      <c r="AM166" t="s">
        <v>99</v>
      </c>
      <c r="AO166" s="52">
        <f t="shared" ref="AO166:AT166" si="305">AO4/AO16</f>
        <v>34.69711724137931</v>
      </c>
      <c r="AP166" s="52">
        <f t="shared" si="305"/>
        <v>65.660513986014067</v>
      </c>
      <c r="AQ166" s="52">
        <f t="shared" si="305"/>
        <v>70.530139860139869</v>
      </c>
      <c r="AR166" s="52">
        <f t="shared" si="305"/>
        <v>64.215544117647212</v>
      </c>
      <c r="AS166" s="52">
        <f t="shared" si="305"/>
        <v>63.566717557251906</v>
      </c>
      <c r="AT166" s="52">
        <f t="shared" si="305"/>
        <v>74.057187499999998</v>
      </c>
    </row>
  </sheetData>
  <mergeCells count="4">
    <mergeCell ref="Z2:AD2"/>
    <mergeCell ref="AE2:AI2"/>
    <mergeCell ref="AJ2:AN2"/>
    <mergeCell ref="BA2:BE2"/>
  </mergeCells>
  <conditionalFormatting sqref="N12:Y12">
    <cfRule type="expression" dxfId="430" priority="73">
      <formula>$A$2=COLUMNS($N12:N12)</formula>
    </cfRule>
  </conditionalFormatting>
  <conditionalFormatting sqref="N24:Y24">
    <cfRule type="expression" dxfId="429" priority="72">
      <formula>$A$2=COLUMNS($N24:N24)</formula>
    </cfRule>
  </conditionalFormatting>
  <conditionalFormatting sqref="N36:Y36">
    <cfRule type="expression" dxfId="428" priority="71">
      <formula>$A$2=COLUMNS($N36:N36)</formula>
    </cfRule>
  </conditionalFormatting>
  <conditionalFormatting sqref="N48:Y48">
    <cfRule type="expression" dxfId="427" priority="70">
      <formula>$A$2=COLUMNS($N48:N48)</formula>
    </cfRule>
  </conditionalFormatting>
  <conditionalFormatting sqref="N60:Y60">
    <cfRule type="expression" dxfId="426" priority="69">
      <formula>$A$2=COLUMNS($N60:N60)</formula>
    </cfRule>
  </conditionalFormatting>
  <conditionalFormatting sqref="N72:Y72">
    <cfRule type="expression" dxfId="425" priority="68">
      <formula>$A$2=COLUMNS($N72:N72)</formula>
    </cfRule>
  </conditionalFormatting>
  <conditionalFormatting sqref="N84:Y84">
    <cfRule type="expression" dxfId="424" priority="67">
      <formula>$A$2=COLUMNS($N84:N84)</formula>
    </cfRule>
  </conditionalFormatting>
  <conditionalFormatting sqref="N90:Y90">
    <cfRule type="expression" dxfId="423" priority="66">
      <formula>$A$2=COLUMNS($N90:N90)</formula>
    </cfRule>
  </conditionalFormatting>
  <conditionalFormatting sqref="N103:Y103">
    <cfRule type="expression" dxfId="422" priority="65">
      <formula>$A$2=COLUMNS($N103:N103)</formula>
    </cfRule>
  </conditionalFormatting>
  <conditionalFormatting sqref="N114:Y114">
    <cfRule type="expression" dxfId="421" priority="64">
      <formula>$A$2=COLUMNS($N114:N114)</formula>
    </cfRule>
  </conditionalFormatting>
  <conditionalFormatting sqref="N124:Y124">
    <cfRule type="expression" dxfId="420" priority="63">
      <formula>$A$2=COLUMNS($N124:N124)</formula>
    </cfRule>
  </conditionalFormatting>
  <conditionalFormatting sqref="AJ4:AN12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35:Y135">
    <cfRule type="expression" dxfId="419" priority="61">
      <formula>$A$2=COLUMNS($N135:N135)</formula>
    </cfRule>
  </conditionalFormatting>
  <conditionalFormatting sqref="AJ13:AM1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28:AN36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52:AN60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35">
    <cfRule type="expression" dxfId="418" priority="57">
      <formula>$A$2=COLUMNS($N135:Z135)</formula>
    </cfRule>
  </conditionalFormatting>
  <conditionalFormatting sqref="AO103:AZ103">
    <cfRule type="expression" dxfId="417" priority="56">
      <formula>$A$2=COLUMNS($N103:AO103)</formula>
    </cfRule>
  </conditionalFormatting>
  <conditionalFormatting sqref="AO60:AZ60">
    <cfRule type="expression" dxfId="416" priority="55">
      <formula>$A$2=COLUMNS($N60:AO60)</formula>
    </cfRule>
  </conditionalFormatting>
  <conditionalFormatting sqref="AO135">
    <cfRule type="expression" dxfId="415" priority="47">
      <formula>$A$2=COLUMNS($N135:AO135)</formula>
    </cfRule>
  </conditionalFormatting>
  <conditionalFormatting sqref="AO125:BE125">
    <cfRule type="expression" dxfId="414" priority="54">
      <formula>$A$2=COLUMNS($N125:AO125)</formula>
    </cfRule>
  </conditionalFormatting>
  <conditionalFormatting sqref="AO114:AR114 AU114:BE114">
    <cfRule type="expression" dxfId="413" priority="53">
      <formula>$A$2=COLUMNS($N114:AO114)</formula>
    </cfRule>
  </conditionalFormatting>
  <conditionalFormatting sqref="AO36:AQ36">
    <cfRule type="expression" dxfId="412" priority="52">
      <formula>$A$2=COLUMNS($N36:AO36)</formula>
    </cfRule>
  </conditionalFormatting>
  <conditionalFormatting sqref="AO48">
    <cfRule type="expression" dxfId="411" priority="51">
      <formula>$A$2=COLUMNS($N48:AO48)</formula>
    </cfRule>
  </conditionalFormatting>
  <conditionalFormatting sqref="AO24:AQ24">
    <cfRule type="expression" dxfId="410" priority="50">
      <formula>$A$2=COLUMNS($N24:AO24)</formula>
    </cfRule>
  </conditionalFormatting>
  <conditionalFormatting sqref="AO84">
    <cfRule type="expression" dxfId="409" priority="49">
      <formula>$A$2=COLUMNS($N84:AO84)</formula>
    </cfRule>
  </conditionalFormatting>
  <conditionalFormatting sqref="AO90">
    <cfRule type="expression" dxfId="408" priority="48">
      <formula>$A$2=COLUMNS($N90:AO90)</formula>
    </cfRule>
  </conditionalFormatting>
  <conditionalFormatting sqref="BA84:BE84">
    <cfRule type="expression" dxfId="407" priority="46">
      <formula>$A$2=COLUMNS($N84:BA84)</formula>
    </cfRule>
  </conditionalFormatting>
  <conditionalFormatting sqref="BR1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">
    <cfRule type="expression" dxfId="406" priority="43">
      <formula>$A$2=COLUMNS($N12:AO12)</formula>
    </cfRule>
  </conditionalFormatting>
  <conditionalFormatting sqref="AP12">
    <cfRule type="expression" dxfId="405" priority="42">
      <formula>$A$2=COLUMNS($N12:AP12)</formula>
    </cfRule>
  </conditionalFormatting>
  <conditionalFormatting sqref="AP24">
    <cfRule type="expression" dxfId="404" priority="41">
      <formula>$A$2=COLUMNS($N24:AP24)</formula>
    </cfRule>
  </conditionalFormatting>
  <conditionalFormatting sqref="AP48">
    <cfRule type="expression" dxfId="403" priority="40">
      <formula>$A$2=COLUMNS($N48:AP48)</formula>
    </cfRule>
  </conditionalFormatting>
  <conditionalFormatting sqref="AP36">
    <cfRule type="expression" dxfId="402" priority="39">
      <formula>$A$2=COLUMNS($N36:AP36)</formula>
    </cfRule>
  </conditionalFormatting>
  <conditionalFormatting sqref="AP84">
    <cfRule type="expression" dxfId="401" priority="38">
      <formula>$A$2=COLUMNS($N84:AP84)</formula>
    </cfRule>
  </conditionalFormatting>
  <conditionalFormatting sqref="AP90">
    <cfRule type="expression" dxfId="400" priority="37">
      <formula>$A$2=COLUMNS($N90:AP90)</formula>
    </cfRule>
  </conditionalFormatting>
  <conditionalFormatting sqref="AP114">
    <cfRule type="expression" dxfId="399" priority="36">
      <formula>$A$2=COLUMNS($N114:AP114)</formula>
    </cfRule>
  </conditionalFormatting>
  <conditionalFormatting sqref="AP135">
    <cfRule type="expression" dxfId="398" priority="35">
      <formula>$A$2=COLUMNS($N135:AP135)</formula>
    </cfRule>
  </conditionalFormatting>
  <conditionalFormatting sqref="AQ12">
    <cfRule type="expression" dxfId="397" priority="34">
      <formula>$A$2=COLUMNS($N12:AQ12)</formula>
    </cfRule>
  </conditionalFormatting>
  <conditionalFormatting sqref="AQ24">
    <cfRule type="expression" dxfId="396" priority="33">
      <formula>$A$2=COLUMNS($N24:AQ24)</formula>
    </cfRule>
  </conditionalFormatting>
  <conditionalFormatting sqref="AQ36">
    <cfRule type="expression" dxfId="395" priority="32">
      <formula>$A$2=COLUMNS($N36:AQ36)</formula>
    </cfRule>
  </conditionalFormatting>
  <conditionalFormatting sqref="AQ90">
    <cfRule type="expression" dxfId="394" priority="31">
      <formula>$A$2=COLUMNS($N90:AQ90)</formula>
    </cfRule>
  </conditionalFormatting>
  <conditionalFormatting sqref="AQ114">
    <cfRule type="expression" dxfId="393" priority="30">
      <formula>$A$2=COLUMNS($N114:AQ114)</formula>
    </cfRule>
  </conditionalFormatting>
  <conditionalFormatting sqref="AQ84">
    <cfRule type="expression" dxfId="392" priority="29">
      <formula>$A$2=COLUMNS($N84:AQ84)</formula>
    </cfRule>
  </conditionalFormatting>
  <conditionalFormatting sqref="AQ135">
    <cfRule type="expression" dxfId="391" priority="28">
      <formula>$A$2=COLUMNS($N135:AQ135)</formula>
    </cfRule>
  </conditionalFormatting>
  <conditionalFormatting sqref="BE135">
    <cfRule type="expression" dxfId="390" priority="27">
      <formula>$A$2=COLUMNS($N135:BE135)</formula>
    </cfRule>
  </conditionalFormatting>
  <conditionalFormatting sqref="AR12">
    <cfRule type="expression" dxfId="389" priority="26">
      <formula>$A$2=COLUMNS($N12:AR12)</formula>
    </cfRule>
  </conditionalFormatting>
  <conditionalFormatting sqref="AR24">
    <cfRule type="expression" dxfId="388" priority="25">
      <formula>$A$2=COLUMNS($N24:AR24)</formula>
    </cfRule>
  </conditionalFormatting>
  <conditionalFormatting sqref="AR24">
    <cfRule type="expression" dxfId="387" priority="24">
      <formula>$A$2=COLUMNS($N24:AR24)</formula>
    </cfRule>
  </conditionalFormatting>
  <conditionalFormatting sqref="AR36">
    <cfRule type="expression" dxfId="386" priority="23">
      <formula>$A$2=COLUMNS($N36:AR36)</formula>
    </cfRule>
  </conditionalFormatting>
  <conditionalFormatting sqref="AR36">
    <cfRule type="expression" dxfId="385" priority="22">
      <formula>$A$2=COLUMNS($N36:AR36)</formula>
    </cfRule>
  </conditionalFormatting>
  <conditionalFormatting sqref="AR84">
    <cfRule type="expression" dxfId="384" priority="21">
      <formula>$A$2=COLUMNS($N84:AR84)</formula>
    </cfRule>
  </conditionalFormatting>
  <conditionalFormatting sqref="AR90">
    <cfRule type="expression" dxfId="383" priority="20">
      <formula>$A$2=COLUMNS($N90:AR90)</formula>
    </cfRule>
  </conditionalFormatting>
  <conditionalFormatting sqref="AR135">
    <cfRule type="expression" dxfId="382" priority="19">
      <formula>$A$2=COLUMNS($N135:AR135)</formula>
    </cfRule>
  </conditionalFormatting>
  <conditionalFormatting sqref="AS12">
    <cfRule type="expression" dxfId="381" priority="18">
      <formula>$A$2=COLUMNS($N12:AS12)</formula>
    </cfRule>
  </conditionalFormatting>
  <conditionalFormatting sqref="AS24">
    <cfRule type="expression" dxfId="380" priority="17">
      <formula>$A$2=COLUMNS($N24:AS24)</formula>
    </cfRule>
  </conditionalFormatting>
  <conditionalFormatting sqref="AS24">
    <cfRule type="expression" dxfId="379" priority="16">
      <formula>$A$2=COLUMNS($N24:AS24)</formula>
    </cfRule>
  </conditionalFormatting>
  <conditionalFormatting sqref="AS36">
    <cfRule type="expression" dxfId="378" priority="15">
      <formula>$A$2=COLUMNS($N36:AS36)</formula>
    </cfRule>
  </conditionalFormatting>
  <conditionalFormatting sqref="AS36">
    <cfRule type="expression" dxfId="377" priority="14">
      <formula>$A$2=COLUMNS($N36:AS36)</formula>
    </cfRule>
  </conditionalFormatting>
  <conditionalFormatting sqref="AS84">
    <cfRule type="expression" dxfId="376" priority="13">
      <formula>$A$2=COLUMNS($N84:AS84)</formula>
    </cfRule>
  </conditionalFormatting>
  <conditionalFormatting sqref="AS90">
    <cfRule type="expression" dxfId="375" priority="12">
      <formula>$A$2=COLUMNS($N90:AS90)</formula>
    </cfRule>
  </conditionalFormatting>
  <conditionalFormatting sqref="AS114">
    <cfRule type="expression" dxfId="374" priority="11">
      <formula>$A$2=COLUMNS($N114:AS114)</formula>
    </cfRule>
  </conditionalFormatting>
  <conditionalFormatting sqref="AS135">
    <cfRule type="expression" dxfId="373" priority="10">
      <formula>$A$2=COLUMNS($N135:AS135)</formula>
    </cfRule>
  </conditionalFormatting>
  <conditionalFormatting sqref="AT24">
    <cfRule type="expression" dxfId="372" priority="9">
      <formula>$A$2=COLUMNS($N24:AT24)</formula>
    </cfRule>
  </conditionalFormatting>
  <conditionalFormatting sqref="AT24">
    <cfRule type="expression" dxfId="371" priority="8">
      <formula>$A$2=COLUMNS($N24:AT24)</formula>
    </cfRule>
  </conditionalFormatting>
  <conditionalFormatting sqref="AT36">
    <cfRule type="expression" dxfId="370" priority="7">
      <formula>$A$2=COLUMNS($N36:AT36)</formula>
    </cfRule>
  </conditionalFormatting>
  <conditionalFormatting sqref="AT36">
    <cfRule type="expression" dxfId="369" priority="6">
      <formula>$A$2=COLUMNS($N36:AT36)</formula>
    </cfRule>
  </conditionalFormatting>
  <conditionalFormatting sqref="AT12">
    <cfRule type="expression" dxfId="368" priority="5">
      <formula>$A$2=COLUMNS($N12:AT12)</formula>
    </cfRule>
  </conditionalFormatting>
  <conditionalFormatting sqref="AT84">
    <cfRule type="expression" dxfId="367" priority="4">
      <formula>$A$2=COLUMNS($N84:AT84)</formula>
    </cfRule>
  </conditionalFormatting>
  <conditionalFormatting sqref="AT90">
    <cfRule type="expression" dxfId="366" priority="3">
      <formula>$A$2=COLUMNS($N90:AT90)</formula>
    </cfRule>
  </conditionalFormatting>
  <conditionalFormatting sqref="AT114">
    <cfRule type="expression" dxfId="365" priority="2">
      <formula>$A$2=COLUMNS($N114:AT114)</formula>
    </cfRule>
  </conditionalFormatting>
  <conditionalFormatting sqref="AT135">
    <cfRule type="expression" dxfId="364" priority="1">
      <formula>$A$2=COLUMNS($N135:AT135)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92D050"/>
  </sheetPr>
  <dimension ref="A1:BW136"/>
  <sheetViews>
    <sheetView zoomScale="80" zoomScaleNormal="80" workbookViewId="0">
      <pane xSplit="2" ySplit="3" topLeftCell="BE22" activePane="bottomRight" state="frozen"/>
      <selection pane="topRight" activeCell="B1" sqref="B1"/>
      <selection pane="bottomLeft" activeCell="A4" sqref="A4"/>
      <selection pane="bottomRight" activeCell="BF38" sqref="BF38"/>
    </sheetView>
  </sheetViews>
  <sheetFormatPr defaultRowHeight="15" outlineLevelCol="1" x14ac:dyDescent="0.25"/>
  <cols>
    <col min="1" max="1" width="45.140625" style="60" bestFit="1" customWidth="1"/>
    <col min="2" max="2" width="17.28515625" bestFit="1" customWidth="1" collapsed="1"/>
    <col min="3" max="13" width="9.140625" customWidth="1" outlineLevel="1" collapsed="1"/>
    <col min="14" max="14" width="9.140625" customWidth="1"/>
    <col min="15" max="15" width="9.140625" customWidth="1" collapsed="1"/>
    <col min="16" max="19" width="9.140625" customWidth="1" outlineLevel="1" collapsed="1"/>
    <col min="20" max="20" width="9.140625" customWidth="1"/>
    <col min="21" max="25" width="9.140625" customWidth="1" outlineLevel="1" collapsed="1"/>
    <col min="26" max="26" width="9.140625" customWidth="1"/>
    <col min="27" max="30" width="9.140625" style="60" customWidth="1" outlineLevel="1" collapsed="1"/>
    <col min="31" max="31" width="9.140625" style="60"/>
    <col min="32" max="41" width="9.140625" style="60" customWidth="1" outlineLevel="1" collapsed="1"/>
    <col min="42" max="42" width="9.140625" style="60" customWidth="1"/>
    <col min="43" max="44" width="9.140625" style="60" collapsed="1"/>
    <col min="45" max="47" width="9.140625" style="60" customWidth="1" collapsed="1"/>
    <col min="48" max="52" width="9.140625" style="60" customWidth="1" outlineLevel="1" collapsed="1"/>
    <col min="53" max="53" width="9.140625" style="60"/>
    <col min="54" max="58" width="9.140625" style="60" collapsed="1"/>
    <col min="59" max="59" width="8.85546875" style="60" customWidth="1" collapsed="1"/>
    <col min="60" max="61" width="9.140625" style="60" collapsed="1"/>
    <col min="62" max="64" width="9.140625" style="60" customWidth="1" collapsed="1"/>
    <col min="65" max="69" width="9.140625" style="60" customWidth="1" outlineLevel="1" collapsed="1"/>
    <col min="70" max="70" width="9.140625" style="60"/>
    <col min="71" max="16384" width="9.140625" style="60" collapsed="1"/>
  </cols>
  <sheetData>
    <row r="1" spans="1:75" s="540" customFormat="1" x14ac:dyDescent="0.25">
      <c r="A1" s="540" t="s">
        <v>409</v>
      </c>
      <c r="B1" s="541"/>
      <c r="C1" s="541" t="s">
        <v>14</v>
      </c>
      <c r="D1" s="541" t="s">
        <v>15</v>
      </c>
      <c r="E1" s="541" t="s">
        <v>16</v>
      </c>
      <c r="F1" s="541" t="s">
        <v>17</v>
      </c>
      <c r="G1" s="541" t="s">
        <v>18</v>
      </c>
      <c r="H1" s="541" t="s">
        <v>19</v>
      </c>
      <c r="I1" s="541" t="s">
        <v>20</v>
      </c>
      <c r="J1" s="541" t="s">
        <v>21</v>
      </c>
      <c r="K1" s="541" t="s">
        <v>22</v>
      </c>
      <c r="L1" s="541" t="s">
        <v>23</v>
      </c>
      <c r="M1" s="541" t="s">
        <v>24</v>
      </c>
      <c r="N1" s="541" t="s">
        <v>25</v>
      </c>
      <c r="O1" s="541" t="s">
        <v>26</v>
      </c>
      <c r="P1" s="541" t="s">
        <v>27</v>
      </c>
      <c r="Q1" s="541" t="s">
        <v>28</v>
      </c>
      <c r="R1" s="541" t="s">
        <v>29</v>
      </c>
      <c r="S1" s="541" t="s">
        <v>30</v>
      </c>
      <c r="T1" s="541" t="s">
        <v>31</v>
      </c>
      <c r="U1" s="541" t="s">
        <v>32</v>
      </c>
      <c r="V1" s="541" t="s">
        <v>33</v>
      </c>
      <c r="W1" s="541" t="s">
        <v>34</v>
      </c>
      <c r="X1" s="541" t="s">
        <v>35</v>
      </c>
      <c r="Y1" s="541" t="s">
        <v>36</v>
      </c>
      <c r="Z1" s="541" t="s">
        <v>37</v>
      </c>
      <c r="AA1" s="542" t="s">
        <v>412</v>
      </c>
      <c r="AB1" s="542" t="s">
        <v>78</v>
      </c>
      <c r="AC1" s="542" t="s">
        <v>79</v>
      </c>
      <c r="AD1" s="542" t="s">
        <v>80</v>
      </c>
      <c r="AE1" s="542" t="s">
        <v>81</v>
      </c>
      <c r="AF1" s="543" t="s">
        <v>410</v>
      </c>
      <c r="AG1" s="543" t="s">
        <v>82</v>
      </c>
      <c r="AH1" s="543" t="s">
        <v>83</v>
      </c>
      <c r="AI1" s="543" t="s">
        <v>84</v>
      </c>
      <c r="AJ1" s="543" t="s">
        <v>85</v>
      </c>
      <c r="AK1" s="544" t="s">
        <v>392</v>
      </c>
      <c r="AL1" s="544" t="s">
        <v>395</v>
      </c>
      <c r="AM1" s="544" t="s">
        <v>394</v>
      </c>
      <c r="AN1" s="544" t="s">
        <v>393</v>
      </c>
      <c r="AO1" s="544" t="s">
        <v>396</v>
      </c>
      <c r="AP1" s="545" t="s">
        <v>38</v>
      </c>
      <c r="AQ1" s="545" t="s">
        <v>39</v>
      </c>
      <c r="AR1" s="545" t="s">
        <v>40</v>
      </c>
      <c r="AS1" s="545" t="s">
        <v>41</v>
      </c>
      <c r="AT1" s="545" t="s">
        <v>42</v>
      </c>
      <c r="AU1" s="545" t="s">
        <v>43</v>
      </c>
      <c r="AV1" s="545" t="s">
        <v>322</v>
      </c>
      <c r="AW1" s="545" t="s">
        <v>323</v>
      </c>
      <c r="AX1" s="545" t="s">
        <v>324</v>
      </c>
      <c r="AY1" s="545" t="s">
        <v>325</v>
      </c>
      <c r="AZ1" s="545" t="s">
        <v>326</v>
      </c>
      <c r="BA1" s="545" t="s">
        <v>327</v>
      </c>
      <c r="BB1" s="542" t="s">
        <v>91</v>
      </c>
      <c r="BC1" s="542" t="s">
        <v>92</v>
      </c>
      <c r="BD1" s="542" t="s">
        <v>93</v>
      </c>
      <c r="BE1" s="542" t="s">
        <v>94</v>
      </c>
      <c r="BF1" s="542" t="s">
        <v>411</v>
      </c>
      <c r="BG1" s="546" t="s">
        <v>44</v>
      </c>
      <c r="BH1" s="545" t="s">
        <v>45</v>
      </c>
      <c r="BI1" s="545" t="s">
        <v>46</v>
      </c>
      <c r="BJ1" s="545" t="s">
        <v>47</v>
      </c>
      <c r="BK1" s="545" t="s">
        <v>48</v>
      </c>
      <c r="BL1" s="545" t="s">
        <v>49</v>
      </c>
      <c r="BM1" s="545" t="s">
        <v>402</v>
      </c>
      <c r="BN1" s="545" t="s">
        <v>403</v>
      </c>
      <c r="BO1" s="545" t="s">
        <v>404</v>
      </c>
      <c r="BP1" s="545" t="s">
        <v>405</v>
      </c>
      <c r="BQ1" s="545" t="s">
        <v>406</v>
      </c>
      <c r="BR1" s="545" t="s">
        <v>407</v>
      </c>
      <c r="BS1" s="542" t="s">
        <v>397</v>
      </c>
      <c r="BT1" s="542" t="s">
        <v>398</v>
      </c>
      <c r="BU1" s="542" t="s">
        <v>399</v>
      </c>
      <c r="BV1" s="542" t="s">
        <v>400</v>
      </c>
      <c r="BW1" s="547" t="s">
        <v>401</v>
      </c>
    </row>
    <row r="2" spans="1:75" x14ac:dyDescent="0.25">
      <c r="A2" s="61">
        <f>'Full Agency'!A2</f>
        <v>6</v>
      </c>
      <c r="B2" s="61">
        <v>6</v>
      </c>
      <c r="C2" s="62">
        <v>3</v>
      </c>
      <c r="AK2" s="555" t="s">
        <v>73</v>
      </c>
      <c r="AL2" s="555"/>
      <c r="AM2" s="555"/>
      <c r="AN2" s="555"/>
      <c r="AO2" s="555"/>
      <c r="AP2" s="7" t="s">
        <v>74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553" t="s">
        <v>75</v>
      </c>
      <c r="BC2" s="556"/>
      <c r="BD2" s="556"/>
      <c r="BE2" s="556"/>
      <c r="BF2" s="556"/>
      <c r="BG2" s="9" t="s">
        <v>76</v>
      </c>
      <c r="BH2" s="10"/>
      <c r="BI2" s="10"/>
      <c r="BJ2" s="11"/>
      <c r="BK2" s="11"/>
      <c r="BL2" s="11"/>
      <c r="BM2" s="11"/>
      <c r="BN2" s="11"/>
      <c r="BO2" s="11"/>
      <c r="BP2" s="11"/>
      <c r="BQ2" s="11"/>
      <c r="BR2" s="11"/>
      <c r="BS2" s="12" t="s">
        <v>77</v>
      </c>
      <c r="BT2" s="13"/>
      <c r="BU2" s="13"/>
      <c r="BV2" s="13"/>
      <c r="BW2" s="14" t="s">
        <v>3</v>
      </c>
    </row>
    <row r="3" spans="1:75" s="59" customFormat="1" x14ac:dyDescent="0.25">
      <c r="B3" s="15" t="s">
        <v>52</v>
      </c>
      <c r="C3" s="16">
        <v>42005</v>
      </c>
      <c r="D3" s="16">
        <v>42036</v>
      </c>
      <c r="E3" s="16">
        <v>42064</v>
      </c>
      <c r="F3" s="16">
        <v>42095</v>
      </c>
      <c r="G3" s="16">
        <v>42125</v>
      </c>
      <c r="H3" s="16">
        <v>42156</v>
      </c>
      <c r="I3" s="16">
        <v>42186</v>
      </c>
      <c r="J3" s="16">
        <v>42217</v>
      </c>
      <c r="K3" s="16">
        <v>42248</v>
      </c>
      <c r="L3" s="16">
        <v>42278</v>
      </c>
      <c r="M3" s="16">
        <v>42309</v>
      </c>
      <c r="N3" s="16">
        <v>42339</v>
      </c>
      <c r="O3" s="16">
        <v>42370</v>
      </c>
      <c r="P3" s="16">
        <v>42401</v>
      </c>
      <c r="Q3" s="16">
        <v>42430</v>
      </c>
      <c r="R3" s="16">
        <v>42461</v>
      </c>
      <c r="S3" s="16">
        <v>42491</v>
      </c>
      <c r="T3" s="16">
        <v>42522</v>
      </c>
      <c r="U3" s="16">
        <v>42552</v>
      </c>
      <c r="V3" s="16">
        <v>42583</v>
      </c>
      <c r="W3" s="16">
        <v>42614</v>
      </c>
      <c r="X3" s="16">
        <v>42644</v>
      </c>
      <c r="Y3" s="16">
        <v>42675</v>
      </c>
      <c r="Z3" s="16">
        <v>42705</v>
      </c>
      <c r="AA3" s="17" t="s">
        <v>112</v>
      </c>
      <c r="AB3" s="17" t="s">
        <v>78</v>
      </c>
      <c r="AC3" s="17" t="s">
        <v>79</v>
      </c>
      <c r="AD3" s="17" t="s">
        <v>80</v>
      </c>
      <c r="AE3" s="17" t="s">
        <v>81</v>
      </c>
      <c r="AF3" s="18" t="s">
        <v>113</v>
      </c>
      <c r="AG3" s="18" t="s">
        <v>82</v>
      </c>
      <c r="AH3" s="18" t="s">
        <v>83</v>
      </c>
      <c r="AI3" s="18" t="s">
        <v>84</v>
      </c>
      <c r="AJ3" s="18" t="s">
        <v>85</v>
      </c>
      <c r="AK3" s="19" t="s">
        <v>86</v>
      </c>
      <c r="AL3" s="19" t="s">
        <v>87</v>
      </c>
      <c r="AM3" s="19" t="s">
        <v>88</v>
      </c>
      <c r="AN3" s="19" t="s">
        <v>89</v>
      </c>
      <c r="AO3" s="19" t="s">
        <v>90</v>
      </c>
      <c r="AP3" s="20">
        <v>42736</v>
      </c>
      <c r="AQ3" s="20">
        <v>42767</v>
      </c>
      <c r="AR3" s="20">
        <v>42795</v>
      </c>
      <c r="AS3" s="20">
        <v>42826</v>
      </c>
      <c r="AT3" s="20">
        <v>42856</v>
      </c>
      <c r="AU3" s="20">
        <v>42887</v>
      </c>
      <c r="AV3" s="20">
        <v>42917</v>
      </c>
      <c r="AW3" s="20">
        <v>42948</v>
      </c>
      <c r="AX3" s="20">
        <v>42979</v>
      </c>
      <c r="AY3" s="20">
        <v>43009</v>
      </c>
      <c r="AZ3" s="20">
        <v>43040</v>
      </c>
      <c r="BA3" s="20">
        <v>43070</v>
      </c>
      <c r="BB3" s="17" t="s">
        <v>91</v>
      </c>
      <c r="BC3" s="17" t="s">
        <v>92</v>
      </c>
      <c r="BD3" s="17" t="s">
        <v>93</v>
      </c>
      <c r="BE3" s="17" t="s">
        <v>94</v>
      </c>
      <c r="BF3" s="17" t="s">
        <v>114</v>
      </c>
      <c r="BG3" s="21">
        <v>42736</v>
      </c>
      <c r="BH3" s="20">
        <v>42767</v>
      </c>
      <c r="BI3" s="20">
        <v>42795</v>
      </c>
      <c r="BJ3" s="20">
        <v>42826</v>
      </c>
      <c r="BK3" s="20">
        <v>42856</v>
      </c>
      <c r="BL3" s="20">
        <v>42887</v>
      </c>
      <c r="BM3" s="20">
        <v>42917</v>
      </c>
      <c r="BN3" s="20">
        <v>42948</v>
      </c>
      <c r="BO3" s="20">
        <v>42979</v>
      </c>
      <c r="BP3" s="20">
        <v>43009</v>
      </c>
      <c r="BQ3" s="20">
        <v>43040</v>
      </c>
      <c r="BR3" s="20">
        <v>43070</v>
      </c>
      <c r="BS3" s="17" t="s">
        <v>95</v>
      </c>
      <c r="BT3" s="17" t="s">
        <v>96</v>
      </c>
      <c r="BU3" s="17" t="s">
        <v>97</v>
      </c>
      <c r="BV3" s="17" t="s">
        <v>98</v>
      </c>
      <c r="BW3" s="22"/>
    </row>
    <row r="4" spans="1:75" x14ac:dyDescent="0.25">
      <c r="A4" s="60" t="str">
        <f>$B$3&amp;"_by_rookie_mdrt:"&amp;B4</f>
        <v>APE_by_rookie_mdrt:MDRT</v>
      </c>
      <c r="B4" t="s">
        <v>99</v>
      </c>
      <c r="C4" s="63">
        <v>578.75699999999995</v>
      </c>
      <c r="D4" s="63">
        <v>225.52699999999999</v>
      </c>
      <c r="E4" s="63">
        <v>1937.2429999999999</v>
      </c>
      <c r="F4" s="63">
        <v>841.63199999999995</v>
      </c>
      <c r="G4" s="63">
        <v>590.96699999999998</v>
      </c>
      <c r="H4" s="63">
        <v>511.755</v>
      </c>
      <c r="I4" s="63">
        <v>2684.6819999999998</v>
      </c>
      <c r="J4" s="63">
        <v>508.12900000000002</v>
      </c>
      <c r="K4" s="63">
        <v>1319.056</v>
      </c>
      <c r="L4" s="63">
        <v>723.47400000000005</v>
      </c>
      <c r="M4" s="63">
        <v>1315.0930000000001</v>
      </c>
      <c r="N4" s="63">
        <v>3179.1134999999999</v>
      </c>
      <c r="O4" s="63">
        <v>672.32799999999997</v>
      </c>
      <c r="P4" s="63">
        <v>439.19</v>
      </c>
      <c r="Q4" s="63">
        <v>760.67499999999995</v>
      </c>
      <c r="R4" s="63">
        <v>1140.2950000000001</v>
      </c>
      <c r="S4" s="63">
        <v>1084.577</v>
      </c>
      <c r="T4">
        <v>1344.498</v>
      </c>
      <c r="U4" s="4">
        <v>1045.5150000000001</v>
      </c>
      <c r="V4" s="4">
        <v>678.625</v>
      </c>
      <c r="W4">
        <v>1128.6179999999999</v>
      </c>
      <c r="X4" s="4">
        <v>523.58199999999999</v>
      </c>
      <c r="Y4" s="4">
        <v>653.01499999999999</v>
      </c>
      <c r="Z4" s="4">
        <v>1904.2725</v>
      </c>
      <c r="AA4" s="24">
        <v>5441.5630000000001</v>
      </c>
      <c r="AB4" s="24">
        <v>1872.193</v>
      </c>
      <c r="AC4" s="24">
        <v>3569.3700000000003</v>
      </c>
      <c r="AD4" s="24">
        <v>2852.7579999999998</v>
      </c>
      <c r="AE4" s="24">
        <v>3080.8694999999998</v>
      </c>
      <c r="AF4" s="24">
        <v>4685.8810000000003</v>
      </c>
      <c r="AG4" s="24">
        <v>2741.527</v>
      </c>
      <c r="AH4" s="24">
        <v>1944.3539999999998</v>
      </c>
      <c r="AI4" s="24">
        <v>4511.8670000000002</v>
      </c>
      <c r="AJ4" s="24">
        <v>5217.6805000000004</v>
      </c>
      <c r="AK4" s="25">
        <v>0.16126785976852576</v>
      </c>
      <c r="AL4" s="25">
        <v>-0.31709846373936867</v>
      </c>
      <c r="AM4" s="25">
        <v>0.8357613891297575</v>
      </c>
      <c r="AN4" s="25">
        <v>-0.36772116731277771</v>
      </c>
      <c r="AO4" s="25">
        <v>-0.40953274160807673</v>
      </c>
      <c r="AP4" s="24">
        <v>1097.587</v>
      </c>
      <c r="AQ4" s="24">
        <v>2116.5275000000001</v>
      </c>
      <c r="AR4" s="24">
        <v>2115.21</v>
      </c>
      <c r="AS4" s="24">
        <v>2215.6280000000002</v>
      </c>
      <c r="AT4" s="24">
        <v>2226.8000000000002</v>
      </c>
      <c r="AU4" s="24">
        <v>1857.83</v>
      </c>
      <c r="AV4" s="5"/>
      <c r="AW4" s="5"/>
      <c r="AX4" s="5"/>
      <c r="AY4" s="5"/>
      <c r="AZ4" s="5"/>
      <c r="BA4" s="5"/>
      <c r="BB4" s="26">
        <v>5329.3245000000006</v>
      </c>
      <c r="BC4" s="26">
        <v>6300.2579999999998</v>
      </c>
      <c r="BD4" s="26">
        <v>0</v>
      </c>
      <c r="BE4" s="26">
        <v>0</v>
      </c>
      <c r="BF4" s="26">
        <v>11629.582500000002</v>
      </c>
      <c r="BG4" s="27">
        <v>1.6325171642412633</v>
      </c>
      <c r="BH4" s="28">
        <v>4.8191614107789347</v>
      </c>
      <c r="BI4" s="28">
        <v>2.7807013507739837</v>
      </c>
      <c r="BJ4" s="28">
        <v>1.9430305315729701</v>
      </c>
      <c r="BK4" s="28">
        <v>2.0531506753324109</v>
      </c>
      <c r="BL4" s="28">
        <v>1.3818019811111655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28">
        <v>2.8465679019203685</v>
      </c>
      <c r="BT4" s="28">
        <v>1.7650896376671512</v>
      </c>
      <c r="BU4" s="28">
        <v>0</v>
      </c>
      <c r="BV4" s="28">
        <v>0</v>
      </c>
      <c r="BW4" s="28">
        <v>2.1371768552528017</v>
      </c>
    </row>
    <row r="5" spans="1:75" x14ac:dyDescent="0.25">
      <c r="A5" s="60" t="str">
        <f t="shared" ref="A5:A13" si="0">$B$3&amp;"_by_rookie_mdrt:"&amp;B5</f>
        <v>APE_by_rookie_mdrt:Rookie in month</v>
      </c>
      <c r="B5" t="s">
        <v>64</v>
      </c>
      <c r="C5" s="63">
        <v>1443.3910000000001</v>
      </c>
      <c r="D5" s="63">
        <v>748.14300000000003</v>
      </c>
      <c r="E5" s="63">
        <v>1399.5440000000001</v>
      </c>
      <c r="F5" s="63">
        <v>2506.721</v>
      </c>
      <c r="G5" s="63">
        <v>1762.7895000000001</v>
      </c>
      <c r="H5" s="63">
        <v>1783.73</v>
      </c>
      <c r="I5" s="63">
        <v>2626.5050000000001</v>
      </c>
      <c r="J5" s="63">
        <v>1577.1310000000001</v>
      </c>
      <c r="K5" s="63">
        <v>4328.6610000000001</v>
      </c>
      <c r="L5" s="63">
        <v>2297.9850000000001</v>
      </c>
      <c r="M5" s="63">
        <v>6033.5350000000299</v>
      </c>
      <c r="N5" s="63">
        <v>3187.8090000000002</v>
      </c>
      <c r="O5" s="63">
        <v>1056.748</v>
      </c>
      <c r="P5" s="63">
        <v>604.54399999999998</v>
      </c>
      <c r="Q5" s="63">
        <v>4455.8940000000002</v>
      </c>
      <c r="R5" s="63">
        <v>5200.0320000000102</v>
      </c>
      <c r="S5" s="63">
        <v>4443.8230000000003</v>
      </c>
      <c r="T5">
        <v>9751.3800000000701</v>
      </c>
      <c r="U5" s="4">
        <v>4760.9380000000101</v>
      </c>
      <c r="V5" s="4">
        <v>5674.0470000000196</v>
      </c>
      <c r="W5">
        <v>9491.9935000000496</v>
      </c>
      <c r="X5" s="4">
        <v>6519.5280000000203</v>
      </c>
      <c r="Y5" s="4">
        <v>7622.0060000000503</v>
      </c>
      <c r="Z5" s="4">
        <v>15125.7075000001</v>
      </c>
      <c r="AA5" s="24">
        <v>25512.421000000082</v>
      </c>
      <c r="AB5" s="24">
        <v>6117.1859999999997</v>
      </c>
      <c r="AC5" s="24">
        <v>19395.235000000081</v>
      </c>
      <c r="AD5" s="24">
        <v>19926.978500000077</v>
      </c>
      <c r="AE5" s="24">
        <v>29267.241500000171</v>
      </c>
      <c r="AF5" s="24">
        <v>9644.3185000000012</v>
      </c>
      <c r="AG5" s="24">
        <v>3591.0780000000004</v>
      </c>
      <c r="AH5" s="24">
        <v>6053.2404999999999</v>
      </c>
      <c r="AI5" s="24">
        <v>8532.2970000000005</v>
      </c>
      <c r="AJ5" s="24">
        <v>11519.329000000031</v>
      </c>
      <c r="AK5" s="25">
        <v>1.6453316530349014</v>
      </c>
      <c r="AL5" s="25">
        <v>0.70344002552993801</v>
      </c>
      <c r="AM5" s="25">
        <v>2.2041077832608966</v>
      </c>
      <c r="AN5" s="25">
        <v>1.3354764256331064</v>
      </c>
      <c r="AO5" s="25">
        <v>1.5407071453554364</v>
      </c>
      <c r="AP5" s="24">
        <v>2756.6320000000001</v>
      </c>
      <c r="AQ5" s="24">
        <v>3733.1240000000098</v>
      </c>
      <c r="AR5" s="24">
        <v>10037.33</v>
      </c>
      <c r="AS5" s="24">
        <v>6735.6140000000196</v>
      </c>
      <c r="AT5" s="24">
        <v>6413.6</v>
      </c>
      <c r="AU5" s="24">
        <v>14161.59</v>
      </c>
      <c r="AV5" s="5"/>
      <c r="AW5" s="5"/>
      <c r="AX5" s="5"/>
      <c r="AY5" s="5"/>
      <c r="AZ5" s="5"/>
      <c r="BA5" s="5"/>
      <c r="BB5" s="26">
        <v>16527.08600000001</v>
      </c>
      <c r="BC5" s="26">
        <v>27310.804000000018</v>
      </c>
      <c r="BD5" s="26">
        <v>0</v>
      </c>
      <c r="BE5" s="26">
        <v>0</v>
      </c>
      <c r="BF5" s="26">
        <v>43837.890000000029</v>
      </c>
      <c r="BG5" s="27">
        <v>2.6085992119218582</v>
      </c>
      <c r="BH5" s="28">
        <v>6.1751071882278374</v>
      </c>
      <c r="BI5" s="28">
        <v>2.2525962242369317</v>
      </c>
      <c r="BJ5" s="28">
        <v>1.2953024135236104</v>
      </c>
      <c r="BK5" s="28">
        <v>1.4432618040817558</v>
      </c>
      <c r="BL5" s="28">
        <v>1.4522652178460791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2.7017465220119203</v>
      </c>
      <c r="BT5" s="28">
        <v>1.4081192622827157</v>
      </c>
      <c r="BU5" s="28">
        <v>0</v>
      </c>
      <c r="BV5" s="28">
        <v>0</v>
      </c>
      <c r="BW5" s="28">
        <v>1.7182959625823</v>
      </c>
    </row>
    <row r="6" spans="1:75" x14ac:dyDescent="0.25">
      <c r="A6" s="60" t="str">
        <f t="shared" si="0"/>
        <v>APE_by_rookie_mdrt:Rookie last month</v>
      </c>
      <c r="B6" t="s">
        <v>65</v>
      </c>
      <c r="C6" s="63">
        <v>900.697</v>
      </c>
      <c r="D6" s="63">
        <v>986.32799999999997</v>
      </c>
      <c r="E6" s="63">
        <v>1126.9590000000001</v>
      </c>
      <c r="F6" s="63">
        <v>1109.8240000000001</v>
      </c>
      <c r="G6" s="63">
        <v>1587.0785000000001</v>
      </c>
      <c r="H6" s="63">
        <v>1562.277</v>
      </c>
      <c r="I6" s="63">
        <v>1922.2380000000001</v>
      </c>
      <c r="J6" s="63">
        <v>1360.7660000000001</v>
      </c>
      <c r="K6" s="63">
        <v>2527.9119999999998</v>
      </c>
      <c r="L6" s="63">
        <v>2817.5140000000001</v>
      </c>
      <c r="M6" s="63">
        <v>1627.8630000000001</v>
      </c>
      <c r="N6" s="63">
        <v>5157.00000000002</v>
      </c>
      <c r="O6" s="63">
        <v>925.79899999999895</v>
      </c>
      <c r="P6" s="63">
        <v>756.42700000000002</v>
      </c>
      <c r="Q6" s="63">
        <v>502.48700000000002</v>
      </c>
      <c r="R6" s="63">
        <v>1484.2950000000001</v>
      </c>
      <c r="S6" s="63">
        <v>1717.1189999999999</v>
      </c>
      <c r="T6">
        <v>4255.2430000000004</v>
      </c>
      <c r="U6" s="4">
        <v>3443.99</v>
      </c>
      <c r="V6" s="4">
        <v>2777.319</v>
      </c>
      <c r="W6">
        <v>5598.59800000002</v>
      </c>
      <c r="X6" s="4">
        <v>3823.0619999999999</v>
      </c>
      <c r="Y6" s="4">
        <v>3988.2570000000001</v>
      </c>
      <c r="Z6" s="4">
        <v>6872.1940000000304</v>
      </c>
      <c r="AA6" s="24">
        <v>9641.369999999999</v>
      </c>
      <c r="AB6" s="24">
        <v>2184.7129999999988</v>
      </c>
      <c r="AC6" s="24">
        <v>7456.6570000000002</v>
      </c>
      <c r="AD6" s="24">
        <v>11819.907000000019</v>
      </c>
      <c r="AE6" s="24">
        <v>14683.51300000003</v>
      </c>
      <c r="AF6" s="24">
        <v>7273.1635000000006</v>
      </c>
      <c r="AG6" s="24">
        <v>3013.9840000000004</v>
      </c>
      <c r="AH6" s="24">
        <v>4259.1795000000002</v>
      </c>
      <c r="AI6" s="24">
        <v>5810.9159999999993</v>
      </c>
      <c r="AJ6" s="24">
        <v>9602.3770000000204</v>
      </c>
      <c r="AK6" s="25">
        <v>0.32560886332336647</v>
      </c>
      <c r="AL6" s="25">
        <v>-0.27514114208967311</v>
      </c>
      <c r="AM6" s="25">
        <v>0.75072616685913318</v>
      </c>
      <c r="AN6" s="25">
        <v>1.034086708532703</v>
      </c>
      <c r="AO6" s="25">
        <v>0.52915397926992447</v>
      </c>
      <c r="AP6" s="24">
        <v>2279.9690000000001</v>
      </c>
      <c r="AQ6" s="24">
        <v>1583.258</v>
      </c>
      <c r="AR6" s="24">
        <v>3757.04</v>
      </c>
      <c r="AS6" s="24">
        <v>4106.826</v>
      </c>
      <c r="AT6" s="24">
        <v>2595.56</v>
      </c>
      <c r="AU6" s="24">
        <v>2120.2800000000002</v>
      </c>
      <c r="AV6" s="5"/>
      <c r="AW6" s="5"/>
      <c r="AX6" s="5"/>
      <c r="AY6" s="5"/>
      <c r="AZ6" s="5"/>
      <c r="BA6" s="5"/>
      <c r="BB6" s="26">
        <v>7620.2669999999998</v>
      </c>
      <c r="BC6" s="26">
        <v>8822.6660000000011</v>
      </c>
      <c r="BD6" s="26">
        <v>0</v>
      </c>
      <c r="BE6" s="26">
        <v>0</v>
      </c>
      <c r="BF6" s="26">
        <v>16442.933000000001</v>
      </c>
      <c r="BG6" s="27">
        <v>2.4627041074790559</v>
      </c>
      <c r="BH6" s="28">
        <v>2.0930744143188966</v>
      </c>
      <c r="BI6" s="28">
        <v>7.4768899493917251</v>
      </c>
      <c r="BJ6" s="28">
        <v>2.7668529503905894</v>
      </c>
      <c r="BK6" s="28">
        <v>1.5115784054570476</v>
      </c>
      <c r="BL6" s="28">
        <v>0.49827471662605405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3.4879945329203443</v>
      </c>
      <c r="BT6" s="28">
        <v>1.183193219159739</v>
      </c>
      <c r="BU6" s="28">
        <v>0</v>
      </c>
      <c r="BV6" s="28">
        <v>0</v>
      </c>
      <c r="BW6" s="28">
        <v>1.7054560710770359</v>
      </c>
    </row>
    <row r="7" spans="1:75" x14ac:dyDescent="0.25">
      <c r="A7" s="60" t="str">
        <f t="shared" si="0"/>
        <v>APE_by_rookie_mdrt:2-3 months</v>
      </c>
      <c r="B7" t="s">
        <v>66</v>
      </c>
      <c r="C7" s="63">
        <v>1123.3230000000001</v>
      </c>
      <c r="D7" s="63">
        <v>904.76700000000005</v>
      </c>
      <c r="E7" s="63">
        <v>1615.7190000000001</v>
      </c>
      <c r="F7" s="63">
        <v>1001.768</v>
      </c>
      <c r="G7" s="63">
        <v>973.64499999999998</v>
      </c>
      <c r="H7" s="63">
        <v>2195.38</v>
      </c>
      <c r="I7" s="63">
        <v>2185.8879999999999</v>
      </c>
      <c r="J7" s="63">
        <v>1202.1400000000001</v>
      </c>
      <c r="K7" s="63">
        <v>3381.5740000000001</v>
      </c>
      <c r="L7" s="63">
        <v>2536.0300000000002</v>
      </c>
      <c r="M7" s="63">
        <v>4341.701</v>
      </c>
      <c r="N7" s="63">
        <v>3936.7620000000002</v>
      </c>
      <c r="O7" s="63">
        <v>1277.04</v>
      </c>
      <c r="P7" s="63">
        <v>1869.077</v>
      </c>
      <c r="Q7" s="63">
        <v>2772.25</v>
      </c>
      <c r="R7" s="63">
        <v>1264.825</v>
      </c>
      <c r="S7" s="63">
        <v>1753.539</v>
      </c>
      <c r="T7">
        <v>3144.2359999999999</v>
      </c>
      <c r="U7" s="4">
        <v>2672.902</v>
      </c>
      <c r="V7" s="4">
        <v>3768.77000000001</v>
      </c>
      <c r="W7">
        <v>6418.0445</v>
      </c>
      <c r="X7" s="4">
        <v>3671.5749999999998</v>
      </c>
      <c r="Y7" s="4">
        <v>3967.9929999999999</v>
      </c>
      <c r="Z7" s="4">
        <v>7577.5540000000301</v>
      </c>
      <c r="AA7" s="24">
        <v>12080.967000000001</v>
      </c>
      <c r="AB7" s="24">
        <v>5918.3670000000002</v>
      </c>
      <c r="AC7" s="24">
        <v>6162.6</v>
      </c>
      <c r="AD7" s="24">
        <v>12859.71650000001</v>
      </c>
      <c r="AE7" s="24">
        <v>15217.122000000028</v>
      </c>
      <c r="AF7" s="24">
        <v>7814.6019999999999</v>
      </c>
      <c r="AG7" s="24">
        <v>3643.8090000000002</v>
      </c>
      <c r="AH7" s="24">
        <v>4170.7929999999997</v>
      </c>
      <c r="AI7" s="24">
        <v>6769.6020000000008</v>
      </c>
      <c r="AJ7" s="24">
        <v>10814.493</v>
      </c>
      <c r="AK7" s="25">
        <v>0.54594782946079667</v>
      </c>
      <c r="AL7" s="25">
        <v>0.62422536417249086</v>
      </c>
      <c r="AM7" s="25">
        <v>0.47756074204593735</v>
      </c>
      <c r="AN7" s="25">
        <v>0.89962666933743041</v>
      </c>
      <c r="AO7" s="25">
        <v>0.40710452168215627</v>
      </c>
      <c r="AP7" s="24">
        <v>3159.2165</v>
      </c>
      <c r="AQ7" s="24">
        <v>5424.7270000000099</v>
      </c>
      <c r="AR7" s="24">
        <v>4308.79</v>
      </c>
      <c r="AS7" s="24">
        <v>3187.0610000000001</v>
      </c>
      <c r="AT7" s="24">
        <v>3396.29</v>
      </c>
      <c r="AU7" s="24">
        <v>2783</v>
      </c>
      <c r="AV7" s="5"/>
      <c r="AW7" s="5"/>
      <c r="AX7" s="5"/>
      <c r="AY7" s="5"/>
      <c r="AZ7" s="5"/>
      <c r="BA7" s="5"/>
      <c r="BB7" s="26">
        <v>12892.733500000009</v>
      </c>
      <c r="BC7" s="26">
        <v>9366.3510000000006</v>
      </c>
      <c r="BD7" s="26">
        <v>0</v>
      </c>
      <c r="BE7" s="26">
        <v>0</v>
      </c>
      <c r="BF7" s="26">
        <v>22259.084500000008</v>
      </c>
      <c r="BG7" s="27">
        <v>2.4738586888429492</v>
      </c>
      <c r="BH7" s="28">
        <v>2.9023560827082084</v>
      </c>
      <c r="BI7" s="28">
        <v>1.5542573721706194</v>
      </c>
      <c r="BJ7" s="28">
        <v>2.5197643942837944</v>
      </c>
      <c r="BK7" s="28">
        <v>1.9368203387549408</v>
      </c>
      <c r="BL7" s="28">
        <v>0.88511167736772944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2.1784275121836831</v>
      </c>
      <c r="BT7" s="28">
        <v>1.5198700223931458</v>
      </c>
      <c r="BU7" s="28">
        <v>0</v>
      </c>
      <c r="BV7" s="28">
        <v>0</v>
      </c>
      <c r="BW7" s="28">
        <v>1.8424919544933784</v>
      </c>
    </row>
    <row r="8" spans="1:75" x14ac:dyDescent="0.25">
      <c r="A8" s="60" t="str">
        <f t="shared" si="0"/>
        <v>APE_by_rookie_mdrt:4 - 6 mths</v>
      </c>
      <c r="B8" t="s">
        <v>67</v>
      </c>
      <c r="C8" s="63">
        <v>530.08399999999995</v>
      </c>
      <c r="D8" s="63">
        <v>451.44900000000001</v>
      </c>
      <c r="E8" s="63">
        <v>971.42899999999997</v>
      </c>
      <c r="F8" s="63">
        <v>2369.1405</v>
      </c>
      <c r="G8" s="63">
        <v>1384.3610000000001</v>
      </c>
      <c r="H8" s="63">
        <v>1154.6289999999999</v>
      </c>
      <c r="I8" s="63">
        <v>1420.0329999999999</v>
      </c>
      <c r="J8" s="63">
        <v>859.524</v>
      </c>
      <c r="K8" s="63">
        <v>2087.2635</v>
      </c>
      <c r="L8" s="63">
        <v>1430.2845</v>
      </c>
      <c r="M8" s="63">
        <v>3005.5030000000002</v>
      </c>
      <c r="N8" s="63">
        <v>3424.92</v>
      </c>
      <c r="O8" s="63">
        <v>1330.8430000000001</v>
      </c>
      <c r="P8" s="63">
        <v>1199.163</v>
      </c>
      <c r="Q8" s="63">
        <v>3278.7629999999999</v>
      </c>
      <c r="R8" s="63">
        <v>1240.7159999999999</v>
      </c>
      <c r="S8" s="63">
        <v>1410.462</v>
      </c>
      <c r="T8">
        <v>1192.8679999999999</v>
      </c>
      <c r="U8" s="4">
        <v>1095.511</v>
      </c>
      <c r="V8" s="4">
        <v>1414.9960000000001</v>
      </c>
      <c r="W8">
        <v>2180.9364999999998</v>
      </c>
      <c r="X8" s="4">
        <v>2984.922</v>
      </c>
      <c r="Y8" s="4">
        <v>2618.1770000000001</v>
      </c>
      <c r="Z8" s="4">
        <v>6715.1760000000204</v>
      </c>
      <c r="AA8" s="24">
        <v>9652.8150000000005</v>
      </c>
      <c r="AB8" s="24">
        <v>5808.7690000000002</v>
      </c>
      <c r="AC8" s="24">
        <v>3844.0459999999998</v>
      </c>
      <c r="AD8" s="24">
        <v>4691.4434999999994</v>
      </c>
      <c r="AE8" s="24">
        <v>12318.27500000002</v>
      </c>
      <c r="AF8" s="24">
        <v>6861.0924999999997</v>
      </c>
      <c r="AG8" s="24">
        <v>1952.962</v>
      </c>
      <c r="AH8" s="24">
        <v>4908.1305000000002</v>
      </c>
      <c r="AI8" s="24">
        <v>4366.8204999999998</v>
      </c>
      <c r="AJ8" s="24">
        <v>7860.7075000000004</v>
      </c>
      <c r="AK8" s="25">
        <v>0.40689183245962668</v>
      </c>
      <c r="AL8" s="25">
        <v>1.9743379543483184</v>
      </c>
      <c r="AM8" s="25">
        <v>-0.21680036828686611</v>
      </c>
      <c r="AN8" s="25">
        <v>7.4338526165662167E-2</v>
      </c>
      <c r="AO8" s="25">
        <v>0.56706950360384467</v>
      </c>
      <c r="AP8" s="24">
        <v>1720.3544999999999</v>
      </c>
      <c r="AQ8" s="24">
        <v>3040.5129999999999</v>
      </c>
      <c r="AR8" s="24">
        <v>4865.8</v>
      </c>
      <c r="AS8" s="24">
        <v>4200.0630000000001</v>
      </c>
      <c r="AT8" s="24">
        <v>3037.75</v>
      </c>
      <c r="AU8" s="24">
        <v>1939.3</v>
      </c>
      <c r="AV8" s="5"/>
      <c r="AW8" s="5"/>
      <c r="AX8" s="5"/>
      <c r="AY8" s="5"/>
      <c r="AZ8" s="5"/>
      <c r="BA8" s="5"/>
      <c r="BB8" s="26">
        <v>9626.6674999999996</v>
      </c>
      <c r="BC8" s="26">
        <v>9177.1129999999994</v>
      </c>
      <c r="BD8" s="26">
        <v>0</v>
      </c>
      <c r="BE8" s="26">
        <v>0</v>
      </c>
      <c r="BF8" s="26">
        <v>18803.780499999997</v>
      </c>
      <c r="BG8" s="27">
        <v>1.2926802785903371</v>
      </c>
      <c r="BH8" s="28">
        <v>2.5355293650654662</v>
      </c>
      <c r="BI8" s="28">
        <v>1.4840352901383846</v>
      </c>
      <c r="BJ8" s="28">
        <v>3.3851929047421008</v>
      </c>
      <c r="BK8" s="28">
        <v>2.1537269348624779</v>
      </c>
      <c r="BL8" s="28">
        <v>1.6257456818357103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1.6572646459172329</v>
      </c>
      <c r="BT8" s="28">
        <v>2.3873577475399617</v>
      </c>
      <c r="BU8" s="28">
        <v>0</v>
      </c>
      <c r="BV8" s="28">
        <v>0</v>
      </c>
      <c r="BW8" s="28">
        <v>1.9480100364505066</v>
      </c>
    </row>
    <row r="9" spans="1:75" x14ac:dyDescent="0.25">
      <c r="A9" s="60" t="str">
        <f t="shared" si="0"/>
        <v>APE_by_rookie_mdrt:7-12mth</v>
      </c>
      <c r="B9" t="s">
        <v>68</v>
      </c>
      <c r="C9" s="63">
        <v>575.85699999999997</v>
      </c>
      <c r="D9" s="63">
        <v>666.29300000000001</v>
      </c>
      <c r="E9" s="63">
        <v>984.51300000000003</v>
      </c>
      <c r="F9" s="63">
        <v>1944.9684999999999</v>
      </c>
      <c r="G9" s="63">
        <v>964.82</v>
      </c>
      <c r="H9" s="63">
        <v>901.69600000000003</v>
      </c>
      <c r="I9" s="63">
        <v>1385.125</v>
      </c>
      <c r="J9" s="63">
        <v>850.41600000000005</v>
      </c>
      <c r="K9" s="63">
        <v>1814.4455</v>
      </c>
      <c r="L9" s="63">
        <v>1688.5650000000001</v>
      </c>
      <c r="M9" s="63">
        <v>2676.241</v>
      </c>
      <c r="N9" s="63">
        <v>2987.9360000000001</v>
      </c>
      <c r="O9" s="63">
        <v>719.75</v>
      </c>
      <c r="P9" s="63">
        <v>1248.867</v>
      </c>
      <c r="Q9" s="63">
        <v>2833.0650000000001</v>
      </c>
      <c r="R9" s="63">
        <v>1805.7670000000001</v>
      </c>
      <c r="S9" s="63">
        <v>2847.5729999999999</v>
      </c>
      <c r="T9">
        <v>3257.7330000000002</v>
      </c>
      <c r="U9" s="4">
        <v>2006.0940000000001</v>
      </c>
      <c r="V9" s="4">
        <v>1248.374</v>
      </c>
      <c r="W9">
        <v>1755.114</v>
      </c>
      <c r="X9" s="4">
        <v>1052.402</v>
      </c>
      <c r="Y9" s="4">
        <v>2202.0239999999999</v>
      </c>
      <c r="Z9" s="4">
        <v>6668.1910000000098</v>
      </c>
      <c r="AA9" s="24">
        <v>12712.754999999999</v>
      </c>
      <c r="AB9" s="24">
        <v>4801.6819999999998</v>
      </c>
      <c r="AC9" s="24">
        <v>7911.0730000000003</v>
      </c>
      <c r="AD9" s="24">
        <v>5009.5820000000003</v>
      </c>
      <c r="AE9" s="24">
        <v>9922.6170000000093</v>
      </c>
      <c r="AF9" s="24">
        <v>6038.1474999999991</v>
      </c>
      <c r="AG9" s="24">
        <v>2226.663</v>
      </c>
      <c r="AH9" s="24">
        <v>3811.4845</v>
      </c>
      <c r="AI9" s="24">
        <v>4049.9865</v>
      </c>
      <c r="AJ9" s="24">
        <v>7352.7420000000002</v>
      </c>
      <c r="AK9" s="25">
        <v>1.1054065009177072</v>
      </c>
      <c r="AL9" s="25">
        <v>1.156447563012454</v>
      </c>
      <c r="AM9" s="25">
        <v>1.0755883960698251</v>
      </c>
      <c r="AN9" s="25">
        <v>0.23693795028699483</v>
      </c>
      <c r="AO9" s="25">
        <v>0.34951246759372334</v>
      </c>
      <c r="AP9" s="24">
        <v>506.363</v>
      </c>
      <c r="AQ9" s="24">
        <v>1163.989</v>
      </c>
      <c r="AR9" s="24">
        <v>2121.54</v>
      </c>
      <c r="AS9" s="24">
        <v>2228.7310000000002</v>
      </c>
      <c r="AT9" s="24">
        <v>1652.74</v>
      </c>
      <c r="AU9" s="24">
        <v>1644.53</v>
      </c>
      <c r="AV9" s="5"/>
      <c r="AW9" s="5"/>
      <c r="AX9" s="5"/>
      <c r="AY9" s="5"/>
      <c r="AZ9" s="5"/>
      <c r="BA9" s="5"/>
      <c r="BB9" s="26">
        <v>3791.8919999999998</v>
      </c>
      <c r="BC9" s="26">
        <v>5526.0010000000002</v>
      </c>
      <c r="BD9" s="26">
        <v>0</v>
      </c>
      <c r="BE9" s="26">
        <v>0</v>
      </c>
      <c r="BF9" s="26">
        <v>9317.893</v>
      </c>
      <c r="BG9" s="27">
        <v>0.70352622438346646</v>
      </c>
      <c r="BH9" s="28">
        <v>0.93203599742806886</v>
      </c>
      <c r="BI9" s="28">
        <v>0.74884974400516757</v>
      </c>
      <c r="BJ9" s="28">
        <v>1.234229554532783</v>
      </c>
      <c r="BK9" s="28">
        <v>0.58040303093195511</v>
      </c>
      <c r="BL9" s="28">
        <v>0.50480809814677874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0.78970077568651986</v>
      </c>
      <c r="BT9" s="28">
        <v>0.69851472739538623</v>
      </c>
      <c r="BU9" s="28">
        <v>0</v>
      </c>
      <c r="BV9" s="28">
        <v>0</v>
      </c>
      <c r="BW9" s="28">
        <v>0.73295623175307012</v>
      </c>
    </row>
    <row r="10" spans="1:75" x14ac:dyDescent="0.25">
      <c r="A10" s="60" t="str">
        <f t="shared" si="0"/>
        <v>APE_by_rookie_mdrt:13+mth</v>
      </c>
      <c r="B10" t="s">
        <v>69</v>
      </c>
      <c r="C10" s="63">
        <v>36.07</v>
      </c>
      <c r="D10" s="63">
        <v>113.072</v>
      </c>
      <c r="E10" s="63">
        <v>100.535</v>
      </c>
      <c r="F10" s="63">
        <v>47.24</v>
      </c>
      <c r="G10" s="63">
        <v>-34.981999999999999</v>
      </c>
      <c r="H10" s="63">
        <v>343.87400000000002</v>
      </c>
      <c r="I10" s="63">
        <v>392.88</v>
      </c>
      <c r="J10" s="63">
        <v>389.87099999999998</v>
      </c>
      <c r="K10" s="63">
        <v>1459.635</v>
      </c>
      <c r="L10" s="63">
        <v>429.95350000000002</v>
      </c>
      <c r="M10" s="63">
        <v>2127.8780000000002</v>
      </c>
      <c r="N10" s="63">
        <v>2183.3744999999999</v>
      </c>
      <c r="O10" s="63">
        <v>793.25400000000002</v>
      </c>
      <c r="P10" s="63">
        <v>856.61</v>
      </c>
      <c r="Q10" s="63">
        <v>1754.029</v>
      </c>
      <c r="R10" s="63">
        <v>419.62599999999998</v>
      </c>
      <c r="S10" s="63">
        <v>1222.71</v>
      </c>
      <c r="T10">
        <v>1751.6020000000001</v>
      </c>
      <c r="U10" s="4">
        <v>817.55</v>
      </c>
      <c r="V10" s="4">
        <v>2241.4050000000002</v>
      </c>
      <c r="W10">
        <v>2259.5875000000001</v>
      </c>
      <c r="X10" s="4">
        <v>3182.1260000000002</v>
      </c>
      <c r="Y10" s="4">
        <v>2341.7910000000002</v>
      </c>
      <c r="Z10" s="4">
        <v>6435.8070000000198</v>
      </c>
      <c r="AA10" s="24">
        <v>6797.8310000000001</v>
      </c>
      <c r="AB10" s="24">
        <v>3403.893</v>
      </c>
      <c r="AC10" s="24">
        <v>3393.9380000000001</v>
      </c>
      <c r="AD10" s="24">
        <v>5318.5424999999996</v>
      </c>
      <c r="AE10" s="24">
        <v>11959.72400000002</v>
      </c>
      <c r="AF10" s="24">
        <v>605.80899999999997</v>
      </c>
      <c r="AG10" s="24">
        <v>249.67699999999999</v>
      </c>
      <c r="AH10" s="24">
        <v>356.13200000000001</v>
      </c>
      <c r="AI10" s="24">
        <v>2242.386</v>
      </c>
      <c r="AJ10" s="24">
        <v>4741.2060000000001</v>
      </c>
      <c r="AK10" s="25">
        <v>10.221079581188132</v>
      </c>
      <c r="AL10" s="25">
        <v>12.633186076410723</v>
      </c>
      <c r="AM10" s="25">
        <v>8.5300001123179054</v>
      </c>
      <c r="AN10" s="25">
        <v>1.3718229154124222</v>
      </c>
      <c r="AO10" s="25">
        <v>1.5225067208638521</v>
      </c>
      <c r="AP10" s="24">
        <v>1340.424</v>
      </c>
      <c r="AQ10" s="24">
        <v>1857.0685000000001</v>
      </c>
      <c r="AR10" s="24">
        <v>1777.13</v>
      </c>
      <c r="AS10" s="24">
        <v>1888.9760000000001</v>
      </c>
      <c r="AT10" s="24">
        <v>1737.08</v>
      </c>
      <c r="AU10" s="24">
        <v>2199.79</v>
      </c>
      <c r="AV10" s="5"/>
      <c r="AW10" s="5"/>
      <c r="AX10" s="5"/>
      <c r="AY10" s="5"/>
      <c r="AZ10" s="5"/>
      <c r="BA10" s="5"/>
      <c r="BB10" s="26">
        <v>4974.6225000000004</v>
      </c>
      <c r="BC10" s="26">
        <v>5825.8459999999995</v>
      </c>
      <c r="BD10" s="26">
        <v>0</v>
      </c>
      <c r="BE10" s="26">
        <v>0</v>
      </c>
      <c r="BF10" s="26">
        <v>10800.468499999999</v>
      </c>
      <c r="BG10" s="27">
        <v>1.6897790619398074</v>
      </c>
      <c r="BH10" s="28">
        <v>2.1679276450193203</v>
      </c>
      <c r="BI10" s="28">
        <v>1.0131702497507169</v>
      </c>
      <c r="BJ10" s="28">
        <v>4.5015704460638766</v>
      </c>
      <c r="BK10" s="28">
        <v>1.4206802921379558</v>
      </c>
      <c r="BL10" s="28">
        <v>1.2558731949381194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1.4614509034214649</v>
      </c>
      <c r="BT10" s="28">
        <v>1.7165446157236812</v>
      </c>
      <c r="BU10" s="28">
        <v>0</v>
      </c>
      <c r="BV10" s="28">
        <v>0</v>
      </c>
      <c r="BW10" s="28">
        <v>1.5888109751478081</v>
      </c>
    </row>
    <row r="11" spans="1:75" x14ac:dyDescent="0.25">
      <c r="A11" s="60" t="str">
        <f t="shared" si="0"/>
        <v>APE_by_rookie_mdrt:SA</v>
      </c>
      <c r="B11" s="38" t="s">
        <v>70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U11" s="4"/>
      <c r="V11" s="4"/>
      <c r="X11" s="4"/>
      <c r="Y11" s="4"/>
      <c r="Z11" s="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5"/>
      <c r="AL11" s="25"/>
      <c r="AM11" s="25"/>
      <c r="AN11" s="25"/>
      <c r="AO11" s="25"/>
      <c r="AP11" s="24"/>
      <c r="AQ11" s="24">
        <v>1074.5830000000001</v>
      </c>
      <c r="AR11" s="24">
        <v>800.98</v>
      </c>
      <c r="AS11" s="24">
        <v>2179.6849999999999</v>
      </c>
      <c r="AT11" s="24">
        <v>894.63</v>
      </c>
      <c r="AU11" s="24">
        <v>654.79999999999995</v>
      </c>
      <c r="AV11" s="5"/>
      <c r="AW11" s="5"/>
      <c r="AX11" s="5"/>
      <c r="AY11" s="5"/>
      <c r="AZ11" s="5"/>
      <c r="BA11" s="5"/>
      <c r="BB11" s="26">
        <v>1875.5630000000001</v>
      </c>
      <c r="BC11" s="26"/>
      <c r="BD11" s="26"/>
      <c r="BE11" s="26"/>
      <c r="BF11" s="26"/>
      <c r="BG11" s="27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</row>
    <row r="12" spans="1:75" s="59" customFormat="1" x14ac:dyDescent="0.25">
      <c r="A12" s="60" t="str">
        <f t="shared" si="0"/>
        <v xml:space="preserve">APE_by_rookie_mdrt:Total </v>
      </c>
      <c r="B12" s="29" t="s">
        <v>100</v>
      </c>
      <c r="C12" s="58">
        <v>5188.1790000000001</v>
      </c>
      <c r="D12" s="58">
        <v>4095.5790000000006</v>
      </c>
      <c r="E12" s="58">
        <v>8135.942</v>
      </c>
      <c r="F12" s="58">
        <v>9821.2939999999999</v>
      </c>
      <c r="G12" s="58">
        <v>7228.6789999999992</v>
      </c>
      <c r="H12" s="58">
        <v>8453.3410000000003</v>
      </c>
      <c r="I12" s="58">
        <v>12617.350999999999</v>
      </c>
      <c r="J12" s="58">
        <v>6747.9770000000008</v>
      </c>
      <c r="K12" s="58">
        <v>16918.547000000002</v>
      </c>
      <c r="L12" s="58">
        <v>11923.806</v>
      </c>
      <c r="M12" s="58">
        <v>21127.814000000031</v>
      </c>
      <c r="N12" s="58">
        <v>24056.915000000023</v>
      </c>
      <c r="O12" s="58">
        <v>6775.7619999999988</v>
      </c>
      <c r="P12" s="58">
        <v>6973.8779999999997</v>
      </c>
      <c r="Q12" s="58">
        <v>16357.163</v>
      </c>
      <c r="R12" s="58">
        <v>12555.556000000011</v>
      </c>
      <c r="S12" s="58">
        <v>14479.803</v>
      </c>
      <c r="T12" s="58">
        <v>24697.560000000067</v>
      </c>
      <c r="U12" s="58">
        <v>15842.500000000011</v>
      </c>
      <c r="V12" s="58">
        <v>17803.536000000029</v>
      </c>
      <c r="W12" s="58">
        <v>28832.892000000073</v>
      </c>
      <c r="X12" s="58">
        <v>21757.197000000018</v>
      </c>
      <c r="Y12" s="64">
        <v>23393.263000000054</v>
      </c>
      <c r="Z12" s="58">
        <v>51298.902000000213</v>
      </c>
      <c r="AA12" s="30">
        <v>81839.722000000096</v>
      </c>
      <c r="AB12" s="30">
        <v>30106.803</v>
      </c>
      <c r="AC12" s="30">
        <v>51732.919000000089</v>
      </c>
      <c r="AD12" s="30">
        <v>62478.928000000116</v>
      </c>
      <c r="AE12" s="30">
        <v>96449.362000000285</v>
      </c>
      <c r="AF12" s="30">
        <v>42923.014000000003</v>
      </c>
      <c r="AG12" s="30">
        <v>17419.7</v>
      </c>
      <c r="AH12" s="30">
        <v>25503.313999999998</v>
      </c>
      <c r="AI12" s="30">
        <v>36283.875</v>
      </c>
      <c r="AJ12" s="30">
        <v>57108.535000000054</v>
      </c>
      <c r="AK12" s="25">
        <v>0.90666298503642095</v>
      </c>
      <c r="AL12" s="25">
        <v>0.72831925922949292</v>
      </c>
      <c r="AM12" s="25">
        <v>1.0284782989379377</v>
      </c>
      <c r="AN12" s="25">
        <v>0.72194750422880993</v>
      </c>
      <c r="AO12" s="25">
        <v>0.68887823860304231</v>
      </c>
      <c r="AP12" s="30">
        <f>SUM(AP4:AP10)</f>
        <v>12860.545999999998</v>
      </c>
      <c r="AQ12" s="30">
        <f>SUM(AQ4:AQ11)</f>
        <v>19993.790000000019</v>
      </c>
      <c r="AR12" s="30">
        <f>SUM(AR4:AR11)</f>
        <v>29783.820000000003</v>
      </c>
      <c r="AS12" s="30">
        <f>SUM(AS4:AS11)</f>
        <v>26742.584000000021</v>
      </c>
      <c r="AT12" s="30">
        <f>SUM(AT4:AT11)</f>
        <v>21954.45</v>
      </c>
      <c r="AU12" s="30">
        <f>SUM(AU4:AU11)</f>
        <v>27361.119999999999</v>
      </c>
      <c r="AV12" s="23"/>
      <c r="AW12" s="23"/>
      <c r="AX12" s="23"/>
      <c r="AY12" s="23"/>
      <c r="AZ12" s="23"/>
      <c r="BA12" s="23"/>
      <c r="BB12" s="31">
        <v>62638.156000000017</v>
      </c>
      <c r="BC12" s="31">
        <v>76058.154000000024</v>
      </c>
      <c r="BD12" s="31">
        <v>0</v>
      </c>
      <c r="BE12" s="31">
        <v>0</v>
      </c>
      <c r="BF12" s="31">
        <v>138696.31000000003</v>
      </c>
      <c r="BG12" s="32">
        <v>1.8980220969980941</v>
      </c>
      <c r="BH12" s="28">
        <v>2.8669543688604846</v>
      </c>
      <c r="BI12" s="28">
        <v>1.820842648569315</v>
      </c>
      <c r="BJ12" s="28">
        <v>2.1299402431879555</v>
      </c>
      <c r="BK12" s="28">
        <v>1.5162119263639153</v>
      </c>
      <c r="BL12" s="28">
        <v>1.1078470909676876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2.0805316326678729</v>
      </c>
      <c r="BT12" s="28">
        <v>1.4702080506997857</v>
      </c>
      <c r="BU12" s="28">
        <v>0</v>
      </c>
      <c r="BV12" s="28">
        <v>0</v>
      </c>
      <c r="BW12" s="28">
        <v>1.6947309522874463</v>
      </c>
    </row>
    <row r="13" spans="1:75" x14ac:dyDescent="0.25">
      <c r="A13" s="60" t="str">
        <f t="shared" si="0"/>
        <v>APE_by_rookie_mdrt:SP 100%</v>
      </c>
      <c r="B13" t="s">
        <v>101</v>
      </c>
      <c r="C13" s="4">
        <v>0</v>
      </c>
      <c r="D13" s="4">
        <v>0</v>
      </c>
      <c r="E13" s="4">
        <v>100.027</v>
      </c>
      <c r="F13" s="4">
        <v>-100.027</v>
      </c>
      <c r="G13" s="4">
        <v>0</v>
      </c>
      <c r="H13" s="4">
        <v>2375.877</v>
      </c>
      <c r="I13" s="4">
        <v>2075.558</v>
      </c>
      <c r="J13" s="4">
        <v>791.35399999999993</v>
      </c>
      <c r="K13" s="4">
        <v>5012.6900000000005</v>
      </c>
      <c r="L13" s="4">
        <v>1468.0070000000001</v>
      </c>
      <c r="M13" s="4">
        <v>1110</v>
      </c>
      <c r="N13" s="4">
        <v>590.54999999999995</v>
      </c>
      <c r="O13" s="4">
        <v>5389.3</v>
      </c>
      <c r="P13" s="4">
        <v>722.77800000000002</v>
      </c>
      <c r="Q13" s="4">
        <v>590</v>
      </c>
      <c r="R13" s="4">
        <v>180</v>
      </c>
      <c r="S13" s="4">
        <v>7635.21</v>
      </c>
      <c r="T13" s="4">
        <v>3390.1489999999999</v>
      </c>
      <c r="U13" s="4">
        <v>4398.2489999999998</v>
      </c>
      <c r="V13" s="4">
        <v>4082.2380000000003</v>
      </c>
      <c r="W13" s="4">
        <v>2134.3669999999997</v>
      </c>
      <c r="X13" s="4">
        <v>3945.3959999999997</v>
      </c>
      <c r="Y13" s="4">
        <v>13069.395999999999</v>
      </c>
      <c r="Z13" s="4">
        <v>4614.4746999999998</v>
      </c>
      <c r="AA13" s="24">
        <v>17907.437000000002</v>
      </c>
      <c r="AB13" s="24">
        <v>6702.0780000000004</v>
      </c>
      <c r="AC13" s="24">
        <v>11205.359</v>
      </c>
      <c r="AD13" s="24">
        <v>10614.854000000001</v>
      </c>
      <c r="AE13" s="24">
        <v>21629.266699999996</v>
      </c>
      <c r="AF13" s="24">
        <v>2375.877</v>
      </c>
      <c r="AG13" s="24">
        <v>100.027</v>
      </c>
      <c r="AH13" s="24">
        <v>2275.85</v>
      </c>
      <c r="AI13" s="24">
        <v>7879.6020000000008</v>
      </c>
      <c r="AJ13" s="24">
        <v>3168.5569999999998</v>
      </c>
      <c r="AK13" s="25">
        <v>6.5371902670045641</v>
      </c>
      <c r="AL13" s="25">
        <v>66.002689273896053</v>
      </c>
      <c r="AM13" s="25">
        <v>3.9235929432959118</v>
      </c>
      <c r="AN13" s="25">
        <v>0.34713073071457168</v>
      </c>
      <c r="AO13" s="25">
        <v>5.8262198533906755</v>
      </c>
      <c r="AP13" s="34">
        <v>5714.2383999999993</v>
      </c>
      <c r="AQ13" s="34">
        <v>2633.4139999999998</v>
      </c>
      <c r="AR13" s="34">
        <v>8294.57</v>
      </c>
      <c r="AS13" s="34">
        <v>1779.5429999999999</v>
      </c>
      <c r="AT13" s="34">
        <v>10025.269999999999</v>
      </c>
      <c r="AU13" s="34">
        <v>8392.49</v>
      </c>
      <c r="AV13" s="5"/>
      <c r="AW13" s="5"/>
      <c r="AX13" s="5"/>
      <c r="AY13" s="5"/>
      <c r="AZ13" s="5"/>
      <c r="BA13" s="5"/>
      <c r="BB13" s="31">
        <v>16642.222399999999</v>
      </c>
      <c r="BC13" s="31">
        <v>20197.303</v>
      </c>
      <c r="BD13" s="31">
        <v>0</v>
      </c>
      <c r="BE13" s="31">
        <v>0</v>
      </c>
      <c r="BF13" s="31">
        <v>36839.525399999999</v>
      </c>
      <c r="BG13" s="27">
        <v>1.0602932477316163</v>
      </c>
      <c r="BH13" s="28">
        <v>3.6434617545082997</v>
      </c>
      <c r="BI13" s="28">
        <v>14.058593220338983</v>
      </c>
      <c r="BJ13" s="28">
        <v>9.8863500000000002</v>
      </c>
      <c r="BK13" s="28">
        <v>1.313031337710423</v>
      </c>
      <c r="BL13" s="28">
        <v>2.4755519595156437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2.4831436458960932</v>
      </c>
      <c r="BT13" s="28">
        <v>1.8024681761646368</v>
      </c>
      <c r="BU13" s="28">
        <v>0</v>
      </c>
      <c r="BV13" s="28">
        <v>0</v>
      </c>
      <c r="BW13" s="28">
        <v>2.0572193217823407</v>
      </c>
    </row>
    <row r="14" spans="1:75" x14ac:dyDescent="0.25">
      <c r="C14" s="4">
        <v>5188.1790000000001</v>
      </c>
      <c r="D14" s="4">
        <v>4095.5790000000006</v>
      </c>
      <c r="E14" s="4">
        <v>8145.9447</v>
      </c>
      <c r="F14" s="4">
        <v>9811.2913000000008</v>
      </c>
      <c r="G14" s="4">
        <v>7228.6789999999992</v>
      </c>
      <c r="H14" s="4">
        <v>8690.9287000000004</v>
      </c>
      <c r="I14" s="4">
        <v>12824.906799999999</v>
      </c>
      <c r="J14" s="4">
        <v>6827.1124000000009</v>
      </c>
      <c r="K14" s="4">
        <v>17419.816000000003</v>
      </c>
      <c r="L14" s="4">
        <v>12070.6067</v>
      </c>
      <c r="M14" s="4">
        <v>21238.814000000031</v>
      </c>
      <c r="N14" s="4">
        <v>24115.970000000023</v>
      </c>
      <c r="O14" s="4">
        <v>7314.6919999999991</v>
      </c>
      <c r="P14" s="4">
        <v>7046.1557999999995</v>
      </c>
      <c r="Q14" s="4">
        <v>16416.163</v>
      </c>
      <c r="R14" s="4">
        <v>12573.556000000011</v>
      </c>
      <c r="S14" s="4">
        <v>15243.324000000001</v>
      </c>
      <c r="T14" s="4">
        <v>25036.574900000065</v>
      </c>
      <c r="U14" s="4">
        <v>16282.324900000011</v>
      </c>
      <c r="V14" s="4">
        <v>18211.759800000029</v>
      </c>
      <c r="W14" s="4">
        <v>29046.328700000071</v>
      </c>
      <c r="X14" s="4">
        <v>22151.736600000018</v>
      </c>
      <c r="Y14" s="4">
        <v>24700.202600000055</v>
      </c>
      <c r="Z14" s="4">
        <v>51760.349470000212</v>
      </c>
      <c r="AA14" s="24">
        <v>83630.465700000103</v>
      </c>
      <c r="AB14" s="24">
        <v>30777.0108</v>
      </c>
      <c r="AC14" s="24">
        <v>52853.454900000092</v>
      </c>
      <c r="AD14" s="24">
        <v>63540.413400000114</v>
      </c>
      <c r="AE14" s="24">
        <v>98612.288670000285</v>
      </c>
      <c r="AF14" s="24">
        <v>43160.601699999999</v>
      </c>
      <c r="AG14" s="24">
        <v>17429.702700000002</v>
      </c>
      <c r="AH14" s="24">
        <v>25730.898999999998</v>
      </c>
      <c r="AI14" s="24">
        <v>37071.835200000001</v>
      </c>
      <c r="AJ14" s="24">
        <v>57425.390700000054</v>
      </c>
      <c r="AK14" s="5"/>
      <c r="AL14" s="5"/>
      <c r="AM14" s="5"/>
      <c r="AN14" s="5"/>
      <c r="AO14" s="5"/>
      <c r="AP14" s="4">
        <f t="shared" ref="AP14:AU14" si="1">AP12+AP13*0.1</f>
        <v>13431.969839999998</v>
      </c>
      <c r="AQ14" s="4">
        <f t="shared" si="1"/>
        <v>20257.13140000002</v>
      </c>
      <c r="AR14" s="4">
        <f t="shared" si="1"/>
        <v>30613.277000000002</v>
      </c>
      <c r="AS14" s="4">
        <f t="shared" si="1"/>
        <v>26920.538300000022</v>
      </c>
      <c r="AT14" s="4">
        <f t="shared" si="1"/>
        <v>22956.976999999999</v>
      </c>
      <c r="AU14" s="4">
        <f t="shared" si="1"/>
        <v>28200.368999999999</v>
      </c>
      <c r="AV14" s="5"/>
      <c r="AW14" s="5"/>
      <c r="AX14" s="5"/>
      <c r="AY14" s="5"/>
      <c r="AZ14" s="5"/>
      <c r="BA14" s="5"/>
      <c r="BB14" s="36">
        <v>64302.37824000002</v>
      </c>
      <c r="BC14" s="36">
        <v>78077.88430000002</v>
      </c>
      <c r="BD14" s="36">
        <v>0</v>
      </c>
      <c r="BE14" s="36">
        <v>0</v>
      </c>
      <c r="BF14" s="36">
        <v>142380.26254000003</v>
      </c>
      <c r="BG14" s="27">
        <v>1.836300125828948</v>
      </c>
      <c r="BH14" s="28">
        <v>2.8749195980026472</v>
      </c>
      <c r="BI14" s="28">
        <v>1.8648253553525267</v>
      </c>
      <c r="BJ14" s="28">
        <v>2.1410441326224654</v>
      </c>
      <c r="BK14" s="28">
        <v>1.5060348385955713</v>
      </c>
      <c r="BL14" s="5"/>
      <c r="BM14" s="5"/>
      <c r="BN14" s="5"/>
      <c r="BO14" s="5"/>
      <c r="BP14" s="5"/>
      <c r="BQ14" s="5"/>
      <c r="BR14" s="5"/>
      <c r="BS14" s="28">
        <v>2.0892990114556551</v>
      </c>
      <c r="BT14" s="28">
        <v>1.4772522335148219</v>
      </c>
      <c r="BU14" s="5"/>
      <c r="BV14" s="5"/>
      <c r="BW14" s="28">
        <v>1.7024927620365966</v>
      </c>
    </row>
    <row r="15" spans="1:75" s="59" customFormat="1" x14ac:dyDescent="0.25">
      <c r="A15" s="60"/>
      <c r="B15" s="15" t="s">
        <v>102</v>
      </c>
      <c r="C15" s="16">
        <v>42005</v>
      </c>
      <c r="D15" s="16">
        <v>42036</v>
      </c>
      <c r="E15" s="16">
        <v>42064</v>
      </c>
      <c r="F15" s="16">
        <v>42095</v>
      </c>
      <c r="G15" s="16">
        <v>42125</v>
      </c>
      <c r="H15" s="16">
        <v>42156</v>
      </c>
      <c r="I15" s="16">
        <v>42186</v>
      </c>
      <c r="J15" s="16">
        <v>42217</v>
      </c>
      <c r="K15" s="16">
        <v>42248</v>
      </c>
      <c r="L15" s="16">
        <v>42278</v>
      </c>
      <c r="M15" s="16">
        <v>42309</v>
      </c>
      <c r="N15" s="16">
        <v>42339</v>
      </c>
      <c r="O15" s="16">
        <v>42370</v>
      </c>
      <c r="P15" s="16">
        <v>42401</v>
      </c>
      <c r="Q15" s="16">
        <v>42430</v>
      </c>
      <c r="R15" s="16">
        <v>42461</v>
      </c>
      <c r="S15" s="16">
        <v>42491</v>
      </c>
      <c r="T15" s="16">
        <v>42522</v>
      </c>
      <c r="U15" s="16">
        <v>42552</v>
      </c>
      <c r="V15" s="16">
        <v>42583</v>
      </c>
      <c r="W15" s="16">
        <v>42614</v>
      </c>
      <c r="X15" s="16">
        <v>42644</v>
      </c>
      <c r="Y15" s="16">
        <v>42675</v>
      </c>
      <c r="Z15" s="16">
        <v>42705</v>
      </c>
      <c r="AA15" s="17" t="s">
        <v>112</v>
      </c>
      <c r="AB15" s="17" t="s">
        <v>78</v>
      </c>
      <c r="AC15" s="17" t="s">
        <v>79</v>
      </c>
      <c r="AD15" s="17" t="s">
        <v>80</v>
      </c>
      <c r="AE15" s="17" t="s">
        <v>81</v>
      </c>
      <c r="AF15" s="18" t="s">
        <v>113</v>
      </c>
      <c r="AG15" s="18" t="s">
        <v>82</v>
      </c>
      <c r="AH15" s="18" t="s">
        <v>83</v>
      </c>
      <c r="AI15" s="18" t="s">
        <v>84</v>
      </c>
      <c r="AJ15" s="18" t="s">
        <v>85</v>
      </c>
      <c r="AK15" s="19" t="s">
        <v>86</v>
      </c>
      <c r="AL15" s="19" t="s">
        <v>87</v>
      </c>
      <c r="AM15" s="19" t="s">
        <v>88</v>
      </c>
      <c r="AN15" s="19" t="s">
        <v>89</v>
      </c>
      <c r="AO15" s="19" t="s">
        <v>90</v>
      </c>
      <c r="AP15" s="20">
        <v>42736</v>
      </c>
      <c r="AQ15" s="20">
        <v>42767</v>
      </c>
      <c r="AR15" s="20">
        <v>42795</v>
      </c>
      <c r="AS15" s="20">
        <v>42826</v>
      </c>
      <c r="AT15" s="20">
        <v>42856</v>
      </c>
      <c r="AU15" s="20">
        <v>42887</v>
      </c>
      <c r="AV15" s="20">
        <v>42917</v>
      </c>
      <c r="AW15" s="20">
        <v>42948</v>
      </c>
      <c r="AX15" s="20">
        <v>42979</v>
      </c>
      <c r="AY15" s="20">
        <v>43009</v>
      </c>
      <c r="AZ15" s="20">
        <v>43040</v>
      </c>
      <c r="BA15" s="20">
        <v>43070</v>
      </c>
      <c r="BB15" s="17" t="s">
        <v>91</v>
      </c>
      <c r="BC15" s="17" t="s">
        <v>92</v>
      </c>
      <c r="BD15" s="17" t="s">
        <v>93</v>
      </c>
      <c r="BE15" s="17" t="s">
        <v>94</v>
      </c>
      <c r="BF15" s="17" t="s">
        <v>114</v>
      </c>
      <c r="BG15" s="21">
        <v>42736</v>
      </c>
      <c r="BH15" s="20">
        <v>42767</v>
      </c>
      <c r="BI15" s="20">
        <v>42795</v>
      </c>
      <c r="BJ15" s="20">
        <v>42826</v>
      </c>
      <c r="BK15" s="20">
        <v>42856</v>
      </c>
      <c r="BL15" s="20">
        <v>42887</v>
      </c>
      <c r="BM15" s="20">
        <v>42917</v>
      </c>
      <c r="BN15" s="20">
        <v>42948</v>
      </c>
      <c r="BO15" s="20">
        <v>42979</v>
      </c>
      <c r="BP15" s="20">
        <v>43009</v>
      </c>
      <c r="BQ15" s="20">
        <v>43040</v>
      </c>
      <c r="BR15" s="20">
        <v>43070</v>
      </c>
      <c r="BS15" s="17" t="s">
        <v>95</v>
      </c>
      <c r="BT15" s="17" t="s">
        <v>96</v>
      </c>
      <c r="BU15" s="17" t="s">
        <v>97</v>
      </c>
      <c r="BV15" s="17" t="s">
        <v>98</v>
      </c>
      <c r="BW15" s="22" t="s">
        <v>3</v>
      </c>
    </row>
    <row r="16" spans="1:75" x14ac:dyDescent="0.25">
      <c r="A16" s="60" t="str">
        <f>$B$15&amp;"_by_rookie_mdrt:"&amp;B16</f>
        <v># Manpower_by_rookie_mdrt:MDRT</v>
      </c>
      <c r="B16" t="s">
        <v>99</v>
      </c>
      <c r="C16" s="4">
        <v>18</v>
      </c>
      <c r="D16">
        <v>18</v>
      </c>
      <c r="E16">
        <v>20</v>
      </c>
      <c r="F16">
        <v>20</v>
      </c>
      <c r="G16">
        <v>19</v>
      </c>
      <c r="H16">
        <v>18</v>
      </c>
      <c r="I16">
        <v>23</v>
      </c>
      <c r="J16">
        <v>23</v>
      </c>
      <c r="K16">
        <v>24</v>
      </c>
      <c r="L16">
        <v>24</v>
      </c>
      <c r="M16">
        <v>23</v>
      </c>
      <c r="N16">
        <v>25</v>
      </c>
      <c r="O16">
        <v>37</v>
      </c>
      <c r="P16">
        <v>36</v>
      </c>
      <c r="Q16">
        <v>37</v>
      </c>
      <c r="R16">
        <v>36</v>
      </c>
      <c r="S16">
        <v>32</v>
      </c>
      <c r="T16">
        <v>30</v>
      </c>
      <c r="U16">
        <v>29</v>
      </c>
      <c r="V16">
        <v>26</v>
      </c>
      <c r="W16">
        <v>26</v>
      </c>
      <c r="X16">
        <v>26</v>
      </c>
      <c r="Y16">
        <v>25</v>
      </c>
      <c r="Z16">
        <v>22</v>
      </c>
      <c r="AA16" s="24">
        <v>30</v>
      </c>
      <c r="AB16" s="24">
        <v>37</v>
      </c>
      <c r="AC16" s="24">
        <v>30</v>
      </c>
      <c r="AD16" s="24">
        <v>26</v>
      </c>
      <c r="AE16" s="24">
        <v>25</v>
      </c>
      <c r="AF16" s="24">
        <v>18</v>
      </c>
      <c r="AG16" s="24">
        <v>20</v>
      </c>
      <c r="AH16" s="24">
        <v>18</v>
      </c>
      <c r="AI16" s="24">
        <v>24</v>
      </c>
      <c r="AJ16" s="24">
        <v>25</v>
      </c>
      <c r="AK16" s="25">
        <v>0.66666666666666674</v>
      </c>
      <c r="AL16" s="25">
        <v>0.85000000000000009</v>
      </c>
      <c r="AM16" s="25">
        <v>0.66666666666666674</v>
      </c>
      <c r="AN16" s="25">
        <v>8.3333333333333259E-2</v>
      </c>
      <c r="AO16" s="25">
        <v>0</v>
      </c>
      <c r="AP16" s="24">
        <v>48</v>
      </c>
      <c r="AQ16" s="24">
        <v>48</v>
      </c>
      <c r="AR16" s="24">
        <v>48</v>
      </c>
      <c r="AS16" s="24">
        <v>47</v>
      </c>
      <c r="AT16" s="24">
        <v>46</v>
      </c>
      <c r="AU16" s="24">
        <v>47</v>
      </c>
      <c r="AV16" s="5"/>
      <c r="AW16" s="5"/>
      <c r="AX16" s="5"/>
      <c r="AY16" s="5"/>
      <c r="AZ16" s="5"/>
      <c r="BA16" s="5"/>
      <c r="BB16" s="24">
        <v>48</v>
      </c>
      <c r="BC16" s="24">
        <v>47</v>
      </c>
      <c r="BD16" s="5"/>
      <c r="BE16" s="5"/>
      <c r="BF16" s="24">
        <v>47</v>
      </c>
      <c r="BG16" s="37">
        <v>1.2972972972972974</v>
      </c>
      <c r="BH16" s="28">
        <v>1.3333333333333333</v>
      </c>
      <c r="BI16" s="28">
        <v>1.2972972972972974</v>
      </c>
      <c r="BJ16" s="28">
        <v>1.3055555555555556</v>
      </c>
      <c r="BK16" s="28">
        <v>1.4375</v>
      </c>
      <c r="BL16" s="28">
        <v>1.5666666666666667</v>
      </c>
      <c r="BM16" s="5"/>
      <c r="BN16" s="5"/>
      <c r="BO16" s="5"/>
      <c r="BP16" s="5"/>
      <c r="BQ16" s="5"/>
      <c r="BR16" s="5"/>
      <c r="BS16" s="28">
        <v>1.2972972972972974</v>
      </c>
      <c r="BT16" s="28">
        <v>1.5666666666666667</v>
      </c>
      <c r="BU16" s="5"/>
      <c r="BV16" s="5"/>
      <c r="BW16" s="28">
        <v>1.5666666666666667</v>
      </c>
    </row>
    <row r="17" spans="1:75" x14ac:dyDescent="0.25">
      <c r="A17" s="60" t="str">
        <f t="shared" ref="A17:A24" si="2">$B$15&amp;"_by_rookie_mdrt:"&amp;B17</f>
        <v># Manpower_by_rookie_mdrt:Rookie in month</v>
      </c>
      <c r="B17" t="s">
        <v>64</v>
      </c>
      <c r="C17" s="4">
        <v>219</v>
      </c>
      <c r="D17">
        <v>143</v>
      </c>
      <c r="E17">
        <v>228</v>
      </c>
      <c r="F17">
        <v>279</v>
      </c>
      <c r="G17">
        <v>249</v>
      </c>
      <c r="H17">
        <v>246</v>
      </c>
      <c r="I17">
        <v>269</v>
      </c>
      <c r="J17">
        <v>261</v>
      </c>
      <c r="K17">
        <v>350</v>
      </c>
      <c r="L17">
        <v>279</v>
      </c>
      <c r="M17">
        <v>494</v>
      </c>
      <c r="N17">
        <v>344</v>
      </c>
      <c r="O17">
        <v>134</v>
      </c>
      <c r="P17">
        <v>122</v>
      </c>
      <c r="Q17">
        <v>363</v>
      </c>
      <c r="R17">
        <v>339</v>
      </c>
      <c r="S17">
        <v>535</v>
      </c>
      <c r="T17">
        <v>985</v>
      </c>
      <c r="U17">
        <v>680</v>
      </c>
      <c r="V17">
        <v>814</v>
      </c>
      <c r="W17">
        <v>937</v>
      </c>
      <c r="X17">
        <v>881</v>
      </c>
      <c r="Y17">
        <v>935</v>
      </c>
      <c r="Z17">
        <v>1116</v>
      </c>
      <c r="AA17" s="5">
        <v>985</v>
      </c>
      <c r="AB17" s="24">
        <v>363</v>
      </c>
      <c r="AC17" s="24">
        <v>985</v>
      </c>
      <c r="AD17" s="24">
        <v>937</v>
      </c>
      <c r="AE17" s="24">
        <v>935</v>
      </c>
      <c r="AF17" s="24">
        <v>246</v>
      </c>
      <c r="AG17" s="24">
        <v>228</v>
      </c>
      <c r="AH17" s="24">
        <v>246</v>
      </c>
      <c r="AI17" s="24">
        <v>350</v>
      </c>
      <c r="AJ17" s="24">
        <v>344</v>
      </c>
      <c r="AK17" s="25">
        <v>3.0040650406504064</v>
      </c>
      <c r="AL17" s="25">
        <v>0.59210526315789469</v>
      </c>
      <c r="AM17" s="25">
        <v>3.0040650406504064</v>
      </c>
      <c r="AN17" s="25">
        <v>1.677142857142857</v>
      </c>
      <c r="AO17" s="25">
        <v>1.7180232558139537</v>
      </c>
      <c r="AP17" s="24">
        <v>320</v>
      </c>
      <c r="AQ17" s="24">
        <v>666</v>
      </c>
      <c r="AR17" s="24">
        <v>855</v>
      </c>
      <c r="AS17" s="24">
        <v>650</v>
      </c>
      <c r="AT17" s="24">
        <v>587</v>
      </c>
      <c r="AU17" s="24">
        <v>1312</v>
      </c>
      <c r="AV17" s="5"/>
      <c r="AW17" s="5"/>
      <c r="AX17" s="5"/>
      <c r="AY17" s="5"/>
      <c r="AZ17" s="5"/>
      <c r="BA17" s="5"/>
      <c r="BB17" s="24">
        <v>855</v>
      </c>
      <c r="BC17" s="24">
        <v>1312</v>
      </c>
      <c r="BD17" s="5"/>
      <c r="BE17" s="5"/>
      <c r="BF17" s="24">
        <v>1312</v>
      </c>
      <c r="BG17" s="37">
        <v>2.3880597014925371</v>
      </c>
      <c r="BH17" s="28">
        <v>5.4590163934426226</v>
      </c>
      <c r="BI17" s="28">
        <v>2.3553719008264462</v>
      </c>
      <c r="BJ17" s="28">
        <v>1.9174041297935103</v>
      </c>
      <c r="BK17" s="28">
        <v>1.097196261682243</v>
      </c>
      <c r="BL17" s="28">
        <v>1.331979695431472</v>
      </c>
      <c r="BM17" s="5"/>
      <c r="BN17" s="5"/>
      <c r="BO17" s="5"/>
      <c r="BP17" s="5"/>
      <c r="BQ17" s="5"/>
      <c r="BR17" s="5"/>
      <c r="BS17" s="28">
        <v>2.3553719008264462</v>
      </c>
      <c r="BT17" s="28">
        <v>1.331979695431472</v>
      </c>
      <c r="BU17" s="5"/>
      <c r="BV17" s="5"/>
      <c r="BW17" s="28">
        <v>1.331979695431472</v>
      </c>
    </row>
    <row r="18" spans="1:75" x14ac:dyDescent="0.25">
      <c r="A18" s="60" t="str">
        <f t="shared" si="2"/>
        <v># Manpower_by_rookie_mdrt:Rookie last month</v>
      </c>
      <c r="B18" t="s">
        <v>65</v>
      </c>
      <c r="C18" s="4">
        <v>170</v>
      </c>
      <c r="D18">
        <v>218</v>
      </c>
      <c r="E18">
        <v>140</v>
      </c>
      <c r="F18">
        <v>226</v>
      </c>
      <c r="G18">
        <v>266</v>
      </c>
      <c r="H18">
        <v>227</v>
      </c>
      <c r="I18">
        <v>234</v>
      </c>
      <c r="J18">
        <v>262</v>
      </c>
      <c r="K18">
        <v>257</v>
      </c>
      <c r="L18">
        <v>345</v>
      </c>
      <c r="M18">
        <v>271</v>
      </c>
      <c r="N18">
        <v>468</v>
      </c>
      <c r="O18">
        <v>344</v>
      </c>
      <c r="P18">
        <v>134</v>
      </c>
      <c r="Q18">
        <v>120</v>
      </c>
      <c r="R18">
        <v>357</v>
      </c>
      <c r="S18">
        <v>338</v>
      </c>
      <c r="T18">
        <v>524</v>
      </c>
      <c r="U18">
        <v>976</v>
      </c>
      <c r="V18">
        <v>669</v>
      </c>
      <c r="W18">
        <v>808</v>
      </c>
      <c r="X18">
        <v>934</v>
      </c>
      <c r="Y18">
        <v>873</v>
      </c>
      <c r="Z18">
        <v>914</v>
      </c>
      <c r="AA18" s="5">
        <v>524</v>
      </c>
      <c r="AB18" s="5">
        <v>120</v>
      </c>
      <c r="AC18" s="5">
        <v>524</v>
      </c>
      <c r="AD18" s="5">
        <v>808</v>
      </c>
      <c r="AE18" s="24">
        <v>873</v>
      </c>
      <c r="AF18" s="24">
        <v>227</v>
      </c>
      <c r="AG18" s="24">
        <v>140</v>
      </c>
      <c r="AH18" s="24">
        <v>227</v>
      </c>
      <c r="AI18" s="24">
        <v>257</v>
      </c>
      <c r="AJ18" s="24">
        <v>468</v>
      </c>
      <c r="AK18" s="25">
        <v>1.3083700440528636</v>
      </c>
      <c r="AL18" s="25">
        <v>-0.1428571428571429</v>
      </c>
      <c r="AM18" s="25">
        <v>1.3083700440528636</v>
      </c>
      <c r="AN18" s="25">
        <v>2.1439688715953307</v>
      </c>
      <c r="AO18" s="25">
        <v>0.86538461538461542</v>
      </c>
      <c r="AP18" s="24">
        <v>1116</v>
      </c>
      <c r="AQ18" s="24">
        <v>319</v>
      </c>
      <c r="AR18" s="24">
        <v>661</v>
      </c>
      <c r="AS18" s="24">
        <v>850</v>
      </c>
      <c r="AT18" s="24">
        <v>650</v>
      </c>
      <c r="AU18" s="24">
        <v>563</v>
      </c>
      <c r="AV18" s="5"/>
      <c r="AW18" s="5"/>
      <c r="AX18" s="5"/>
      <c r="AY18" s="5"/>
      <c r="AZ18" s="5"/>
      <c r="BA18" s="5"/>
      <c r="BB18" s="24">
        <v>661</v>
      </c>
      <c r="BC18" s="24">
        <v>563</v>
      </c>
      <c r="BD18" s="5"/>
      <c r="BE18" s="5"/>
      <c r="BF18" s="24">
        <v>563</v>
      </c>
      <c r="BG18" s="37">
        <v>3.2441860465116279</v>
      </c>
      <c r="BH18" s="28">
        <v>2.3805970149253732</v>
      </c>
      <c r="BI18" s="28">
        <v>5.5083333333333337</v>
      </c>
      <c r="BJ18" s="28">
        <v>2.3809523809523809</v>
      </c>
      <c r="BK18" s="28">
        <v>1.9230769230769231</v>
      </c>
      <c r="BL18" s="28">
        <v>1.0744274809160306</v>
      </c>
      <c r="BM18" s="5"/>
      <c r="BN18" s="5"/>
      <c r="BO18" s="5"/>
      <c r="BP18" s="5"/>
      <c r="BQ18" s="5"/>
      <c r="BR18" s="5"/>
      <c r="BS18" s="28">
        <v>5.5083333333333337</v>
      </c>
      <c r="BT18" s="28">
        <v>1.0744274809160306</v>
      </c>
      <c r="BU18" s="5"/>
      <c r="BV18" s="5"/>
      <c r="BW18" s="28">
        <v>1.0744274809160306</v>
      </c>
    </row>
    <row r="19" spans="1:75" x14ac:dyDescent="0.25">
      <c r="A19" s="60" t="str">
        <f t="shared" si="2"/>
        <v># Manpower_by_rookie_mdrt:2-3 months</v>
      </c>
      <c r="B19" t="s">
        <v>66</v>
      </c>
      <c r="C19" s="4">
        <v>271</v>
      </c>
      <c r="D19">
        <v>340</v>
      </c>
      <c r="E19">
        <v>364</v>
      </c>
      <c r="F19">
        <v>343</v>
      </c>
      <c r="G19">
        <v>277</v>
      </c>
      <c r="H19">
        <v>372</v>
      </c>
      <c r="I19">
        <v>400</v>
      </c>
      <c r="J19">
        <v>397</v>
      </c>
      <c r="K19">
        <v>422</v>
      </c>
      <c r="L19">
        <v>451</v>
      </c>
      <c r="M19">
        <v>509</v>
      </c>
      <c r="N19">
        <v>488</v>
      </c>
      <c r="O19">
        <v>627</v>
      </c>
      <c r="P19">
        <v>711</v>
      </c>
      <c r="Q19">
        <v>415</v>
      </c>
      <c r="R19">
        <v>230</v>
      </c>
      <c r="S19">
        <v>428</v>
      </c>
      <c r="T19">
        <v>634</v>
      </c>
      <c r="U19">
        <v>821</v>
      </c>
      <c r="V19">
        <v>1403</v>
      </c>
      <c r="W19">
        <v>1507</v>
      </c>
      <c r="X19">
        <v>1390</v>
      </c>
      <c r="Y19">
        <v>1640</v>
      </c>
      <c r="Z19">
        <v>1690</v>
      </c>
      <c r="AA19" s="5">
        <v>634</v>
      </c>
      <c r="AB19" s="5">
        <v>415</v>
      </c>
      <c r="AC19" s="5">
        <v>634</v>
      </c>
      <c r="AD19" s="5">
        <v>1507</v>
      </c>
      <c r="AE19" s="24">
        <v>1640</v>
      </c>
      <c r="AF19" s="24">
        <v>372</v>
      </c>
      <c r="AG19" s="24">
        <v>364</v>
      </c>
      <c r="AH19" s="24">
        <v>372</v>
      </c>
      <c r="AI19" s="24">
        <v>422</v>
      </c>
      <c r="AJ19" s="24">
        <v>488</v>
      </c>
      <c r="AK19" s="25">
        <v>0.70430107526881724</v>
      </c>
      <c r="AL19" s="25">
        <v>0.14010989010989006</v>
      </c>
      <c r="AM19" s="25">
        <v>0.70430107526881724</v>
      </c>
      <c r="AN19" s="25">
        <v>2.5710900473933651</v>
      </c>
      <c r="AO19" s="25">
        <v>2.360655737704918</v>
      </c>
      <c r="AP19" s="24">
        <v>1727</v>
      </c>
      <c r="AQ19" s="24">
        <v>1989</v>
      </c>
      <c r="AR19" s="24">
        <v>1372</v>
      </c>
      <c r="AS19" s="24">
        <v>926</v>
      </c>
      <c r="AT19" s="24">
        <v>1491</v>
      </c>
      <c r="AU19" s="24">
        <v>1437</v>
      </c>
      <c r="AV19" s="5"/>
      <c r="AW19" s="5"/>
      <c r="AX19" s="5"/>
      <c r="AY19" s="5"/>
      <c r="AZ19" s="5"/>
      <c r="BA19" s="5"/>
      <c r="BB19" s="24">
        <v>1372</v>
      </c>
      <c r="BC19" s="24">
        <v>1437</v>
      </c>
      <c r="BD19" s="5"/>
      <c r="BE19" s="5"/>
      <c r="BF19" s="24">
        <v>1437</v>
      </c>
      <c r="BG19" s="37">
        <v>2.7543859649122808</v>
      </c>
      <c r="BH19" s="28">
        <v>2.7974683544303796</v>
      </c>
      <c r="BI19" s="28">
        <v>3.3060240963855421</v>
      </c>
      <c r="BJ19" s="28">
        <v>4.0260869565217394</v>
      </c>
      <c r="BK19" s="28">
        <v>3.4836448598130842</v>
      </c>
      <c r="BL19" s="28">
        <v>2.2665615141955837</v>
      </c>
      <c r="BM19" s="5"/>
      <c r="BN19" s="5"/>
      <c r="BO19" s="5"/>
      <c r="BP19" s="5"/>
      <c r="BQ19" s="5"/>
      <c r="BR19" s="5"/>
      <c r="BS19" s="28">
        <v>3.3060240963855421</v>
      </c>
      <c r="BT19" s="28">
        <v>2.2665615141955837</v>
      </c>
      <c r="BU19" s="5"/>
      <c r="BV19" s="5"/>
      <c r="BW19" s="28">
        <v>2.2665615141955837</v>
      </c>
    </row>
    <row r="20" spans="1:75" x14ac:dyDescent="0.25">
      <c r="A20" s="60" t="str">
        <f t="shared" si="2"/>
        <v># Manpower_by_rookie_mdrt:4 - 6 mths</v>
      </c>
      <c r="B20" t="s">
        <v>67</v>
      </c>
      <c r="C20" s="4">
        <v>219</v>
      </c>
      <c r="D20">
        <v>222</v>
      </c>
      <c r="E20">
        <v>275</v>
      </c>
      <c r="F20">
        <v>302</v>
      </c>
      <c r="G20">
        <v>320</v>
      </c>
      <c r="H20">
        <v>249</v>
      </c>
      <c r="I20">
        <v>241</v>
      </c>
      <c r="J20">
        <v>282</v>
      </c>
      <c r="K20">
        <v>321</v>
      </c>
      <c r="L20">
        <v>363</v>
      </c>
      <c r="M20">
        <v>377</v>
      </c>
      <c r="N20">
        <v>394</v>
      </c>
      <c r="O20">
        <v>523</v>
      </c>
      <c r="P20">
        <v>512</v>
      </c>
      <c r="Q20">
        <v>655</v>
      </c>
      <c r="R20">
        <v>603</v>
      </c>
      <c r="S20">
        <v>532</v>
      </c>
      <c r="T20">
        <v>331</v>
      </c>
      <c r="U20">
        <v>376</v>
      </c>
      <c r="V20">
        <v>511</v>
      </c>
      <c r="W20">
        <v>772</v>
      </c>
      <c r="X20">
        <v>1261</v>
      </c>
      <c r="Y20">
        <v>1364</v>
      </c>
      <c r="Z20">
        <v>1583</v>
      </c>
      <c r="AA20" s="5">
        <v>331</v>
      </c>
      <c r="AB20" s="5">
        <v>655</v>
      </c>
      <c r="AC20" s="5">
        <v>331</v>
      </c>
      <c r="AD20" s="5">
        <v>772</v>
      </c>
      <c r="AE20" s="24">
        <v>1364</v>
      </c>
      <c r="AF20" s="24">
        <v>249</v>
      </c>
      <c r="AG20" s="24">
        <v>275</v>
      </c>
      <c r="AH20" s="24">
        <v>249</v>
      </c>
      <c r="AI20" s="24">
        <v>321</v>
      </c>
      <c r="AJ20" s="24">
        <v>394</v>
      </c>
      <c r="AK20" s="25">
        <v>0.32931726907630532</v>
      </c>
      <c r="AL20" s="25">
        <v>1.3818181818181818</v>
      </c>
      <c r="AM20" s="25">
        <v>0.32931726907630532</v>
      </c>
      <c r="AN20" s="25">
        <v>1.4049844236760123</v>
      </c>
      <c r="AO20" s="25">
        <v>2.4619289340101522</v>
      </c>
      <c r="AP20" s="24">
        <v>1778</v>
      </c>
      <c r="AQ20" s="24">
        <v>1020</v>
      </c>
      <c r="AR20" s="24">
        <v>1138</v>
      </c>
      <c r="AS20" s="24">
        <v>1026</v>
      </c>
      <c r="AT20" s="24">
        <v>762</v>
      </c>
      <c r="AU20" s="24">
        <v>651</v>
      </c>
      <c r="AV20" s="5"/>
      <c r="AW20" s="5"/>
      <c r="AX20" s="5"/>
      <c r="AY20" s="5"/>
      <c r="AZ20" s="5"/>
      <c r="BA20" s="5"/>
      <c r="BB20" s="24">
        <v>1138</v>
      </c>
      <c r="BC20" s="24">
        <v>651</v>
      </c>
      <c r="BD20" s="5"/>
      <c r="BE20" s="5"/>
      <c r="BF20" s="24">
        <v>651</v>
      </c>
      <c r="BG20" s="37">
        <v>3.3996175908221797</v>
      </c>
      <c r="BH20" s="28">
        <v>1.9921875</v>
      </c>
      <c r="BI20" s="28">
        <v>1.7374045801526719</v>
      </c>
      <c r="BJ20" s="28">
        <v>1.7014925373134329</v>
      </c>
      <c r="BK20" s="28">
        <v>1.4323308270676691</v>
      </c>
      <c r="BL20" s="28">
        <v>1.9667673716012084</v>
      </c>
      <c r="BM20" s="5"/>
      <c r="BN20" s="5"/>
      <c r="BO20" s="5"/>
      <c r="BP20" s="5"/>
      <c r="BQ20" s="5"/>
      <c r="BR20" s="5"/>
      <c r="BS20" s="28">
        <v>1.7374045801526719</v>
      </c>
      <c r="BT20" s="28">
        <v>1.9667673716012084</v>
      </c>
      <c r="BU20" s="5"/>
      <c r="BV20" s="5"/>
      <c r="BW20" s="28">
        <v>1.9667673716012084</v>
      </c>
    </row>
    <row r="21" spans="1:75" x14ac:dyDescent="0.25">
      <c r="A21" s="60" t="str">
        <f t="shared" si="2"/>
        <v># Manpower_by_rookie_mdrt:7-12mth</v>
      </c>
      <c r="B21" t="s">
        <v>68</v>
      </c>
      <c r="C21" s="4">
        <v>169</v>
      </c>
      <c r="D21">
        <v>184</v>
      </c>
      <c r="E21">
        <v>225</v>
      </c>
      <c r="F21">
        <v>255</v>
      </c>
      <c r="G21">
        <v>228</v>
      </c>
      <c r="H21">
        <v>252</v>
      </c>
      <c r="I21">
        <v>216</v>
      </c>
      <c r="J21">
        <v>248</v>
      </c>
      <c r="K21">
        <v>242</v>
      </c>
      <c r="L21">
        <v>265</v>
      </c>
      <c r="M21">
        <v>300</v>
      </c>
      <c r="N21">
        <v>304</v>
      </c>
      <c r="O21">
        <v>365</v>
      </c>
      <c r="P21">
        <v>394</v>
      </c>
      <c r="Q21">
        <v>440</v>
      </c>
      <c r="R21">
        <v>565</v>
      </c>
      <c r="S21">
        <v>563</v>
      </c>
      <c r="T21">
        <v>693</v>
      </c>
      <c r="U21">
        <v>701</v>
      </c>
      <c r="V21">
        <v>622</v>
      </c>
      <c r="W21">
        <v>550</v>
      </c>
      <c r="X21">
        <v>530</v>
      </c>
      <c r="Y21">
        <v>583</v>
      </c>
      <c r="Z21">
        <v>672</v>
      </c>
      <c r="AA21" s="5">
        <v>693</v>
      </c>
      <c r="AB21" s="5">
        <v>440</v>
      </c>
      <c r="AC21" s="5">
        <v>693</v>
      </c>
      <c r="AD21" s="5">
        <v>550</v>
      </c>
      <c r="AE21" s="24">
        <v>583</v>
      </c>
      <c r="AF21" s="24">
        <v>252</v>
      </c>
      <c r="AG21" s="24">
        <v>225</v>
      </c>
      <c r="AH21" s="24">
        <v>252</v>
      </c>
      <c r="AI21" s="24">
        <v>242</v>
      </c>
      <c r="AJ21" s="24">
        <v>304</v>
      </c>
      <c r="AK21" s="25">
        <v>1.75</v>
      </c>
      <c r="AL21" s="25">
        <v>0.95555555555555549</v>
      </c>
      <c r="AM21" s="25">
        <v>1.75</v>
      </c>
      <c r="AN21" s="25">
        <v>1.2727272727272729</v>
      </c>
      <c r="AO21" s="25">
        <v>0.91776315789473695</v>
      </c>
      <c r="AP21" s="24">
        <v>1048</v>
      </c>
      <c r="AQ21" s="24">
        <v>609</v>
      </c>
      <c r="AR21" s="24">
        <v>734</v>
      </c>
      <c r="AS21" s="24">
        <v>794</v>
      </c>
      <c r="AT21" s="24">
        <v>949</v>
      </c>
      <c r="AU21" s="24">
        <v>1014</v>
      </c>
      <c r="AV21" s="5"/>
      <c r="AW21" s="5"/>
      <c r="AX21" s="5"/>
      <c r="AY21" s="5"/>
      <c r="AZ21" s="5"/>
      <c r="BA21" s="5"/>
      <c r="BB21" s="24">
        <v>734</v>
      </c>
      <c r="BC21" s="24">
        <v>1014</v>
      </c>
      <c r="BD21" s="5"/>
      <c r="BE21" s="5"/>
      <c r="BF21" s="24">
        <v>1014</v>
      </c>
      <c r="BG21" s="37">
        <v>2.871232876712329</v>
      </c>
      <c r="BH21" s="28">
        <v>1.5456852791878173</v>
      </c>
      <c r="BI21" s="28">
        <v>1.6681818181818182</v>
      </c>
      <c r="BJ21" s="28">
        <v>1.4053097345132743</v>
      </c>
      <c r="BK21" s="28">
        <v>1.6856127886323269</v>
      </c>
      <c r="BL21" s="28">
        <v>1.4632034632034632</v>
      </c>
      <c r="BM21" s="5"/>
      <c r="BN21" s="5"/>
      <c r="BO21" s="5"/>
      <c r="BP21" s="5"/>
      <c r="BQ21" s="5"/>
      <c r="BR21" s="5"/>
      <c r="BS21" s="28">
        <v>1.6681818181818182</v>
      </c>
      <c r="BT21" s="28">
        <v>1.4632034632034632</v>
      </c>
      <c r="BU21" s="5"/>
      <c r="BV21" s="5"/>
      <c r="BW21" s="28">
        <v>1.4632034632034632</v>
      </c>
    </row>
    <row r="22" spans="1:75" x14ac:dyDescent="0.25">
      <c r="A22" s="60" t="str">
        <f t="shared" si="2"/>
        <v># Manpower_by_rookie_mdrt:13+mth</v>
      </c>
      <c r="B22" t="s">
        <v>69</v>
      </c>
      <c r="C22" s="4">
        <v>76</v>
      </c>
      <c r="D22">
        <v>78</v>
      </c>
      <c r="E22">
        <v>79</v>
      </c>
      <c r="F22">
        <v>78</v>
      </c>
      <c r="G22">
        <v>100</v>
      </c>
      <c r="H22">
        <v>121</v>
      </c>
      <c r="I22">
        <v>102</v>
      </c>
      <c r="J22">
        <v>99</v>
      </c>
      <c r="K22">
        <v>116</v>
      </c>
      <c r="L22">
        <v>125</v>
      </c>
      <c r="M22">
        <v>134</v>
      </c>
      <c r="N22">
        <v>169</v>
      </c>
      <c r="O22">
        <v>189</v>
      </c>
      <c r="P22">
        <v>221</v>
      </c>
      <c r="Q22">
        <v>229</v>
      </c>
      <c r="R22">
        <v>255</v>
      </c>
      <c r="S22">
        <v>305</v>
      </c>
      <c r="T22">
        <v>329</v>
      </c>
      <c r="U22">
        <v>374</v>
      </c>
      <c r="V22">
        <v>425</v>
      </c>
      <c r="W22">
        <v>482</v>
      </c>
      <c r="X22">
        <v>574</v>
      </c>
      <c r="Y22">
        <v>600</v>
      </c>
      <c r="Z22">
        <v>704</v>
      </c>
      <c r="AA22" s="5">
        <v>329</v>
      </c>
      <c r="AB22" s="5">
        <v>229</v>
      </c>
      <c r="AC22" s="5">
        <v>329</v>
      </c>
      <c r="AD22" s="5">
        <v>482</v>
      </c>
      <c r="AE22" s="24">
        <v>600</v>
      </c>
      <c r="AF22" s="24">
        <v>121</v>
      </c>
      <c r="AG22" s="24">
        <v>79</v>
      </c>
      <c r="AH22" s="24">
        <v>121</v>
      </c>
      <c r="AI22" s="24">
        <v>116</v>
      </c>
      <c r="AJ22" s="24">
        <v>169</v>
      </c>
      <c r="AK22" s="25">
        <v>1.71900826446281</v>
      </c>
      <c r="AL22" s="25">
        <v>1.8987341772151898</v>
      </c>
      <c r="AM22" s="25">
        <v>1.71900826446281</v>
      </c>
      <c r="AN22" s="25">
        <v>3.1551724137931032</v>
      </c>
      <c r="AO22" s="25">
        <v>2.5502958579881656</v>
      </c>
      <c r="AP22" s="24">
        <v>773</v>
      </c>
      <c r="AQ22" s="24">
        <v>461</v>
      </c>
      <c r="AR22" s="24">
        <v>435</v>
      </c>
      <c r="AS22" s="24">
        <v>437</v>
      </c>
      <c r="AT22" s="24">
        <v>459</v>
      </c>
      <c r="AU22" s="24">
        <v>500</v>
      </c>
      <c r="AV22" s="5"/>
      <c r="AW22" s="5"/>
      <c r="AX22" s="5"/>
      <c r="AY22" s="5"/>
      <c r="AZ22" s="5"/>
      <c r="BA22" s="5"/>
      <c r="BB22" s="24">
        <v>435</v>
      </c>
      <c r="BC22" s="24">
        <v>500</v>
      </c>
      <c r="BD22" s="5"/>
      <c r="BE22" s="5"/>
      <c r="BF22" s="24">
        <v>500</v>
      </c>
      <c r="BG22" s="37">
        <v>4.0899470899470902</v>
      </c>
      <c r="BH22" s="28">
        <v>2.0859728506787332</v>
      </c>
      <c r="BI22" s="28">
        <v>1.8995633187772927</v>
      </c>
      <c r="BJ22" s="28">
        <v>1.7137254901960783</v>
      </c>
      <c r="BK22" s="28">
        <v>1.5049180327868852</v>
      </c>
      <c r="BL22" s="28">
        <v>1.5197568389057752</v>
      </c>
      <c r="BM22" s="5"/>
      <c r="BN22" s="5"/>
      <c r="BO22" s="5"/>
      <c r="BP22" s="5"/>
      <c r="BQ22" s="5"/>
      <c r="BR22" s="5"/>
      <c r="BS22" s="28">
        <v>1.8995633187772927</v>
      </c>
      <c r="BT22" s="28">
        <v>1.5197568389057752</v>
      </c>
      <c r="BU22" s="5"/>
      <c r="BV22" s="5"/>
      <c r="BW22" s="28">
        <v>1.5197568389057752</v>
      </c>
    </row>
    <row r="23" spans="1:75" x14ac:dyDescent="0.25">
      <c r="A23" s="60" t="str">
        <f t="shared" si="2"/>
        <v># Manpower_by_rookie_mdrt:SA</v>
      </c>
      <c r="B23" s="38" t="s">
        <v>70</v>
      </c>
      <c r="C23" s="4"/>
      <c r="AA23" s="5"/>
      <c r="AB23" s="5"/>
      <c r="AC23" s="5"/>
      <c r="AD23" s="5"/>
      <c r="AE23" s="24"/>
      <c r="AF23" s="24"/>
      <c r="AG23" s="24"/>
      <c r="AH23" s="24"/>
      <c r="AI23" s="24"/>
      <c r="AJ23" s="24"/>
      <c r="AK23" s="25"/>
      <c r="AL23" s="25"/>
      <c r="AM23" s="25"/>
      <c r="AN23" s="25"/>
      <c r="AO23" s="25"/>
      <c r="AP23" s="24"/>
      <c r="AQ23" s="65">
        <v>1555</v>
      </c>
      <c r="AR23" s="65">
        <v>1709</v>
      </c>
      <c r="AS23" s="65">
        <v>2366</v>
      </c>
      <c r="AT23" s="24">
        <v>2740</v>
      </c>
      <c r="AU23" s="24">
        <v>3299</v>
      </c>
      <c r="AV23" s="5"/>
      <c r="AW23" s="5"/>
      <c r="AX23" s="5"/>
      <c r="AY23" s="5"/>
      <c r="AZ23" s="5"/>
      <c r="BA23" s="5"/>
      <c r="BB23" s="24">
        <v>1709</v>
      </c>
      <c r="BC23" s="24">
        <v>3299</v>
      </c>
      <c r="BD23" s="5"/>
      <c r="BE23" s="5"/>
      <c r="BF23" s="24"/>
      <c r="BG23" s="37"/>
      <c r="BH23" s="28"/>
      <c r="BI23" s="28"/>
      <c r="BJ23" s="28"/>
      <c r="BK23" s="28"/>
      <c r="BL23" s="28"/>
      <c r="BM23" s="5"/>
      <c r="BN23" s="5"/>
      <c r="BO23" s="5"/>
      <c r="BP23" s="5"/>
      <c r="BQ23" s="5"/>
      <c r="BR23" s="5"/>
      <c r="BS23" s="28"/>
      <c r="BT23" s="28"/>
      <c r="BU23" s="5"/>
      <c r="BV23" s="5"/>
      <c r="BW23" s="28"/>
    </row>
    <row r="24" spans="1:75" s="78" customFormat="1" x14ac:dyDescent="0.25">
      <c r="A24" s="60" t="str">
        <f t="shared" si="2"/>
        <v># Manpower_by_rookie_mdrt:Total (excl. SA)</v>
      </c>
      <c r="B24" s="66" t="s">
        <v>103</v>
      </c>
      <c r="C24" s="67">
        <v>1142</v>
      </c>
      <c r="D24" s="67">
        <v>1203</v>
      </c>
      <c r="E24" s="67">
        <v>1331</v>
      </c>
      <c r="F24" s="67">
        <v>1503</v>
      </c>
      <c r="G24" s="67">
        <v>1459</v>
      </c>
      <c r="H24" s="67">
        <v>1485</v>
      </c>
      <c r="I24" s="67">
        <v>1485</v>
      </c>
      <c r="J24" s="67">
        <v>1572</v>
      </c>
      <c r="K24" s="67">
        <v>1732</v>
      </c>
      <c r="L24" s="67">
        <v>1852</v>
      </c>
      <c r="M24" s="67">
        <v>2108</v>
      </c>
      <c r="N24" s="67">
        <v>2192</v>
      </c>
      <c r="O24" s="67">
        <v>2219</v>
      </c>
      <c r="P24" s="67">
        <v>2130</v>
      </c>
      <c r="Q24" s="67">
        <v>2259</v>
      </c>
      <c r="R24" s="67">
        <v>2385</v>
      </c>
      <c r="S24" s="67">
        <v>2733</v>
      </c>
      <c r="T24" s="67">
        <v>3526</v>
      </c>
      <c r="U24" s="67">
        <v>3957</v>
      </c>
      <c r="V24" s="67">
        <v>4470</v>
      </c>
      <c r="W24" s="67">
        <v>5082</v>
      </c>
      <c r="X24" s="67">
        <v>5596</v>
      </c>
      <c r="Y24" s="67">
        <v>6020</v>
      </c>
      <c r="Z24" s="67">
        <v>6701</v>
      </c>
      <c r="AA24" s="68">
        <v>3526</v>
      </c>
      <c r="AB24" s="68">
        <v>2259</v>
      </c>
      <c r="AC24" s="68">
        <v>3526</v>
      </c>
      <c r="AD24" s="68">
        <v>5082</v>
      </c>
      <c r="AE24" s="69">
        <v>6020</v>
      </c>
      <c r="AF24" s="70">
        <v>1485</v>
      </c>
      <c r="AG24" s="70">
        <v>1331</v>
      </c>
      <c r="AH24" s="70">
        <v>1485</v>
      </c>
      <c r="AI24" s="70">
        <v>1732</v>
      </c>
      <c r="AJ24" s="70">
        <v>2192</v>
      </c>
      <c r="AK24" s="71">
        <v>1.3744107744107743</v>
      </c>
      <c r="AL24" s="71">
        <v>0.69722013523666426</v>
      </c>
      <c r="AM24" s="71">
        <v>1.3744107744107743</v>
      </c>
      <c r="AN24" s="72">
        <v>1.9341801385681294</v>
      </c>
      <c r="AO24" s="72">
        <v>1.7463503649635035</v>
      </c>
      <c r="AP24" s="67">
        <v>6810</v>
      </c>
      <c r="AQ24" s="67">
        <v>6667</v>
      </c>
      <c r="AR24" s="67">
        <v>5243</v>
      </c>
      <c r="AS24" s="67">
        <v>4730</v>
      </c>
      <c r="AT24" s="67">
        <v>4944</v>
      </c>
      <c r="AU24" s="67">
        <v>5524</v>
      </c>
      <c r="AV24" s="68"/>
      <c r="AW24" s="68"/>
      <c r="AX24" s="68"/>
      <c r="AY24" s="68"/>
      <c r="AZ24" s="68"/>
      <c r="BA24" s="68"/>
      <c r="BB24" s="73">
        <v>5243</v>
      </c>
      <c r="BC24" s="73">
        <v>5524</v>
      </c>
      <c r="BD24" s="74"/>
      <c r="BE24" s="74"/>
      <c r="BF24" s="73">
        <v>5524</v>
      </c>
      <c r="BG24" s="75">
        <v>3.0689499774673275</v>
      </c>
      <c r="BH24" s="76">
        <v>3.1300469483568074</v>
      </c>
      <c r="BI24" s="76">
        <v>2.3209384683488268</v>
      </c>
      <c r="BJ24" s="76">
        <v>1.9832285115303983</v>
      </c>
      <c r="BK24" s="76">
        <v>1.8090010976948407</v>
      </c>
      <c r="BL24" s="76">
        <v>1.5666477595008508</v>
      </c>
      <c r="BM24" s="74"/>
      <c r="BN24" s="74"/>
      <c r="BO24" s="74"/>
      <c r="BP24" s="74"/>
      <c r="BQ24" s="74"/>
      <c r="BR24" s="74"/>
      <c r="BS24" s="76">
        <v>2.3209384683488268</v>
      </c>
      <c r="BT24" s="77">
        <v>1.5666477595008508</v>
      </c>
      <c r="BU24" s="74"/>
      <c r="BV24" s="74"/>
      <c r="BW24" s="76">
        <v>1.5666477595008508</v>
      </c>
    </row>
    <row r="25" spans="1:75" x14ac:dyDescent="0.25"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4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</row>
    <row r="26" spans="1:75" x14ac:dyDescent="0.25"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4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</row>
    <row r="27" spans="1:75" s="59" customFormat="1" x14ac:dyDescent="0.25">
      <c r="B27" s="15" t="s">
        <v>51</v>
      </c>
      <c r="C27" s="16">
        <v>42005</v>
      </c>
      <c r="D27" s="16">
        <v>42036</v>
      </c>
      <c r="E27" s="16">
        <v>42064</v>
      </c>
      <c r="F27" s="16">
        <v>42095</v>
      </c>
      <c r="G27" s="16">
        <v>42125</v>
      </c>
      <c r="H27" s="16">
        <v>42156</v>
      </c>
      <c r="I27" s="16">
        <v>42186</v>
      </c>
      <c r="J27" s="16">
        <v>42217</v>
      </c>
      <c r="K27" s="16">
        <v>42248</v>
      </c>
      <c r="L27" s="16">
        <v>42278</v>
      </c>
      <c r="M27" s="16">
        <v>42309</v>
      </c>
      <c r="N27" s="16">
        <v>42339</v>
      </c>
      <c r="O27" s="16">
        <v>42370</v>
      </c>
      <c r="P27" s="16">
        <v>42401</v>
      </c>
      <c r="Q27" s="16">
        <v>42430</v>
      </c>
      <c r="R27" s="16">
        <v>42461</v>
      </c>
      <c r="S27" s="16">
        <v>42491</v>
      </c>
      <c r="T27" s="16">
        <v>42522</v>
      </c>
      <c r="U27" s="16">
        <v>42552</v>
      </c>
      <c r="V27" s="16">
        <v>42583</v>
      </c>
      <c r="W27" s="16">
        <v>42614</v>
      </c>
      <c r="X27" s="16">
        <v>42644</v>
      </c>
      <c r="Y27" s="16">
        <v>42675</v>
      </c>
      <c r="Z27" s="16">
        <v>42705</v>
      </c>
      <c r="AA27" s="17" t="s">
        <v>112</v>
      </c>
      <c r="AB27" s="17" t="s">
        <v>78</v>
      </c>
      <c r="AC27" s="17" t="s">
        <v>79</v>
      </c>
      <c r="AD27" s="17" t="s">
        <v>80</v>
      </c>
      <c r="AE27" s="17" t="s">
        <v>81</v>
      </c>
      <c r="AF27" s="18" t="s">
        <v>113</v>
      </c>
      <c r="AG27" s="18" t="s">
        <v>82</v>
      </c>
      <c r="AH27" s="18" t="s">
        <v>83</v>
      </c>
      <c r="AI27" s="18" t="s">
        <v>84</v>
      </c>
      <c r="AJ27" s="18" t="s">
        <v>85</v>
      </c>
      <c r="AK27" s="19" t="s">
        <v>86</v>
      </c>
      <c r="AL27" s="19" t="s">
        <v>87</v>
      </c>
      <c r="AM27" s="19" t="s">
        <v>88</v>
      </c>
      <c r="AN27" s="19" t="s">
        <v>89</v>
      </c>
      <c r="AO27" s="19" t="s">
        <v>90</v>
      </c>
      <c r="AP27" s="20">
        <v>42736</v>
      </c>
      <c r="AQ27" s="20">
        <v>42767</v>
      </c>
      <c r="AR27" s="20">
        <v>42795</v>
      </c>
      <c r="AS27" s="20">
        <v>42826</v>
      </c>
      <c r="AT27" s="20">
        <v>42856</v>
      </c>
      <c r="AU27" s="20">
        <v>42887</v>
      </c>
      <c r="AV27" s="20">
        <v>42917</v>
      </c>
      <c r="AW27" s="20">
        <v>42948</v>
      </c>
      <c r="AX27" s="20">
        <v>42979</v>
      </c>
      <c r="AY27" s="20">
        <v>43009</v>
      </c>
      <c r="AZ27" s="20">
        <v>43040</v>
      </c>
      <c r="BA27" s="20">
        <v>43070</v>
      </c>
      <c r="BB27" s="17" t="s">
        <v>91</v>
      </c>
      <c r="BC27" s="17" t="s">
        <v>92</v>
      </c>
      <c r="BD27" s="17" t="s">
        <v>93</v>
      </c>
      <c r="BE27" s="17" t="s">
        <v>94</v>
      </c>
      <c r="BF27" s="17" t="s">
        <v>114</v>
      </c>
      <c r="BG27" s="21">
        <v>42736</v>
      </c>
      <c r="BH27" s="20">
        <v>42767</v>
      </c>
      <c r="BI27" s="20">
        <v>42795</v>
      </c>
      <c r="BJ27" s="20">
        <v>42826</v>
      </c>
      <c r="BK27" s="20">
        <v>42856</v>
      </c>
      <c r="BL27" s="20">
        <v>42887</v>
      </c>
      <c r="BM27" s="20">
        <v>42917</v>
      </c>
      <c r="BN27" s="20">
        <v>42948</v>
      </c>
      <c r="BO27" s="20">
        <v>42979</v>
      </c>
      <c r="BP27" s="20">
        <v>43009</v>
      </c>
      <c r="BQ27" s="20">
        <v>43040</v>
      </c>
      <c r="BR27" s="20">
        <v>43070</v>
      </c>
      <c r="BS27" s="17" t="s">
        <v>95</v>
      </c>
      <c r="BT27" s="17" t="s">
        <v>96</v>
      </c>
      <c r="BU27" s="17" t="s">
        <v>97</v>
      </c>
      <c r="BV27" s="17" t="s">
        <v>98</v>
      </c>
      <c r="BW27" s="22" t="s">
        <v>3</v>
      </c>
    </row>
    <row r="28" spans="1:75" x14ac:dyDescent="0.25">
      <c r="A28" s="60" t="str">
        <f>$B$27&amp;"_by_rookie_mdrt:"&amp;B28</f>
        <v># Active_by_rookie_mdrt:MDRT</v>
      </c>
      <c r="B28" t="s">
        <v>99</v>
      </c>
      <c r="C28">
        <v>11</v>
      </c>
      <c r="D28">
        <v>5</v>
      </c>
      <c r="E28">
        <v>11</v>
      </c>
      <c r="F28">
        <v>11</v>
      </c>
      <c r="G28">
        <v>16</v>
      </c>
      <c r="H28">
        <v>13</v>
      </c>
      <c r="I28">
        <v>14</v>
      </c>
      <c r="J28">
        <v>13</v>
      </c>
      <c r="K28">
        <v>17</v>
      </c>
      <c r="L28">
        <v>19</v>
      </c>
      <c r="M28">
        <v>12</v>
      </c>
      <c r="N28">
        <v>15</v>
      </c>
      <c r="O28">
        <v>12</v>
      </c>
      <c r="P28">
        <v>8</v>
      </c>
      <c r="Q28">
        <v>18</v>
      </c>
      <c r="R28">
        <v>13</v>
      </c>
      <c r="S28">
        <v>13</v>
      </c>
      <c r="T28">
        <v>15</v>
      </c>
      <c r="U28">
        <v>15</v>
      </c>
      <c r="V28">
        <v>12</v>
      </c>
      <c r="W28">
        <v>13</v>
      </c>
      <c r="X28">
        <v>11</v>
      </c>
      <c r="Y28">
        <v>11</v>
      </c>
      <c r="Z28" s="4">
        <v>13</v>
      </c>
      <c r="AA28" s="24">
        <v>79</v>
      </c>
      <c r="AB28" s="24">
        <v>38</v>
      </c>
      <c r="AC28" s="24">
        <v>41</v>
      </c>
      <c r="AD28" s="24">
        <v>40</v>
      </c>
      <c r="AE28" s="24">
        <v>35</v>
      </c>
      <c r="AF28" s="24">
        <v>67</v>
      </c>
      <c r="AG28" s="24">
        <v>27</v>
      </c>
      <c r="AH28" s="24">
        <v>40</v>
      </c>
      <c r="AI28" s="24">
        <v>44</v>
      </c>
      <c r="AJ28" s="24">
        <v>46</v>
      </c>
      <c r="AK28" s="25">
        <v>0.17910447761194037</v>
      </c>
      <c r="AL28" s="25">
        <v>0.40740740740740744</v>
      </c>
      <c r="AM28" s="25">
        <v>2.4999999999999911E-2</v>
      </c>
      <c r="AN28" s="25">
        <v>-9.0909090909090939E-2</v>
      </c>
      <c r="AO28" s="25">
        <v>-0.23913043478260865</v>
      </c>
      <c r="AP28" s="24">
        <v>26</v>
      </c>
      <c r="AQ28" s="24">
        <v>35</v>
      </c>
      <c r="AR28" s="24">
        <v>33</v>
      </c>
      <c r="AS28" s="24">
        <v>36</v>
      </c>
      <c r="AT28" s="24">
        <v>31</v>
      </c>
      <c r="AU28" s="24">
        <v>31</v>
      </c>
      <c r="AV28" s="5"/>
      <c r="AW28" s="5"/>
      <c r="AX28" s="5"/>
      <c r="AY28" s="5"/>
      <c r="AZ28" s="5"/>
      <c r="BA28" s="5"/>
      <c r="BB28" s="26">
        <v>94</v>
      </c>
      <c r="BC28" s="26">
        <v>98</v>
      </c>
      <c r="BD28" s="26">
        <v>0</v>
      </c>
      <c r="BE28" s="26">
        <v>0</v>
      </c>
      <c r="BF28" s="26">
        <v>192</v>
      </c>
      <c r="BG28" s="37">
        <v>2.1666666666666665</v>
      </c>
      <c r="BH28" s="28">
        <v>4.375</v>
      </c>
      <c r="BI28" s="28">
        <v>1.8333333333333333</v>
      </c>
      <c r="BJ28" s="28">
        <v>2.7692307692307692</v>
      </c>
      <c r="BK28" s="28">
        <v>2.3846153846153846</v>
      </c>
      <c r="BL28" s="28">
        <v>2.0666666666666669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2.4736842105263159</v>
      </c>
      <c r="BT28" s="28">
        <v>2.3902439024390243</v>
      </c>
      <c r="BU28" s="28">
        <v>0</v>
      </c>
      <c r="BV28" s="28">
        <v>0</v>
      </c>
      <c r="BW28" s="28">
        <v>2.4303797468354431</v>
      </c>
    </row>
    <row r="29" spans="1:75" x14ac:dyDescent="0.25">
      <c r="A29" s="60" t="str">
        <f t="shared" ref="A29:A36" si="3">$B$27&amp;"_by_rookie_mdrt:"&amp;B29</f>
        <v># Active_by_rookie_mdrt:Rookie in month</v>
      </c>
      <c r="B29" t="s">
        <v>64</v>
      </c>
      <c r="C29">
        <v>77</v>
      </c>
      <c r="D29">
        <v>52</v>
      </c>
      <c r="E29">
        <v>79</v>
      </c>
      <c r="F29">
        <v>90</v>
      </c>
      <c r="G29">
        <v>86</v>
      </c>
      <c r="H29">
        <v>98</v>
      </c>
      <c r="I29">
        <v>147</v>
      </c>
      <c r="J29">
        <v>99</v>
      </c>
      <c r="K29">
        <v>190</v>
      </c>
      <c r="L29">
        <v>131</v>
      </c>
      <c r="M29">
        <v>256</v>
      </c>
      <c r="N29">
        <v>161</v>
      </c>
      <c r="O29">
        <v>46</v>
      </c>
      <c r="P29">
        <v>40</v>
      </c>
      <c r="Q29">
        <v>187</v>
      </c>
      <c r="R29">
        <v>175</v>
      </c>
      <c r="S29">
        <v>225</v>
      </c>
      <c r="T29">
        <v>460</v>
      </c>
      <c r="U29">
        <v>280</v>
      </c>
      <c r="V29">
        <v>334</v>
      </c>
      <c r="W29">
        <v>427</v>
      </c>
      <c r="X29">
        <v>345</v>
      </c>
      <c r="Y29">
        <v>280</v>
      </c>
      <c r="Z29" s="4">
        <v>600</v>
      </c>
      <c r="AA29" s="24">
        <v>1133</v>
      </c>
      <c r="AB29" s="24">
        <v>273</v>
      </c>
      <c r="AC29" s="24">
        <v>860</v>
      </c>
      <c r="AD29" s="24">
        <v>1041</v>
      </c>
      <c r="AE29" s="24">
        <v>1225</v>
      </c>
      <c r="AF29" s="24">
        <v>482</v>
      </c>
      <c r="AG29" s="24">
        <v>208</v>
      </c>
      <c r="AH29" s="24">
        <v>274</v>
      </c>
      <c r="AI29" s="24">
        <v>436</v>
      </c>
      <c r="AJ29" s="24">
        <v>548</v>
      </c>
      <c r="AK29" s="25">
        <v>1.3506224066390042</v>
      </c>
      <c r="AL29" s="25">
        <v>0.3125</v>
      </c>
      <c r="AM29" s="25">
        <v>2.1386861313868613</v>
      </c>
      <c r="AN29" s="25">
        <v>1.3876146788990824</v>
      </c>
      <c r="AO29" s="25">
        <v>1.2354014598540144</v>
      </c>
      <c r="AP29" s="24">
        <v>113</v>
      </c>
      <c r="AQ29" s="24">
        <v>203</v>
      </c>
      <c r="AR29" s="24">
        <v>448</v>
      </c>
      <c r="AS29" s="24">
        <v>317</v>
      </c>
      <c r="AT29" s="24">
        <v>275</v>
      </c>
      <c r="AU29" s="24">
        <v>706</v>
      </c>
      <c r="AV29" s="5"/>
      <c r="AW29" s="5"/>
      <c r="AX29" s="5"/>
      <c r="AY29" s="5"/>
      <c r="AZ29" s="5"/>
      <c r="BA29" s="5"/>
      <c r="BB29" s="26">
        <v>764</v>
      </c>
      <c r="BC29" s="26">
        <v>1298</v>
      </c>
      <c r="BD29" s="26">
        <v>0</v>
      </c>
      <c r="BE29" s="26">
        <v>0</v>
      </c>
      <c r="BF29" s="26">
        <v>2062</v>
      </c>
      <c r="BG29" s="37">
        <v>2.4565217391304346</v>
      </c>
      <c r="BH29" s="28">
        <v>5.0750000000000002</v>
      </c>
      <c r="BI29" s="28">
        <v>2.3957219251336896</v>
      </c>
      <c r="BJ29" s="28">
        <v>1.8114285714285714</v>
      </c>
      <c r="BK29" s="28">
        <v>1.2222222222222223</v>
      </c>
      <c r="BL29" s="28">
        <v>1.5347826086956522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2.7985347985347984</v>
      </c>
      <c r="BT29" s="28">
        <v>1.5093023255813953</v>
      </c>
      <c r="BU29" s="28">
        <v>0</v>
      </c>
      <c r="BV29" s="28">
        <v>0</v>
      </c>
      <c r="BW29" s="28">
        <v>1.819947043248014</v>
      </c>
    </row>
    <row r="30" spans="1:75" x14ac:dyDescent="0.25">
      <c r="A30" s="60" t="str">
        <f t="shared" si="3"/>
        <v># Active_by_rookie_mdrt:Rookie last month</v>
      </c>
      <c r="B30" t="s">
        <v>65</v>
      </c>
      <c r="C30">
        <v>46</v>
      </c>
      <c r="D30">
        <v>64</v>
      </c>
      <c r="E30">
        <v>50</v>
      </c>
      <c r="F30">
        <v>68</v>
      </c>
      <c r="G30">
        <v>82</v>
      </c>
      <c r="H30">
        <v>78</v>
      </c>
      <c r="I30">
        <v>89</v>
      </c>
      <c r="J30">
        <v>83</v>
      </c>
      <c r="K30">
        <v>111</v>
      </c>
      <c r="L30">
        <v>140</v>
      </c>
      <c r="M30">
        <v>73</v>
      </c>
      <c r="N30">
        <v>195</v>
      </c>
      <c r="O30">
        <v>67</v>
      </c>
      <c r="P30">
        <v>42</v>
      </c>
      <c r="Q30">
        <v>25</v>
      </c>
      <c r="R30">
        <v>82</v>
      </c>
      <c r="S30">
        <v>103</v>
      </c>
      <c r="T30">
        <v>164</v>
      </c>
      <c r="U30">
        <v>215</v>
      </c>
      <c r="V30">
        <v>158</v>
      </c>
      <c r="W30">
        <v>239</v>
      </c>
      <c r="X30">
        <v>202</v>
      </c>
      <c r="Y30">
        <v>207</v>
      </c>
      <c r="Z30" s="4">
        <v>271</v>
      </c>
      <c r="AA30" s="24">
        <v>483</v>
      </c>
      <c r="AB30" s="24">
        <v>134</v>
      </c>
      <c r="AC30" s="24">
        <v>349</v>
      </c>
      <c r="AD30" s="24">
        <v>612</v>
      </c>
      <c r="AE30" s="24">
        <v>680</v>
      </c>
      <c r="AF30" s="24">
        <v>388</v>
      </c>
      <c r="AG30" s="24">
        <v>160</v>
      </c>
      <c r="AH30" s="24">
        <v>228</v>
      </c>
      <c r="AI30" s="24">
        <v>283</v>
      </c>
      <c r="AJ30" s="24">
        <v>408</v>
      </c>
      <c r="AK30" s="25">
        <v>0.24484536082474229</v>
      </c>
      <c r="AL30" s="25">
        <v>-0.16249999999999998</v>
      </c>
      <c r="AM30" s="25">
        <v>0.5307017543859649</v>
      </c>
      <c r="AN30" s="25">
        <v>1.1625441696113072</v>
      </c>
      <c r="AO30" s="25">
        <v>0.66666666666666674</v>
      </c>
      <c r="AP30" s="24">
        <v>163</v>
      </c>
      <c r="AQ30" s="24">
        <v>71</v>
      </c>
      <c r="AR30" s="24">
        <v>179</v>
      </c>
      <c r="AS30" s="24">
        <v>198</v>
      </c>
      <c r="AT30" s="24">
        <v>137</v>
      </c>
      <c r="AU30" s="24">
        <v>108</v>
      </c>
      <c r="AV30" s="5"/>
      <c r="AW30" s="5"/>
      <c r="AX30" s="5"/>
      <c r="AY30" s="5"/>
      <c r="AZ30" s="5"/>
      <c r="BA30" s="5"/>
      <c r="BB30" s="26">
        <v>413</v>
      </c>
      <c r="BC30" s="26">
        <v>443</v>
      </c>
      <c r="BD30" s="26">
        <v>0</v>
      </c>
      <c r="BE30" s="26">
        <v>0</v>
      </c>
      <c r="BF30" s="26">
        <v>856</v>
      </c>
      <c r="BG30" s="37">
        <v>2.4328358208955225</v>
      </c>
      <c r="BH30" s="28">
        <v>1.6904761904761905</v>
      </c>
      <c r="BI30" s="28">
        <v>7.16</v>
      </c>
      <c r="BJ30" s="28">
        <v>2.4146341463414633</v>
      </c>
      <c r="BK30" s="28">
        <v>1.3300970873786409</v>
      </c>
      <c r="BL30" s="28">
        <v>0.65853658536585369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3.0820895522388061</v>
      </c>
      <c r="BT30" s="28">
        <v>1.2693409742120343</v>
      </c>
      <c r="BU30" s="28">
        <v>0</v>
      </c>
      <c r="BV30" s="28">
        <v>0</v>
      </c>
      <c r="BW30" s="28">
        <v>1.7722567287784678</v>
      </c>
    </row>
    <row r="31" spans="1:75" x14ac:dyDescent="0.25">
      <c r="A31" s="60" t="str">
        <f t="shared" si="3"/>
        <v># Active_by_rookie_mdrt:2-3 months</v>
      </c>
      <c r="B31" t="s">
        <v>66</v>
      </c>
      <c r="C31">
        <v>64</v>
      </c>
      <c r="D31">
        <v>54</v>
      </c>
      <c r="E31">
        <v>84</v>
      </c>
      <c r="F31">
        <v>58</v>
      </c>
      <c r="G31">
        <v>64</v>
      </c>
      <c r="H31">
        <v>119</v>
      </c>
      <c r="I31">
        <v>111</v>
      </c>
      <c r="J31">
        <v>86</v>
      </c>
      <c r="K31">
        <v>160</v>
      </c>
      <c r="L31">
        <v>134</v>
      </c>
      <c r="M31">
        <v>159</v>
      </c>
      <c r="N31">
        <v>169</v>
      </c>
      <c r="O31">
        <v>97</v>
      </c>
      <c r="P31">
        <v>121</v>
      </c>
      <c r="Q31">
        <v>96</v>
      </c>
      <c r="R31">
        <v>37</v>
      </c>
      <c r="S31">
        <v>70</v>
      </c>
      <c r="T31">
        <v>151</v>
      </c>
      <c r="U31">
        <v>130</v>
      </c>
      <c r="V31">
        <v>231</v>
      </c>
      <c r="W31">
        <v>271</v>
      </c>
      <c r="X31">
        <v>179</v>
      </c>
      <c r="Y31">
        <v>216</v>
      </c>
      <c r="Z31" s="4">
        <v>328</v>
      </c>
      <c r="AA31" s="24">
        <v>572</v>
      </c>
      <c r="AB31" s="24">
        <v>314</v>
      </c>
      <c r="AC31" s="24">
        <v>258</v>
      </c>
      <c r="AD31" s="24">
        <v>632</v>
      </c>
      <c r="AE31" s="24">
        <v>723</v>
      </c>
      <c r="AF31" s="24">
        <v>443</v>
      </c>
      <c r="AG31" s="24">
        <v>202</v>
      </c>
      <c r="AH31" s="24">
        <v>241</v>
      </c>
      <c r="AI31" s="24">
        <v>357</v>
      </c>
      <c r="AJ31" s="24">
        <v>462</v>
      </c>
      <c r="AK31" s="25">
        <v>0.29119638826185112</v>
      </c>
      <c r="AL31" s="25">
        <v>0.5544554455445545</v>
      </c>
      <c r="AM31" s="25">
        <v>7.0539419087136901E-2</v>
      </c>
      <c r="AN31" s="25">
        <v>0.77030812324929965</v>
      </c>
      <c r="AO31" s="25">
        <v>0.56493506493506485</v>
      </c>
      <c r="AP31" s="24">
        <v>154</v>
      </c>
      <c r="AQ31" s="24">
        <v>299</v>
      </c>
      <c r="AR31" s="24">
        <v>194</v>
      </c>
      <c r="AS31" s="24">
        <v>149</v>
      </c>
      <c r="AT31" s="24">
        <v>166</v>
      </c>
      <c r="AU31" s="24">
        <v>139</v>
      </c>
      <c r="AV31" s="5"/>
      <c r="AW31" s="5"/>
      <c r="AX31" s="5"/>
      <c r="AY31" s="5"/>
      <c r="AZ31" s="5"/>
      <c r="BA31" s="5"/>
      <c r="BB31" s="26">
        <v>647</v>
      </c>
      <c r="BC31" s="26">
        <v>454</v>
      </c>
      <c r="BD31" s="26">
        <v>0</v>
      </c>
      <c r="BE31" s="26">
        <v>0</v>
      </c>
      <c r="BF31" s="26">
        <v>1101</v>
      </c>
      <c r="BG31" s="37">
        <v>1.5876288659793814</v>
      </c>
      <c r="BH31" s="28">
        <v>2.4710743801652892</v>
      </c>
      <c r="BI31" s="28">
        <v>2.0208333333333335</v>
      </c>
      <c r="BJ31" s="28">
        <v>4.0270270270270272</v>
      </c>
      <c r="BK31" s="28">
        <v>2.3714285714285714</v>
      </c>
      <c r="BL31" s="28">
        <v>0.92052980132450335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2.0605095541401273</v>
      </c>
      <c r="BT31" s="28">
        <v>1.7596899224806202</v>
      </c>
      <c r="BU31" s="28">
        <v>0</v>
      </c>
      <c r="BV31" s="28">
        <v>0</v>
      </c>
      <c r="BW31" s="28">
        <v>1.9248251748251748</v>
      </c>
    </row>
    <row r="32" spans="1:75" x14ac:dyDescent="0.25">
      <c r="A32" s="60" t="str">
        <f t="shared" si="3"/>
        <v># Active_by_rookie_mdrt:4 - 6 mths</v>
      </c>
      <c r="B32" t="s">
        <v>67</v>
      </c>
      <c r="C32">
        <v>30</v>
      </c>
      <c r="D32">
        <v>30</v>
      </c>
      <c r="E32">
        <v>66</v>
      </c>
      <c r="F32">
        <v>62</v>
      </c>
      <c r="G32">
        <v>85</v>
      </c>
      <c r="H32">
        <v>73</v>
      </c>
      <c r="I32">
        <v>61</v>
      </c>
      <c r="J32">
        <v>57</v>
      </c>
      <c r="K32">
        <v>123</v>
      </c>
      <c r="L32">
        <v>93</v>
      </c>
      <c r="M32">
        <v>108</v>
      </c>
      <c r="N32">
        <v>108</v>
      </c>
      <c r="O32">
        <v>88</v>
      </c>
      <c r="P32">
        <v>86</v>
      </c>
      <c r="Q32">
        <v>172</v>
      </c>
      <c r="R32">
        <v>108</v>
      </c>
      <c r="S32">
        <v>83</v>
      </c>
      <c r="T32">
        <v>64</v>
      </c>
      <c r="U32">
        <v>52</v>
      </c>
      <c r="V32">
        <v>75</v>
      </c>
      <c r="W32">
        <v>98</v>
      </c>
      <c r="X32">
        <v>115</v>
      </c>
      <c r="Y32">
        <v>108</v>
      </c>
      <c r="Z32" s="4">
        <v>230</v>
      </c>
      <c r="AA32" s="24">
        <v>601</v>
      </c>
      <c r="AB32" s="24">
        <v>346</v>
      </c>
      <c r="AC32" s="24">
        <v>255</v>
      </c>
      <c r="AD32" s="24">
        <v>225</v>
      </c>
      <c r="AE32" s="24">
        <v>453</v>
      </c>
      <c r="AF32" s="24">
        <v>346</v>
      </c>
      <c r="AG32" s="24">
        <v>126</v>
      </c>
      <c r="AH32" s="24">
        <v>220</v>
      </c>
      <c r="AI32" s="24">
        <v>241</v>
      </c>
      <c r="AJ32" s="24">
        <v>309</v>
      </c>
      <c r="AK32" s="25">
        <v>0.73699421965317913</v>
      </c>
      <c r="AL32" s="25">
        <v>1.746031746031746</v>
      </c>
      <c r="AM32" s="25">
        <v>0.15909090909090917</v>
      </c>
      <c r="AN32" s="25">
        <v>-6.639004149377592E-2</v>
      </c>
      <c r="AO32" s="25">
        <v>0.46601941747572817</v>
      </c>
      <c r="AP32" s="24">
        <v>105</v>
      </c>
      <c r="AQ32" s="24">
        <v>168</v>
      </c>
      <c r="AR32" s="24">
        <v>214</v>
      </c>
      <c r="AS32" s="24">
        <v>202</v>
      </c>
      <c r="AT32" s="24">
        <v>108</v>
      </c>
      <c r="AU32" s="24">
        <v>89</v>
      </c>
      <c r="AV32" s="5"/>
      <c r="AW32" s="5"/>
      <c r="AX32" s="5"/>
      <c r="AY32" s="5"/>
      <c r="AZ32" s="5"/>
      <c r="BA32" s="5"/>
      <c r="BB32" s="26">
        <v>487</v>
      </c>
      <c r="BC32" s="26">
        <v>399</v>
      </c>
      <c r="BD32" s="26">
        <v>0</v>
      </c>
      <c r="BE32" s="26">
        <v>0</v>
      </c>
      <c r="BF32" s="26">
        <v>886</v>
      </c>
      <c r="BG32" s="37">
        <v>1.1931818181818181</v>
      </c>
      <c r="BH32" s="28">
        <v>1.9534883720930232</v>
      </c>
      <c r="BI32" s="28">
        <v>1.2441860465116279</v>
      </c>
      <c r="BJ32" s="28">
        <v>1.8703703703703705</v>
      </c>
      <c r="BK32" s="28">
        <v>1.3012048192771084</v>
      </c>
      <c r="BL32" s="28">
        <v>1.390625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1.4075144508670521</v>
      </c>
      <c r="BT32" s="28">
        <v>1.5647058823529412</v>
      </c>
      <c r="BU32" s="28">
        <v>0</v>
      </c>
      <c r="BV32" s="28">
        <v>0</v>
      </c>
      <c r="BW32" s="28">
        <v>1.4742096505823628</v>
      </c>
    </row>
    <row r="33" spans="1:75" x14ac:dyDescent="0.25">
      <c r="A33" s="60" t="str">
        <f t="shared" si="3"/>
        <v># Active_by_rookie_mdrt:7-12mth</v>
      </c>
      <c r="B33" t="s">
        <v>68</v>
      </c>
      <c r="C33">
        <v>32</v>
      </c>
      <c r="D33">
        <v>27</v>
      </c>
      <c r="E33">
        <v>42</v>
      </c>
      <c r="F33">
        <v>52</v>
      </c>
      <c r="G33">
        <v>67</v>
      </c>
      <c r="H33">
        <v>59</v>
      </c>
      <c r="I33">
        <v>60</v>
      </c>
      <c r="J33">
        <v>51</v>
      </c>
      <c r="K33">
        <v>112</v>
      </c>
      <c r="L33">
        <v>93</v>
      </c>
      <c r="M33">
        <v>93</v>
      </c>
      <c r="N33">
        <v>110</v>
      </c>
      <c r="O33">
        <v>54</v>
      </c>
      <c r="P33">
        <v>66</v>
      </c>
      <c r="Q33">
        <v>108</v>
      </c>
      <c r="R33">
        <v>107</v>
      </c>
      <c r="S33">
        <v>117</v>
      </c>
      <c r="T33">
        <v>142</v>
      </c>
      <c r="U33">
        <v>86</v>
      </c>
      <c r="V33">
        <v>63</v>
      </c>
      <c r="W33">
        <v>77</v>
      </c>
      <c r="X33">
        <v>47</v>
      </c>
      <c r="Y33">
        <v>63</v>
      </c>
      <c r="Z33" s="4">
        <v>136</v>
      </c>
      <c r="AA33" s="24">
        <v>594</v>
      </c>
      <c r="AB33" s="24">
        <v>228</v>
      </c>
      <c r="AC33" s="24">
        <v>366</v>
      </c>
      <c r="AD33" s="24">
        <v>226</v>
      </c>
      <c r="AE33" s="24">
        <v>246</v>
      </c>
      <c r="AF33" s="24">
        <v>279</v>
      </c>
      <c r="AG33" s="24">
        <v>101</v>
      </c>
      <c r="AH33" s="24">
        <v>178</v>
      </c>
      <c r="AI33" s="24">
        <v>223</v>
      </c>
      <c r="AJ33" s="24">
        <v>296</v>
      </c>
      <c r="AK33" s="25">
        <v>1.129032258064516</v>
      </c>
      <c r="AL33" s="25">
        <v>1.2574257425742572</v>
      </c>
      <c r="AM33" s="25">
        <v>1.0561797752808988</v>
      </c>
      <c r="AN33" s="25">
        <v>1.3452914798206317E-2</v>
      </c>
      <c r="AO33" s="25">
        <v>-0.16891891891891897</v>
      </c>
      <c r="AP33" s="24">
        <v>45</v>
      </c>
      <c r="AQ33" s="24">
        <v>73</v>
      </c>
      <c r="AR33" s="24">
        <v>111</v>
      </c>
      <c r="AS33" s="24">
        <v>122</v>
      </c>
      <c r="AT33" s="24">
        <v>84</v>
      </c>
      <c r="AU33" s="24">
        <v>93</v>
      </c>
      <c r="AV33" s="5"/>
      <c r="AW33" s="5"/>
      <c r="AX33" s="5"/>
      <c r="AY33" s="5"/>
      <c r="AZ33" s="5"/>
      <c r="BA33" s="5"/>
      <c r="BB33" s="26">
        <v>229</v>
      </c>
      <c r="BC33" s="26">
        <v>299</v>
      </c>
      <c r="BD33" s="26">
        <v>0</v>
      </c>
      <c r="BE33" s="26">
        <v>0</v>
      </c>
      <c r="BF33" s="26">
        <v>528</v>
      </c>
      <c r="BG33" s="37">
        <v>0.83333333333333337</v>
      </c>
      <c r="BH33" s="28">
        <v>1.106060606060606</v>
      </c>
      <c r="BI33" s="28">
        <v>1.0277777777777777</v>
      </c>
      <c r="BJ33" s="28">
        <v>1.1401869158878504</v>
      </c>
      <c r="BK33" s="28">
        <v>0.71794871794871795</v>
      </c>
      <c r="BL33" s="28">
        <v>0.65492957746478875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1.0043859649122806</v>
      </c>
      <c r="BT33" s="28">
        <v>0.81693989071038253</v>
      </c>
      <c r="BU33" s="28">
        <v>0</v>
      </c>
      <c r="BV33" s="28">
        <v>0</v>
      </c>
      <c r="BW33" s="28">
        <v>0.88888888888888884</v>
      </c>
    </row>
    <row r="34" spans="1:75" x14ac:dyDescent="0.25">
      <c r="A34" s="60" t="str">
        <f t="shared" si="3"/>
        <v># Active_by_rookie_mdrt:13+mth</v>
      </c>
      <c r="B34" t="s">
        <v>69</v>
      </c>
      <c r="C34">
        <v>2</v>
      </c>
      <c r="D34">
        <v>6</v>
      </c>
      <c r="E34">
        <v>4</v>
      </c>
      <c r="F34">
        <v>3</v>
      </c>
      <c r="G34">
        <v>15</v>
      </c>
      <c r="H34">
        <v>13</v>
      </c>
      <c r="I34">
        <v>20</v>
      </c>
      <c r="J34">
        <v>22</v>
      </c>
      <c r="K34">
        <v>52</v>
      </c>
      <c r="L34">
        <v>26</v>
      </c>
      <c r="M34">
        <v>54</v>
      </c>
      <c r="N34">
        <v>50</v>
      </c>
      <c r="O34">
        <v>30</v>
      </c>
      <c r="P34">
        <v>24</v>
      </c>
      <c r="Q34">
        <v>49</v>
      </c>
      <c r="R34">
        <v>31</v>
      </c>
      <c r="S34">
        <v>52</v>
      </c>
      <c r="T34">
        <v>69</v>
      </c>
      <c r="U34">
        <v>53</v>
      </c>
      <c r="V34">
        <v>83</v>
      </c>
      <c r="W34">
        <v>78</v>
      </c>
      <c r="X34">
        <v>91</v>
      </c>
      <c r="Y34">
        <v>80</v>
      </c>
      <c r="Z34" s="4">
        <v>120</v>
      </c>
      <c r="AA34" s="24">
        <v>255</v>
      </c>
      <c r="AB34" s="24">
        <v>103</v>
      </c>
      <c r="AC34" s="24">
        <v>152</v>
      </c>
      <c r="AD34" s="24">
        <v>214</v>
      </c>
      <c r="AE34" s="24">
        <v>291</v>
      </c>
      <c r="AF34" s="24">
        <v>43</v>
      </c>
      <c r="AG34" s="24">
        <v>12</v>
      </c>
      <c r="AH34" s="24">
        <v>31</v>
      </c>
      <c r="AI34" s="24">
        <v>94</v>
      </c>
      <c r="AJ34" s="24">
        <v>130</v>
      </c>
      <c r="AK34" s="25">
        <v>4.9302325581395348</v>
      </c>
      <c r="AL34" s="25">
        <v>7.5833333333333339</v>
      </c>
      <c r="AM34" s="25">
        <v>3.903225806451613</v>
      </c>
      <c r="AN34" s="25">
        <v>1.2765957446808511</v>
      </c>
      <c r="AO34" s="25">
        <v>1.2384615384615385</v>
      </c>
      <c r="AP34" s="24">
        <v>55</v>
      </c>
      <c r="AQ34" s="24">
        <v>71</v>
      </c>
      <c r="AR34" s="24">
        <v>67</v>
      </c>
      <c r="AS34" s="24">
        <v>74</v>
      </c>
      <c r="AT34" s="24">
        <v>63</v>
      </c>
      <c r="AU34" s="24">
        <v>60</v>
      </c>
      <c r="AV34" s="5"/>
      <c r="AW34" s="5"/>
      <c r="AX34" s="5"/>
      <c r="AY34" s="5"/>
      <c r="AZ34" s="5"/>
      <c r="BA34" s="5"/>
      <c r="BB34" s="26">
        <v>193</v>
      </c>
      <c r="BC34" s="26">
        <v>197</v>
      </c>
      <c r="BD34" s="26">
        <v>0</v>
      </c>
      <c r="BE34" s="26">
        <v>0</v>
      </c>
      <c r="BF34" s="26">
        <v>390</v>
      </c>
      <c r="BG34" s="37">
        <v>1.8333333333333333</v>
      </c>
      <c r="BH34" s="28">
        <v>2.9583333333333335</v>
      </c>
      <c r="BI34" s="28">
        <v>1.3673469387755102</v>
      </c>
      <c r="BJ34" s="28">
        <v>2.3870967741935485</v>
      </c>
      <c r="BK34" s="28">
        <v>1.2115384615384615</v>
      </c>
      <c r="BL34" s="28">
        <v>0.86956521739130432</v>
      </c>
      <c r="BM34" s="28">
        <v>0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1.8737864077669903</v>
      </c>
      <c r="BT34" s="28">
        <v>1.2960526315789473</v>
      </c>
      <c r="BU34" s="28">
        <v>0</v>
      </c>
      <c r="BV34" s="28">
        <v>0</v>
      </c>
      <c r="BW34" s="28">
        <v>1.5294117647058822</v>
      </c>
    </row>
    <row r="35" spans="1:75" x14ac:dyDescent="0.25">
      <c r="A35" s="60" t="str">
        <f t="shared" si="3"/>
        <v># Active_by_rookie_mdrt:SA</v>
      </c>
      <c r="B35" s="38" t="s">
        <v>70</v>
      </c>
      <c r="Z35" s="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5"/>
      <c r="AL35" s="25"/>
      <c r="AM35" s="25"/>
      <c r="AN35" s="25"/>
      <c r="AO35" s="25"/>
      <c r="AP35" s="24"/>
      <c r="AQ35" s="24">
        <v>67</v>
      </c>
      <c r="AR35" s="24">
        <v>45</v>
      </c>
      <c r="AS35" s="24">
        <v>115</v>
      </c>
      <c r="AT35" s="24">
        <v>44</v>
      </c>
      <c r="AU35" s="24">
        <v>42</v>
      </c>
      <c r="AV35" s="5"/>
      <c r="AW35" s="5"/>
      <c r="AX35" s="5"/>
      <c r="AY35" s="5"/>
      <c r="AZ35" s="5"/>
      <c r="BA35" s="5"/>
      <c r="BB35" s="26">
        <v>112</v>
      </c>
      <c r="BC35" s="26">
        <v>201</v>
      </c>
      <c r="BD35" s="26"/>
      <c r="BE35" s="26"/>
      <c r="BF35" s="26">
        <v>313</v>
      </c>
      <c r="BG35" s="37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</row>
    <row r="36" spans="1:75" s="59" customFormat="1" x14ac:dyDescent="0.25">
      <c r="A36" s="60" t="str">
        <f t="shared" si="3"/>
        <v># Active_by_rookie_mdrt:Total (excl. SA)</v>
      </c>
      <c r="B36" s="29" t="s">
        <v>103</v>
      </c>
      <c r="C36" s="30">
        <v>262</v>
      </c>
      <c r="D36" s="30">
        <v>238</v>
      </c>
      <c r="E36" s="30">
        <v>336</v>
      </c>
      <c r="F36" s="30">
        <v>344</v>
      </c>
      <c r="G36" s="30">
        <v>415</v>
      </c>
      <c r="H36" s="30">
        <v>453</v>
      </c>
      <c r="I36" s="30">
        <v>502</v>
      </c>
      <c r="J36" s="30">
        <v>411</v>
      </c>
      <c r="K36" s="30">
        <v>765</v>
      </c>
      <c r="L36" s="30">
        <v>636</v>
      </c>
      <c r="M36" s="30">
        <v>755</v>
      </c>
      <c r="N36" s="30">
        <v>808</v>
      </c>
      <c r="O36" s="30">
        <v>394</v>
      </c>
      <c r="P36" s="30">
        <v>387</v>
      </c>
      <c r="Q36" s="30">
        <v>655</v>
      </c>
      <c r="R36" s="30">
        <v>553</v>
      </c>
      <c r="S36" s="30">
        <v>663</v>
      </c>
      <c r="T36" s="30">
        <v>1065</v>
      </c>
      <c r="U36" s="30">
        <v>831</v>
      </c>
      <c r="V36" s="30">
        <v>956</v>
      </c>
      <c r="W36" s="30">
        <v>1203</v>
      </c>
      <c r="X36" s="30">
        <v>990</v>
      </c>
      <c r="Y36" s="30">
        <v>965</v>
      </c>
      <c r="Z36" s="30">
        <v>1698</v>
      </c>
      <c r="AA36" s="29">
        <v>3717</v>
      </c>
      <c r="AB36" s="29">
        <v>1436</v>
      </c>
      <c r="AC36" s="29">
        <v>2281</v>
      </c>
      <c r="AD36" s="29">
        <v>2990</v>
      </c>
      <c r="AE36" s="29">
        <v>3653</v>
      </c>
      <c r="AF36" s="30">
        <v>2048</v>
      </c>
      <c r="AG36" s="30">
        <v>836</v>
      </c>
      <c r="AH36" s="30">
        <v>1212</v>
      </c>
      <c r="AI36" s="30">
        <v>1678</v>
      </c>
      <c r="AJ36" s="30">
        <v>2199</v>
      </c>
      <c r="AK36" s="40">
        <f t="shared" ref="AK36:AN37" si="4">AA36/AF36-1</f>
        <v>0.81494140625</v>
      </c>
      <c r="AL36" s="40">
        <f t="shared" si="4"/>
        <v>0.71770334928229662</v>
      </c>
      <c r="AM36" s="40">
        <f t="shared" si="4"/>
        <v>0.88201320132013206</v>
      </c>
      <c r="AN36" s="40">
        <f t="shared" si="4"/>
        <v>0.78188319427890351</v>
      </c>
      <c r="AO36" s="25">
        <f>AE36/SUM(L36:INDEX(L36:N36,MOD($A$2,3)))-1</f>
        <v>0.66120964074579347</v>
      </c>
      <c r="AP36" s="30">
        <v>661</v>
      </c>
      <c r="AQ36" s="30">
        <v>920</v>
      </c>
      <c r="AR36" s="30">
        <v>1246</v>
      </c>
      <c r="AS36" s="30">
        <v>1098</v>
      </c>
      <c r="AT36" s="30">
        <v>864</v>
      </c>
      <c r="AU36" s="30">
        <v>1226</v>
      </c>
      <c r="AV36" s="23"/>
      <c r="AW36" s="23"/>
      <c r="AX36" s="23"/>
      <c r="AY36" s="23"/>
      <c r="AZ36" s="23"/>
      <c r="BA36" s="23"/>
      <c r="BB36" s="31">
        <f>SUM(AP36:INDEX(AP36:AR36,IF($A$2&lt;3,$A$2,3)))</f>
        <v>2827</v>
      </c>
      <c r="BC36" s="31">
        <f>SUM(AS36:INDEX(AS36:AU36,IF($A$2&lt;7,$A$2-3,3)))</f>
        <v>3188</v>
      </c>
      <c r="BD36" s="31">
        <v>0</v>
      </c>
      <c r="BE36" s="31">
        <v>0</v>
      </c>
      <c r="BF36" s="31">
        <f>SUM($AO36:INDEX(AP36:BA36,$A$2))</f>
        <v>6015.6612096407462</v>
      </c>
      <c r="BG36" s="43">
        <f t="shared" ref="BG36:BL36" si="5">AP36/O36</f>
        <v>1.6776649746192893</v>
      </c>
      <c r="BH36" s="44">
        <f t="shared" si="5"/>
        <v>2.3772609819121446</v>
      </c>
      <c r="BI36" s="44">
        <f t="shared" si="5"/>
        <v>1.9022900763358779</v>
      </c>
      <c r="BJ36" s="44">
        <f t="shared" si="5"/>
        <v>1.9855334538878842</v>
      </c>
      <c r="BK36" s="44">
        <f t="shared" si="5"/>
        <v>1.3031674208144797</v>
      </c>
      <c r="BL36" s="44">
        <f t="shared" si="5"/>
        <v>1.1511737089201879</v>
      </c>
      <c r="BM36" s="44">
        <v>0</v>
      </c>
      <c r="BN36" s="44">
        <v>0</v>
      </c>
      <c r="BO36" s="44">
        <v>0</v>
      </c>
      <c r="BP36" s="44">
        <v>0</v>
      </c>
      <c r="BQ36" s="44">
        <v>0</v>
      </c>
      <c r="BR36" s="44">
        <v>0</v>
      </c>
      <c r="BS36" s="44">
        <f>BB36/SUM(O36:INDEX(O36:Q36,IF($A$2&lt;3,$A$2,3)))</f>
        <v>1.9686629526462396</v>
      </c>
      <c r="BT36" s="44">
        <f>BC36/SUM(R36:INDEX(R36:T36,IF($A$2&lt;7,$A$2-3,3)))</f>
        <v>1.3976326172731259</v>
      </c>
      <c r="BU36" s="44">
        <f t="shared" ref="BU36:BV36" si="6">BD36/AD36</f>
        <v>0</v>
      </c>
      <c r="BV36" s="44">
        <f t="shared" si="6"/>
        <v>0</v>
      </c>
      <c r="BW36" s="44">
        <f t="shared" ref="BW36" si="7">BF36/AA36</f>
        <v>1.6184184045307362</v>
      </c>
    </row>
    <row r="37" spans="1:75" x14ac:dyDescent="0.25">
      <c r="A37" s="60" t="s">
        <v>413</v>
      </c>
      <c r="C37" s="4">
        <f>C35+C36</f>
        <v>262</v>
      </c>
      <c r="D37" s="4">
        <f t="shared" ref="D37:S37" si="8">D35+D36</f>
        <v>238</v>
      </c>
      <c r="E37" s="4">
        <f t="shared" si="8"/>
        <v>336</v>
      </c>
      <c r="F37" s="4">
        <f t="shared" si="8"/>
        <v>344</v>
      </c>
      <c r="G37" s="4">
        <f t="shared" si="8"/>
        <v>415</v>
      </c>
      <c r="H37" s="4">
        <f t="shared" si="8"/>
        <v>453</v>
      </c>
      <c r="I37" s="4">
        <f t="shared" si="8"/>
        <v>502</v>
      </c>
      <c r="J37" s="4">
        <f t="shared" si="8"/>
        <v>411</v>
      </c>
      <c r="K37" s="4">
        <f t="shared" si="8"/>
        <v>765</v>
      </c>
      <c r="L37" s="4">
        <f t="shared" si="8"/>
        <v>636</v>
      </c>
      <c r="M37" s="4">
        <f t="shared" si="8"/>
        <v>755</v>
      </c>
      <c r="N37" s="4">
        <f t="shared" si="8"/>
        <v>808</v>
      </c>
      <c r="O37" s="4">
        <f t="shared" si="8"/>
        <v>394</v>
      </c>
      <c r="P37" s="4">
        <f t="shared" si="8"/>
        <v>387</v>
      </c>
      <c r="Q37" s="4">
        <f t="shared" si="8"/>
        <v>655</v>
      </c>
      <c r="R37" s="4">
        <f t="shared" si="8"/>
        <v>553</v>
      </c>
      <c r="S37" s="4">
        <f t="shared" si="8"/>
        <v>663</v>
      </c>
      <c r="T37" s="4">
        <f>T35+T36</f>
        <v>1065</v>
      </c>
      <c r="U37" s="4">
        <f t="shared" ref="U37" si="9">U35+U36</f>
        <v>831</v>
      </c>
      <c r="V37" s="4">
        <f t="shared" ref="V37" si="10">V35+V36</f>
        <v>956</v>
      </c>
      <c r="W37" s="4">
        <f t="shared" ref="W37" si="11">W35+W36</f>
        <v>1203</v>
      </c>
      <c r="X37" s="4">
        <f t="shared" ref="X37" si="12">X35+X36</f>
        <v>990</v>
      </c>
      <c r="Y37" s="4">
        <f t="shared" ref="Y37" si="13">Y35+Y36</f>
        <v>965</v>
      </c>
      <c r="Z37" s="4">
        <f t="shared" ref="Z37" si="14">Z35+Z36</f>
        <v>1698</v>
      </c>
      <c r="AA37" s="4">
        <f t="shared" ref="AA37" si="15">AA35+AA36</f>
        <v>3717</v>
      </c>
      <c r="AB37" s="4">
        <f t="shared" ref="AB37" si="16">AB35+AB36</f>
        <v>1436</v>
      </c>
      <c r="AC37" s="4">
        <f t="shared" ref="AC37" si="17">AC35+AC36</f>
        <v>2281</v>
      </c>
      <c r="AD37" s="4">
        <f t="shared" ref="AD37" si="18">AD35+AD36</f>
        <v>2990</v>
      </c>
      <c r="AE37" s="4">
        <f t="shared" ref="AE37" si="19">AE35+AE36</f>
        <v>3653</v>
      </c>
      <c r="AF37" s="4">
        <f t="shared" ref="AF37" si="20">AF35+AF36</f>
        <v>2048</v>
      </c>
      <c r="AG37" s="4">
        <f t="shared" ref="AG37" si="21">AG35+AG36</f>
        <v>836</v>
      </c>
      <c r="AH37" s="4">
        <f t="shared" ref="AH37" si="22">AH35+AH36</f>
        <v>1212</v>
      </c>
      <c r="AI37" s="4">
        <f>AI35+AI36</f>
        <v>1678</v>
      </c>
      <c r="AJ37" s="4">
        <f t="shared" ref="AJ37" si="23">AJ35+AJ36</f>
        <v>2199</v>
      </c>
      <c r="AK37" s="40">
        <f t="shared" si="4"/>
        <v>0.81494140625</v>
      </c>
      <c r="AL37" s="40">
        <f t="shared" si="4"/>
        <v>0.71770334928229662</v>
      </c>
      <c r="AM37" s="40">
        <f t="shared" si="4"/>
        <v>0.88201320132013206</v>
      </c>
      <c r="AN37" s="40">
        <f t="shared" si="4"/>
        <v>0.78188319427890351</v>
      </c>
      <c r="AO37" s="25">
        <f>AE37/SUM(L37:INDEX(L37:N37,MOD($A$2,3)))-1</f>
        <v>0.66120964074579347</v>
      </c>
      <c r="AP37" s="24">
        <f>AP36+AP35</f>
        <v>661</v>
      </c>
      <c r="AQ37" s="24">
        <f t="shared" ref="AQ37:AT37" si="24">AQ36+AQ35</f>
        <v>987</v>
      </c>
      <c r="AR37" s="24">
        <f t="shared" si="24"/>
        <v>1291</v>
      </c>
      <c r="AS37" s="24">
        <f t="shared" si="24"/>
        <v>1213</v>
      </c>
      <c r="AT37" s="24">
        <f t="shared" si="24"/>
        <v>908</v>
      </c>
      <c r="AU37" s="24">
        <f>AU36+AU35</f>
        <v>1268</v>
      </c>
      <c r="AV37" s="5"/>
      <c r="AW37" s="5"/>
      <c r="AX37" s="5"/>
      <c r="AY37" s="5"/>
      <c r="AZ37" s="5"/>
      <c r="BA37" s="5"/>
      <c r="BB37" s="31">
        <f>SUM(AP37:INDEX(AP37:AR37,IF($A$2&lt;3,$A$2,3)))</f>
        <v>2939</v>
      </c>
      <c r="BC37" s="31">
        <f>SUM(AS37:INDEX(AS37:AU37,IF($A$2&lt;7,$A$2-3,3)))</f>
        <v>3389</v>
      </c>
      <c r="BD37" s="5"/>
      <c r="BE37" s="5"/>
      <c r="BF37" s="31">
        <f>SUM($AP37:INDEX(AP37:BA37,$A$2))</f>
        <v>6328</v>
      </c>
      <c r="BG37" s="43">
        <f t="shared" ref="BG37" si="25">AP37/O37</f>
        <v>1.6776649746192893</v>
      </c>
      <c r="BH37" s="44">
        <f>AQ37/P37</f>
        <v>2.5503875968992249</v>
      </c>
      <c r="BI37" s="44">
        <f t="shared" ref="BI37" si="26">AR37/Q37</f>
        <v>1.9709923664122138</v>
      </c>
      <c r="BJ37" s="44">
        <f t="shared" ref="BJ37" si="27">AS37/R37</f>
        <v>2.1934900542495481</v>
      </c>
      <c r="BK37" s="44">
        <f t="shared" ref="BK37" si="28">AT37/S37</f>
        <v>1.3695324283559578</v>
      </c>
      <c r="BL37" s="44">
        <f t="shared" ref="BL37" si="29">AU37/T37</f>
        <v>1.1906103286384977</v>
      </c>
      <c r="BM37" s="5"/>
      <c r="BN37" s="5"/>
      <c r="BO37" s="5"/>
      <c r="BP37" s="5"/>
      <c r="BQ37" s="5"/>
      <c r="BR37" s="5"/>
      <c r="BS37" s="44">
        <f>BB37/SUM(O37:INDEX(O37:Q37,IF($A$2&lt;3,$A$2,3)))</f>
        <v>2.0466573816155988</v>
      </c>
      <c r="BT37" s="44">
        <f>BC37/SUM(R37:INDEX(R37:T37,IF($A$2&lt;7,$A$2-3,3)))</f>
        <v>1.485751863217887</v>
      </c>
      <c r="BU37" s="44">
        <f t="shared" ref="BU37" si="30">BD37/AD37</f>
        <v>0</v>
      </c>
      <c r="BV37" s="44">
        <f t="shared" ref="BV37" si="31">BE37/AE37</f>
        <v>0</v>
      </c>
      <c r="BW37" s="44">
        <f t="shared" ref="BW37" si="32">BF37/AA37</f>
        <v>1.7024482109227872</v>
      </c>
    </row>
    <row r="38" spans="1:75" x14ac:dyDescent="0.25"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4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</row>
    <row r="39" spans="1:75" s="59" customFormat="1" x14ac:dyDescent="0.25">
      <c r="A39" s="60"/>
      <c r="B39" s="15" t="s">
        <v>50</v>
      </c>
      <c r="C39" s="16">
        <v>42005</v>
      </c>
      <c r="D39" s="16">
        <v>42036</v>
      </c>
      <c r="E39" s="16">
        <v>42064</v>
      </c>
      <c r="F39" s="16">
        <v>42095</v>
      </c>
      <c r="G39" s="16">
        <v>42125</v>
      </c>
      <c r="H39" s="16">
        <v>42156</v>
      </c>
      <c r="I39" s="16">
        <v>42186</v>
      </c>
      <c r="J39" s="16">
        <v>42217</v>
      </c>
      <c r="K39" s="16">
        <v>42248</v>
      </c>
      <c r="L39" s="16">
        <v>42278</v>
      </c>
      <c r="M39" s="16">
        <v>42309</v>
      </c>
      <c r="N39" s="16">
        <v>42339</v>
      </c>
      <c r="O39" s="16">
        <v>42370</v>
      </c>
      <c r="P39" s="16">
        <v>42401</v>
      </c>
      <c r="Q39" s="16">
        <v>42430</v>
      </c>
      <c r="R39" s="16">
        <v>42461</v>
      </c>
      <c r="S39" s="16">
        <v>42491</v>
      </c>
      <c r="T39" s="16">
        <v>42522</v>
      </c>
      <c r="U39" s="16">
        <v>42552</v>
      </c>
      <c r="V39" s="16">
        <v>42583</v>
      </c>
      <c r="W39" s="16">
        <v>42614</v>
      </c>
      <c r="X39" s="16">
        <v>42644</v>
      </c>
      <c r="Y39" s="16">
        <v>42675</v>
      </c>
      <c r="Z39" s="16">
        <v>42705</v>
      </c>
      <c r="AA39" s="17" t="s">
        <v>112</v>
      </c>
      <c r="AB39" s="17" t="s">
        <v>78</v>
      </c>
      <c r="AC39" s="17" t="s">
        <v>79</v>
      </c>
      <c r="AD39" s="17" t="s">
        <v>80</v>
      </c>
      <c r="AE39" s="17" t="s">
        <v>81</v>
      </c>
      <c r="AF39" s="18" t="s">
        <v>113</v>
      </c>
      <c r="AG39" s="18" t="s">
        <v>82</v>
      </c>
      <c r="AH39" s="18" t="s">
        <v>83</v>
      </c>
      <c r="AI39" s="18" t="s">
        <v>84</v>
      </c>
      <c r="AJ39" s="18" t="s">
        <v>85</v>
      </c>
      <c r="AK39" s="19" t="s">
        <v>86</v>
      </c>
      <c r="AL39" s="19" t="s">
        <v>87</v>
      </c>
      <c r="AM39" s="19" t="s">
        <v>88</v>
      </c>
      <c r="AN39" s="19" t="s">
        <v>89</v>
      </c>
      <c r="AO39" s="19" t="s">
        <v>90</v>
      </c>
      <c r="AP39" s="20">
        <v>42736</v>
      </c>
      <c r="AQ39" s="20">
        <v>42767</v>
      </c>
      <c r="AR39" s="20">
        <v>42795</v>
      </c>
      <c r="AS39" s="20">
        <v>42826</v>
      </c>
      <c r="AT39" s="20">
        <v>42856</v>
      </c>
      <c r="AU39" s="20">
        <v>42887</v>
      </c>
      <c r="AV39" s="20">
        <v>42917</v>
      </c>
      <c r="AW39" s="20">
        <v>42948</v>
      </c>
      <c r="AX39" s="20">
        <v>42979</v>
      </c>
      <c r="AY39" s="20">
        <v>43009</v>
      </c>
      <c r="AZ39" s="20">
        <v>43040</v>
      </c>
      <c r="BA39" s="20">
        <v>43070</v>
      </c>
      <c r="BB39" s="17" t="s">
        <v>91</v>
      </c>
      <c r="BC39" s="17" t="s">
        <v>92</v>
      </c>
      <c r="BD39" s="17" t="s">
        <v>93</v>
      </c>
      <c r="BE39" s="17" t="s">
        <v>94</v>
      </c>
      <c r="BF39" s="17" t="s">
        <v>114</v>
      </c>
      <c r="BG39" s="21">
        <v>42736</v>
      </c>
      <c r="BH39" s="20">
        <v>42767</v>
      </c>
      <c r="BI39" s="20">
        <v>42795</v>
      </c>
      <c r="BJ39" s="20">
        <v>42826</v>
      </c>
      <c r="BK39" s="20">
        <v>42856</v>
      </c>
      <c r="BL39" s="20">
        <v>42887</v>
      </c>
      <c r="BM39" s="20">
        <v>42917</v>
      </c>
      <c r="BN39" s="20">
        <v>42948</v>
      </c>
      <c r="BO39" s="20">
        <v>42979</v>
      </c>
      <c r="BP39" s="20">
        <v>43009</v>
      </c>
      <c r="BQ39" s="20">
        <v>43040</v>
      </c>
      <c r="BR39" s="20">
        <v>43070</v>
      </c>
      <c r="BS39" s="17" t="s">
        <v>95</v>
      </c>
      <c r="BT39" s="17" t="s">
        <v>96</v>
      </c>
      <c r="BU39" s="17" t="s">
        <v>97</v>
      </c>
      <c r="BV39" s="17" t="s">
        <v>98</v>
      </c>
      <c r="BW39" s="22" t="s">
        <v>3</v>
      </c>
    </row>
    <row r="40" spans="1:75" x14ac:dyDescent="0.25">
      <c r="A40" s="60" t="str">
        <f>$B$39&amp;"_by_rookie_mdrt:"&amp;B40</f>
        <v>Activity Ratio_by_rookie_mdrt:MDRT</v>
      </c>
      <c r="B40" t="s">
        <v>99</v>
      </c>
      <c r="C40" s="46">
        <v>0.61111111111111116</v>
      </c>
      <c r="D40" s="46">
        <v>0.27777777777777779</v>
      </c>
      <c r="E40" s="46">
        <v>0.55000000000000004</v>
      </c>
      <c r="F40" s="46">
        <v>0.55000000000000004</v>
      </c>
      <c r="G40" s="46">
        <v>0.84210526315789469</v>
      </c>
      <c r="H40" s="46">
        <v>0.72222222222222221</v>
      </c>
      <c r="I40" s="46">
        <v>0.60869565217391308</v>
      </c>
      <c r="J40" s="46">
        <v>0.56521739130434778</v>
      </c>
      <c r="K40" s="46">
        <v>0.70833333333333337</v>
      </c>
      <c r="L40" s="46">
        <v>0.79166666666666663</v>
      </c>
      <c r="M40" s="46">
        <v>0.52173913043478259</v>
      </c>
      <c r="N40" s="46">
        <v>0.6</v>
      </c>
      <c r="O40" s="46">
        <v>0.38709677419354838</v>
      </c>
      <c r="P40" s="46">
        <v>0.21917808219178081</v>
      </c>
      <c r="Q40" s="46">
        <v>0.49315068493150682</v>
      </c>
      <c r="R40" s="46">
        <v>0.35616438356164382</v>
      </c>
      <c r="S40" s="46">
        <v>0.38235294117647056</v>
      </c>
      <c r="T40" s="46">
        <v>0.4838709677419355</v>
      </c>
      <c r="U40" s="46">
        <v>0.50847457627118642</v>
      </c>
      <c r="V40" s="46">
        <v>0.43636363636363634</v>
      </c>
      <c r="W40" s="46">
        <v>0.5</v>
      </c>
      <c r="X40" s="46">
        <v>0.42307692307692307</v>
      </c>
      <c r="Y40" s="46">
        <v>0.43137254901960786</v>
      </c>
      <c r="Z40" s="46">
        <v>0.55319148936170215</v>
      </c>
      <c r="AA40" s="47">
        <v>0.38442822384428221</v>
      </c>
      <c r="AB40" s="46">
        <v>0.36647518043894528</v>
      </c>
      <c r="AC40" s="46">
        <v>0.4039408866995074</v>
      </c>
      <c r="AD40" s="46">
        <v>0.48161273754494088</v>
      </c>
      <c r="AE40" s="46">
        <v>0.4692136538194111</v>
      </c>
      <c r="AF40" s="46">
        <v>0.59220272904483429</v>
      </c>
      <c r="AG40" s="46">
        <v>0.47962962962962968</v>
      </c>
      <c r="AH40" s="46">
        <v>0.70477582846003894</v>
      </c>
      <c r="AI40" s="46">
        <v>0.62741545893719808</v>
      </c>
      <c r="AJ40" s="46">
        <v>0.63780193236714977</v>
      </c>
      <c r="AK40" s="25">
        <v>-0.35085030009178153</v>
      </c>
      <c r="AL40" s="25">
        <v>-0.23592047321609877</v>
      </c>
      <c r="AM40" s="25">
        <v>-0.42685195719306512</v>
      </c>
      <c r="AN40" s="25">
        <v>-0.23238624314300083</v>
      </c>
      <c r="AO40" s="25">
        <v>-0.26432701124318803</v>
      </c>
      <c r="AP40" s="46">
        <v>0.74285714285714288</v>
      </c>
      <c r="AQ40" s="46">
        <v>0.72916666666666663</v>
      </c>
      <c r="AR40" s="46">
        <v>0.6875</v>
      </c>
      <c r="AS40" s="46">
        <v>0.75789473684210529</v>
      </c>
      <c r="AT40" s="46">
        <v>0.66666666666666663</v>
      </c>
      <c r="AU40" s="46">
        <v>0.66666666666666663</v>
      </c>
      <c r="AV40" s="5"/>
      <c r="AW40" s="5"/>
      <c r="AX40" s="5"/>
      <c r="AY40" s="5"/>
      <c r="AZ40" s="5"/>
      <c r="BA40" s="5"/>
      <c r="BB40" s="46">
        <v>0.71755725190839692</v>
      </c>
      <c r="BC40" s="46">
        <v>0.697508896797153</v>
      </c>
      <c r="BD40" s="5"/>
      <c r="BE40" s="5"/>
      <c r="BF40" s="46">
        <v>0.70718232044198892</v>
      </c>
      <c r="BG40" s="37">
        <v>1.9190476190476191</v>
      </c>
      <c r="BH40" s="28">
        <v>3.3268229166666665</v>
      </c>
      <c r="BI40" s="28">
        <v>1.3940972222222223</v>
      </c>
      <c r="BJ40" s="28">
        <v>2.1279352226720651</v>
      </c>
      <c r="BK40" s="28">
        <v>1.7435897435897436</v>
      </c>
      <c r="BL40" s="28">
        <v>1.3777777777777778</v>
      </c>
      <c r="BM40" s="28"/>
      <c r="BN40" s="28"/>
      <c r="BO40" s="28"/>
      <c r="BP40" s="28"/>
      <c r="BQ40" s="28"/>
      <c r="BR40" s="28"/>
      <c r="BS40" s="28">
        <v>1.9638408999598234</v>
      </c>
      <c r="BT40" s="28">
        <v>1.7267598298758788</v>
      </c>
      <c r="BU40" s="28">
        <v>0</v>
      </c>
      <c r="BV40" s="28">
        <v>0</v>
      </c>
      <c r="BW40" s="28">
        <v>1.8395692006434017</v>
      </c>
    </row>
    <row r="41" spans="1:75" x14ac:dyDescent="0.25">
      <c r="A41" s="60" t="str">
        <f t="shared" ref="A41:A48" si="33">$B$39&amp;"_by_rookie_mdrt:"&amp;B41</f>
        <v>Activity Ratio_by_rookie_mdrt:Rookie in month</v>
      </c>
      <c r="B41" t="s">
        <v>64</v>
      </c>
      <c r="C41" s="46">
        <v>0.35159817351598172</v>
      </c>
      <c r="D41" s="46">
        <v>0.36363636363636365</v>
      </c>
      <c r="E41" s="46">
        <v>0.34649122807017546</v>
      </c>
      <c r="F41" s="46">
        <v>0.32258064516129031</v>
      </c>
      <c r="G41" s="46">
        <v>0.34538152610441769</v>
      </c>
      <c r="H41" s="46">
        <v>0.3983739837398374</v>
      </c>
      <c r="I41" s="46">
        <v>0.54646840148698883</v>
      </c>
      <c r="J41" s="46">
        <v>0.37931034482758619</v>
      </c>
      <c r="K41" s="46">
        <v>0.54285714285714282</v>
      </c>
      <c r="L41" s="46">
        <v>0.46953405017921146</v>
      </c>
      <c r="M41" s="46">
        <v>0.51821862348178138</v>
      </c>
      <c r="N41" s="46">
        <v>0.46802325581395349</v>
      </c>
      <c r="O41" s="46">
        <v>0.19246861924686193</v>
      </c>
      <c r="P41" s="46">
        <v>0.3125</v>
      </c>
      <c r="Q41" s="46">
        <v>0.77113402061855674</v>
      </c>
      <c r="R41" s="46">
        <v>0.4985754985754986</v>
      </c>
      <c r="S41" s="46">
        <v>0.51487414187643021</v>
      </c>
      <c r="T41" s="46">
        <v>0.60526315789473684</v>
      </c>
      <c r="U41" s="46">
        <v>0.33633633633633636</v>
      </c>
      <c r="V41" s="46">
        <v>0.44712182061579653</v>
      </c>
      <c r="W41" s="46">
        <v>0.48772130211307824</v>
      </c>
      <c r="X41" s="46">
        <v>0.37953795379537952</v>
      </c>
      <c r="Y41" s="46">
        <v>0.30837004405286345</v>
      </c>
      <c r="Z41" s="46">
        <v>0.58508044856167718</v>
      </c>
      <c r="AA41" s="47">
        <v>0.52514484356894553</v>
      </c>
      <c r="AB41" s="46">
        <v>0.42536754662180626</v>
      </c>
      <c r="AC41" s="46">
        <v>0.55555555555555558</v>
      </c>
      <c r="AD41" s="46">
        <v>0.42372648635507032</v>
      </c>
      <c r="AE41" s="46">
        <v>0.42432948213664007</v>
      </c>
      <c r="AF41" s="46">
        <v>0.35467698670467773</v>
      </c>
      <c r="AG41" s="46">
        <v>0.353908588407507</v>
      </c>
      <c r="AH41" s="46">
        <v>0.35544538500184847</v>
      </c>
      <c r="AI41" s="46">
        <v>0.48954529639057265</v>
      </c>
      <c r="AJ41" s="46">
        <v>0.48525864315831546</v>
      </c>
      <c r="AK41" s="25">
        <v>0.48062846830885042</v>
      </c>
      <c r="AL41" s="25">
        <v>0.20191360298953254</v>
      </c>
      <c r="AM41" s="25">
        <v>0.56298429800309946</v>
      </c>
      <c r="AN41" s="25">
        <v>-0.13444886616373553</v>
      </c>
      <c r="AO41" s="25">
        <v>-0.12556017678555242</v>
      </c>
      <c r="AP41" s="46">
        <v>0.1573816155988858</v>
      </c>
      <c r="AQ41" s="46">
        <v>0.41176470588235292</v>
      </c>
      <c r="AR41" s="46">
        <v>0.58908612754766598</v>
      </c>
      <c r="AS41" s="46">
        <v>0.4212624584717608</v>
      </c>
      <c r="AT41" s="46">
        <v>0.44462409054163299</v>
      </c>
      <c r="AU41" s="46">
        <v>0.74354923644023174</v>
      </c>
      <c r="AV41" s="5"/>
      <c r="AW41" s="5"/>
      <c r="AX41" s="5"/>
      <c r="AY41" s="5"/>
      <c r="AZ41" s="5"/>
      <c r="BA41" s="5"/>
      <c r="BB41" s="46">
        <v>0.38752219122495563</v>
      </c>
      <c r="BC41" s="46">
        <v>0.55936220642102996</v>
      </c>
      <c r="BD41" s="5"/>
      <c r="BE41" s="5"/>
      <c r="BF41" s="46">
        <v>0.48042870456663561</v>
      </c>
      <c r="BG41" s="37">
        <v>0.817700133220298</v>
      </c>
      <c r="BH41" s="28">
        <v>1.3176470588235294</v>
      </c>
      <c r="BI41" s="28">
        <v>0.76392184989470047</v>
      </c>
      <c r="BJ41" s="28">
        <v>0.84493213099193165</v>
      </c>
      <c r="BK41" s="28">
        <v>0.86355878918530493</v>
      </c>
      <c r="BL41" s="28">
        <v>1.228472651509948</v>
      </c>
      <c r="BM41" s="28"/>
      <c r="BN41" s="28"/>
      <c r="BO41" s="28"/>
      <c r="BP41" s="28"/>
      <c r="BQ41" s="28"/>
      <c r="BR41" s="28"/>
      <c r="BS41" s="28">
        <v>0.86518232802787709</v>
      </c>
      <c r="BT41" s="28">
        <v>1.0068519715578539</v>
      </c>
      <c r="BU41" s="28">
        <v>0</v>
      </c>
      <c r="BV41" s="28">
        <v>0</v>
      </c>
      <c r="BW41" s="28">
        <v>0.91484989417697826</v>
      </c>
    </row>
    <row r="42" spans="1:75" x14ac:dyDescent="0.25">
      <c r="A42" s="60" t="str">
        <f t="shared" si="33"/>
        <v>Activity Ratio_by_rookie_mdrt:Rookie last month</v>
      </c>
      <c r="B42" t="s">
        <v>65</v>
      </c>
      <c r="C42" s="46">
        <v>0.27058823529411763</v>
      </c>
      <c r="D42" s="46">
        <v>0.29357798165137616</v>
      </c>
      <c r="E42" s="46">
        <v>0.35714285714285715</v>
      </c>
      <c r="F42" s="46">
        <v>0.30088495575221241</v>
      </c>
      <c r="G42" s="46">
        <v>0.30827067669172931</v>
      </c>
      <c r="H42" s="46">
        <v>0.34361233480176212</v>
      </c>
      <c r="I42" s="46">
        <v>0.38034188034188032</v>
      </c>
      <c r="J42" s="46">
        <v>0.31679389312977096</v>
      </c>
      <c r="K42" s="46">
        <v>0.43190661478599224</v>
      </c>
      <c r="L42" s="46">
        <v>0.40579710144927539</v>
      </c>
      <c r="M42" s="46">
        <v>0.26937269372693728</v>
      </c>
      <c r="N42" s="46">
        <v>0.41666666666666669</v>
      </c>
      <c r="O42" s="46">
        <v>0.16502463054187191</v>
      </c>
      <c r="P42" s="46">
        <v>0.17573221757322174</v>
      </c>
      <c r="Q42" s="46">
        <v>0.19685039370078741</v>
      </c>
      <c r="R42" s="46">
        <v>0.34381551362683438</v>
      </c>
      <c r="S42" s="46">
        <v>0.29640287769784174</v>
      </c>
      <c r="T42" s="46">
        <v>0.38051044083526681</v>
      </c>
      <c r="U42" s="46">
        <v>0.28666666666666668</v>
      </c>
      <c r="V42" s="46">
        <v>0.19209726443768996</v>
      </c>
      <c r="W42" s="46">
        <v>0.32362897765741366</v>
      </c>
      <c r="X42" s="46">
        <v>0.23191733639494833</v>
      </c>
      <c r="Y42" s="46">
        <v>0.22910902047592696</v>
      </c>
      <c r="Z42" s="46">
        <v>0.30330162283156126</v>
      </c>
      <c r="AA42" s="47">
        <v>0.26998323085522641</v>
      </c>
      <c r="AB42" s="46">
        <v>0.17920241393862701</v>
      </c>
      <c r="AC42" s="46">
        <v>0.34316617502458213</v>
      </c>
      <c r="AD42" s="46">
        <v>0.26746430292059009</v>
      </c>
      <c r="AE42" s="46">
        <v>0.25477599323414551</v>
      </c>
      <c r="AF42" s="46">
        <v>0.31234617355567579</v>
      </c>
      <c r="AG42" s="46">
        <v>0.307103024696117</v>
      </c>
      <c r="AH42" s="46">
        <v>0.31758932241523463</v>
      </c>
      <c r="AI42" s="46">
        <v>0.37634746275254782</v>
      </c>
      <c r="AJ42" s="46">
        <v>0.36394548728095977</v>
      </c>
      <c r="AK42" s="25">
        <v>-0.13562817888306278</v>
      </c>
      <c r="AL42" s="25">
        <v>-0.41647460452090801</v>
      </c>
      <c r="AM42" s="25">
        <v>8.0534359325553195E-2</v>
      </c>
      <c r="AN42" s="25">
        <v>-0.28931551453968352</v>
      </c>
      <c r="AO42" s="25">
        <v>-0.29996111467797171</v>
      </c>
      <c r="AP42" s="46">
        <v>0.16059113300492611</v>
      </c>
      <c r="AQ42" s="46">
        <v>9.8954703832752608E-2</v>
      </c>
      <c r="AR42" s="46">
        <v>0.36530612244897959</v>
      </c>
      <c r="AS42" s="46">
        <v>0.26207809397749837</v>
      </c>
      <c r="AT42" s="46">
        <v>0.18266666666666667</v>
      </c>
      <c r="AU42" s="46">
        <v>0.17807089859851608</v>
      </c>
      <c r="AV42" s="5"/>
      <c r="AW42" s="5"/>
      <c r="AX42" s="5"/>
      <c r="AY42" s="5"/>
      <c r="AZ42" s="5"/>
      <c r="BA42" s="5"/>
      <c r="BB42" s="46">
        <v>0.1858267716535433</v>
      </c>
      <c r="BC42" s="46">
        <v>0.20975378787878787</v>
      </c>
      <c r="BD42" s="5"/>
      <c r="BE42" s="5"/>
      <c r="BF42" s="46">
        <v>0.19748529242127119</v>
      </c>
      <c r="BG42" s="37">
        <v>0.97313432835820901</v>
      </c>
      <c r="BH42" s="28">
        <v>0.56309938609590182</v>
      </c>
      <c r="BI42" s="28">
        <v>1.8557551020408163</v>
      </c>
      <c r="BJ42" s="28">
        <v>0.76226372455650437</v>
      </c>
      <c r="BK42" s="28">
        <v>0.61627831715210357</v>
      </c>
      <c r="BL42" s="28">
        <v>0.46797900790219776</v>
      </c>
      <c r="BM42" s="28"/>
      <c r="BN42" s="28"/>
      <c r="BO42" s="28"/>
      <c r="BP42" s="28"/>
      <c r="BQ42" s="28"/>
      <c r="BR42" s="28"/>
      <c r="BS42" s="28">
        <v>1.0705840874368315</v>
      </c>
      <c r="BT42" s="28">
        <v>0.61123095207085176</v>
      </c>
      <c r="BU42" s="28">
        <v>0</v>
      </c>
      <c r="BV42" s="28">
        <v>0</v>
      </c>
      <c r="BW42" s="28">
        <v>0.73147243921667526</v>
      </c>
    </row>
    <row r="43" spans="1:75" x14ac:dyDescent="0.25">
      <c r="A43" s="60" t="str">
        <f t="shared" si="33"/>
        <v>Activity Ratio_by_rookie_mdrt:2-3 months</v>
      </c>
      <c r="B43" t="s">
        <v>66</v>
      </c>
      <c r="C43" s="46">
        <v>0.23616236162361623</v>
      </c>
      <c r="D43" s="46">
        <v>0.1588235294117647</v>
      </c>
      <c r="E43" s="46">
        <v>0.23076923076923078</v>
      </c>
      <c r="F43" s="46">
        <v>0.16909620991253643</v>
      </c>
      <c r="G43" s="46">
        <v>0.23104693140794225</v>
      </c>
      <c r="H43" s="46">
        <v>0.31989247311827956</v>
      </c>
      <c r="I43" s="46">
        <v>0.27750000000000002</v>
      </c>
      <c r="J43" s="46">
        <v>0.21662468513853905</v>
      </c>
      <c r="K43" s="46">
        <v>0.37914691943127959</v>
      </c>
      <c r="L43" s="46">
        <v>0.29711751662971175</v>
      </c>
      <c r="M43" s="46">
        <v>0.31237721021611004</v>
      </c>
      <c r="N43" s="46">
        <v>0.34631147540983609</v>
      </c>
      <c r="O43" s="46">
        <v>0.17399103139013453</v>
      </c>
      <c r="P43" s="46">
        <v>0.18086696562032886</v>
      </c>
      <c r="Q43" s="46">
        <v>0.17051509769094139</v>
      </c>
      <c r="R43" s="46">
        <v>0.11472868217054263</v>
      </c>
      <c r="S43" s="46">
        <v>0.21276595744680851</v>
      </c>
      <c r="T43" s="46">
        <v>0.28436911487758948</v>
      </c>
      <c r="U43" s="46">
        <v>0.17869415807560138</v>
      </c>
      <c r="V43" s="46">
        <v>0.2077338129496403</v>
      </c>
      <c r="W43" s="46">
        <v>0.18625429553264605</v>
      </c>
      <c r="X43" s="46">
        <v>0.12357611322057301</v>
      </c>
      <c r="Y43" s="46">
        <v>0.14257425742574256</v>
      </c>
      <c r="Z43" s="46">
        <v>0.19699699699699699</v>
      </c>
      <c r="AA43" s="47">
        <v>0.19246298788694483</v>
      </c>
      <c r="AB43" s="46">
        <v>0.17512436490046826</v>
      </c>
      <c r="AC43" s="46">
        <v>0.21818181818181817</v>
      </c>
      <c r="AD43" s="46">
        <v>0.19089408885262923</v>
      </c>
      <c r="AE43" s="46">
        <v>0.15438245588110419</v>
      </c>
      <c r="AF43" s="46">
        <v>0.22429845604056164</v>
      </c>
      <c r="AG43" s="46">
        <v>0.20858504060153726</v>
      </c>
      <c r="AH43" s="46">
        <v>0.24001187147958611</v>
      </c>
      <c r="AI43" s="46">
        <v>0.29109053485660624</v>
      </c>
      <c r="AJ43" s="46">
        <v>0.31860206741855263</v>
      </c>
      <c r="AK43" s="25">
        <v>-0.14193351445923352</v>
      </c>
      <c r="AL43" s="25">
        <v>-0.16041742784895763</v>
      </c>
      <c r="AM43" s="25">
        <v>-9.0954056410599948E-2</v>
      </c>
      <c r="AN43" s="25">
        <v>-0.34421059432019885</v>
      </c>
      <c r="AO43" s="25">
        <v>-0.5154379972108295</v>
      </c>
      <c r="AP43" s="46">
        <v>9.0137547556335962E-2</v>
      </c>
      <c r="AQ43" s="46">
        <v>0.16092572658772875</v>
      </c>
      <c r="AR43" s="46">
        <v>0.11544183278786076</v>
      </c>
      <c r="AS43" s="46">
        <v>0.12967798085291557</v>
      </c>
      <c r="AT43" s="46">
        <v>0.13736036408771204</v>
      </c>
      <c r="AU43" s="46">
        <v>9.4945355191256825E-2</v>
      </c>
      <c r="AV43" s="5"/>
      <c r="AW43" s="5"/>
      <c r="AX43" s="5"/>
      <c r="AY43" s="5"/>
      <c r="AZ43" s="5"/>
      <c r="BA43" s="5"/>
      <c r="BB43" s="46">
        <v>0.12330855727082142</v>
      </c>
      <c r="BC43" s="46">
        <v>0.11880151772864059</v>
      </c>
      <c r="BD43" s="5"/>
      <c r="BE43" s="5"/>
      <c r="BF43" s="46">
        <v>0.12140927386006506</v>
      </c>
      <c r="BG43" s="37">
        <v>0.51805858518203407</v>
      </c>
      <c r="BH43" s="28">
        <v>0.88974637262140932</v>
      </c>
      <c r="BI43" s="28">
        <v>0.67701824853714165</v>
      </c>
      <c r="BJ43" s="28">
        <v>1.1303013195963587</v>
      </c>
      <c r="BK43" s="28">
        <v>0.64559371121224662</v>
      </c>
      <c r="BL43" s="28">
        <v>0.33388068613614152</v>
      </c>
      <c r="BM43" s="28"/>
      <c r="BN43" s="28"/>
      <c r="BO43" s="28"/>
      <c r="BP43" s="28"/>
      <c r="BQ43" s="28"/>
      <c r="BR43" s="28"/>
      <c r="BS43" s="28">
        <v>0.70274096572017486</v>
      </c>
      <c r="BT43" s="28">
        <v>0.54450695625626944</v>
      </c>
      <c r="BU43" s="28">
        <v>0</v>
      </c>
      <c r="BV43" s="28">
        <v>0</v>
      </c>
      <c r="BW43" s="28">
        <v>0.63081881453166666</v>
      </c>
    </row>
    <row r="44" spans="1:75" x14ac:dyDescent="0.25">
      <c r="A44" s="60" t="str">
        <f t="shared" si="33"/>
        <v>Activity Ratio_by_rookie_mdrt:4 - 6 mths</v>
      </c>
      <c r="B44" t="s">
        <v>67</v>
      </c>
      <c r="C44" s="46">
        <v>0.13698630136986301</v>
      </c>
      <c r="D44" s="46">
        <v>0.13513513513513514</v>
      </c>
      <c r="E44" s="46">
        <v>0.24</v>
      </c>
      <c r="F44" s="46">
        <v>0.20529801324503311</v>
      </c>
      <c r="G44" s="46">
        <v>0.265625</v>
      </c>
      <c r="H44" s="46">
        <v>0.29317269076305219</v>
      </c>
      <c r="I44" s="46">
        <v>0.25311203319502074</v>
      </c>
      <c r="J44" s="46">
        <v>0.20212765957446807</v>
      </c>
      <c r="K44" s="46">
        <v>0.38317757009345793</v>
      </c>
      <c r="L44" s="46">
        <v>0.256198347107438</v>
      </c>
      <c r="M44" s="46">
        <v>0.28647214854111408</v>
      </c>
      <c r="N44" s="46">
        <v>0.27411167512690354</v>
      </c>
      <c r="O44" s="46">
        <v>0.19193020719738277</v>
      </c>
      <c r="P44" s="46">
        <v>0.16618357487922705</v>
      </c>
      <c r="Q44" s="46">
        <v>0.29477292202227934</v>
      </c>
      <c r="R44" s="46">
        <v>0.17170111287758347</v>
      </c>
      <c r="S44" s="46">
        <v>0.14625550660792952</v>
      </c>
      <c r="T44" s="46">
        <v>0.14831981460023175</v>
      </c>
      <c r="U44" s="46">
        <v>0.1471004243281471</v>
      </c>
      <c r="V44" s="46">
        <v>0.16910935738444194</v>
      </c>
      <c r="W44" s="46">
        <v>0.15276695245518315</v>
      </c>
      <c r="X44" s="46">
        <v>0.1131333005410723</v>
      </c>
      <c r="Y44" s="46">
        <v>8.2285714285714281E-2</v>
      </c>
      <c r="Z44" s="46">
        <v>0.15609093993892093</v>
      </c>
      <c r="AA44" s="47">
        <v>0.18854901960784315</v>
      </c>
      <c r="AB44" s="46">
        <v>0.2176289013662964</v>
      </c>
      <c r="AC44" s="46">
        <v>0.15663390663390664</v>
      </c>
      <c r="AD44" s="46">
        <v>0.15632557805592406</v>
      </c>
      <c r="AE44" s="46">
        <v>0.1171699849219025</v>
      </c>
      <c r="AF44" s="46">
        <v>0.21270285675218056</v>
      </c>
      <c r="AG44" s="46">
        <v>0.17070714550166607</v>
      </c>
      <c r="AH44" s="46">
        <v>0.25469856800269514</v>
      </c>
      <c r="AI44" s="46">
        <v>0.27947242095431557</v>
      </c>
      <c r="AJ44" s="46">
        <v>0.27226072359181858</v>
      </c>
      <c r="AK44" s="25">
        <v>-0.11355671246333554</v>
      </c>
      <c r="AL44" s="25">
        <v>0.27486697013612926</v>
      </c>
      <c r="AM44" s="25">
        <v>-0.3850224292103237</v>
      </c>
      <c r="AN44" s="25">
        <v>-0.44064041266713005</v>
      </c>
      <c r="AO44" s="25">
        <v>-0.56964051451810849</v>
      </c>
      <c r="AP44" s="46">
        <v>6.2481404343945252E-2</v>
      </c>
      <c r="AQ44" s="46">
        <v>0.12008577555396711</v>
      </c>
      <c r="AR44" s="46">
        <v>0.19833178869323448</v>
      </c>
      <c r="AS44" s="46">
        <v>0.1866913123844732</v>
      </c>
      <c r="AT44" s="46">
        <v>0.12080536912751678</v>
      </c>
      <c r="AU44" s="46">
        <v>0.1259731068648266</v>
      </c>
      <c r="AV44" s="5"/>
      <c r="AW44" s="5"/>
      <c r="AX44" s="5"/>
      <c r="AY44" s="5"/>
      <c r="AZ44" s="5"/>
      <c r="BA44" s="5"/>
      <c r="BB44" s="46">
        <v>0.11710953468798846</v>
      </c>
      <c r="BC44" s="46">
        <v>0.14874184529356943</v>
      </c>
      <c r="BD44" s="5"/>
      <c r="BE44" s="5"/>
      <c r="BF44" s="46">
        <v>0.12951322906007895</v>
      </c>
      <c r="BG44" s="37">
        <v>0.32554231695112384</v>
      </c>
      <c r="BH44" s="28">
        <v>0.72260917266486024</v>
      </c>
      <c r="BI44" s="28">
        <v>0.67282906222385075</v>
      </c>
      <c r="BJ44" s="28">
        <v>1.0873040323132745</v>
      </c>
      <c r="BK44" s="28">
        <v>0.82598851782970806</v>
      </c>
      <c r="BL44" s="28">
        <v>0.84933430644019814</v>
      </c>
      <c r="BM44" s="28"/>
      <c r="BN44" s="28"/>
      <c r="BO44" s="28"/>
      <c r="BP44" s="28"/>
      <c r="BQ44" s="28"/>
      <c r="BR44" s="28"/>
      <c r="BS44" s="28">
        <v>0.52783907325409829</v>
      </c>
      <c r="BT44" s="28">
        <v>0.94961460446247459</v>
      </c>
      <c r="BU44" s="28">
        <v>0</v>
      </c>
      <c r="BV44" s="28">
        <v>0</v>
      </c>
      <c r="BW44" s="28">
        <v>0.68689420570549353</v>
      </c>
    </row>
    <row r="45" spans="1:75" x14ac:dyDescent="0.25">
      <c r="A45" s="60" t="str">
        <f t="shared" si="33"/>
        <v>Activity Ratio_by_rookie_mdrt:7-12mth</v>
      </c>
      <c r="B45" t="s">
        <v>68</v>
      </c>
      <c r="C45" s="46">
        <v>0.1893491124260355</v>
      </c>
      <c r="D45" s="46">
        <v>0.14673913043478262</v>
      </c>
      <c r="E45" s="46">
        <v>0.18666666666666668</v>
      </c>
      <c r="F45" s="46">
        <v>0.20392156862745098</v>
      </c>
      <c r="G45" s="46">
        <v>0.29385964912280704</v>
      </c>
      <c r="H45" s="46">
        <v>0.23412698412698413</v>
      </c>
      <c r="I45" s="46">
        <v>0.27777777777777779</v>
      </c>
      <c r="J45" s="46">
        <v>0.20564516129032259</v>
      </c>
      <c r="K45" s="46">
        <v>0.46280991735537191</v>
      </c>
      <c r="L45" s="46">
        <v>0.35094339622641507</v>
      </c>
      <c r="M45" s="46">
        <v>0.31</v>
      </c>
      <c r="N45" s="46">
        <v>0.36184210526315791</v>
      </c>
      <c r="O45" s="46">
        <v>0.16143497757847533</v>
      </c>
      <c r="P45" s="46">
        <v>0.17391304347826086</v>
      </c>
      <c r="Q45" s="46">
        <v>0.25899280575539568</v>
      </c>
      <c r="R45" s="46">
        <v>0.21293532338308457</v>
      </c>
      <c r="S45" s="46">
        <v>0.20744680851063829</v>
      </c>
      <c r="T45" s="46">
        <v>0.22611464968152867</v>
      </c>
      <c r="U45" s="46">
        <v>0.12338593974175036</v>
      </c>
      <c r="V45" s="46">
        <v>9.5238095238095233E-2</v>
      </c>
      <c r="W45" s="46">
        <v>0.13139931740614336</v>
      </c>
      <c r="X45" s="46">
        <v>8.7037037037037038E-2</v>
      </c>
      <c r="Y45" s="46">
        <v>0.11320754716981132</v>
      </c>
      <c r="Z45" s="46">
        <v>0.21673306772908366</v>
      </c>
      <c r="AA45" s="47">
        <v>0.21022827818085293</v>
      </c>
      <c r="AB45" s="46">
        <v>0.19811360893737731</v>
      </c>
      <c r="AC45" s="46">
        <v>0.21599291826497491</v>
      </c>
      <c r="AD45" s="46">
        <v>0.11667445079532963</v>
      </c>
      <c r="AE45" s="46">
        <v>0.13899255064531069</v>
      </c>
      <c r="AF45" s="46">
        <v>0.20911051856745452</v>
      </c>
      <c r="AG45" s="46">
        <v>0.17425163650916162</v>
      </c>
      <c r="AH45" s="46">
        <v>0.24396940062574737</v>
      </c>
      <c r="AI45" s="46">
        <v>0.31541095214115744</v>
      </c>
      <c r="AJ45" s="46">
        <v>0.34092850049652434</v>
      </c>
      <c r="AK45" s="25">
        <v>5.345305540131573E-3</v>
      </c>
      <c r="AL45" s="25">
        <v>0.13693973213824662</v>
      </c>
      <c r="AM45" s="25">
        <v>-0.11467209530792266</v>
      </c>
      <c r="AN45" s="25">
        <v>-0.63008750963373727</v>
      </c>
      <c r="AO45" s="25">
        <v>-0.59231172975306101</v>
      </c>
      <c r="AP45" s="46">
        <v>5.232558139534884E-2</v>
      </c>
      <c r="AQ45" s="46">
        <v>8.8111044055522031E-2</v>
      </c>
      <c r="AR45" s="46">
        <v>0.16530156366344007</v>
      </c>
      <c r="AS45" s="46">
        <v>0.15968586387434555</v>
      </c>
      <c r="AT45" s="46">
        <v>9.6385542168674704E-2</v>
      </c>
      <c r="AU45" s="46">
        <v>9.4752929190015281E-2</v>
      </c>
      <c r="AV45" s="5"/>
      <c r="AW45" s="5"/>
      <c r="AX45" s="5"/>
      <c r="AY45" s="5"/>
      <c r="AZ45" s="5"/>
      <c r="BA45" s="5"/>
      <c r="BB45" s="46">
        <v>9.7033898305084743E-2</v>
      </c>
      <c r="BC45" s="46">
        <v>0.11425296140619029</v>
      </c>
      <c r="BD45" s="5"/>
      <c r="BE45" s="5"/>
      <c r="BF45" s="46">
        <v>0.10608800482218204</v>
      </c>
      <c r="BG45" s="37">
        <v>0.32412790697674421</v>
      </c>
      <c r="BH45" s="28">
        <v>0.50663850331925164</v>
      </c>
      <c r="BI45" s="28">
        <v>0.63824770414494914</v>
      </c>
      <c r="BJ45" s="28">
        <v>0.74992660370895925</v>
      </c>
      <c r="BK45" s="28">
        <v>0.46462774173617549</v>
      </c>
      <c r="BL45" s="28">
        <v>0.41904816571358872</v>
      </c>
      <c r="BM45" s="28"/>
      <c r="BN45" s="28"/>
      <c r="BO45" s="28"/>
      <c r="BP45" s="28"/>
      <c r="BQ45" s="28"/>
      <c r="BR45" s="28"/>
      <c r="BS45" s="28">
        <v>0.48133920606601244</v>
      </c>
      <c r="BT45" s="28">
        <v>0.52896623798576359</v>
      </c>
      <c r="BU45" s="28">
        <v>0</v>
      </c>
      <c r="BV45" s="28">
        <v>0</v>
      </c>
      <c r="BW45" s="28">
        <v>0.5046324202442346</v>
      </c>
    </row>
    <row r="46" spans="1:75" x14ac:dyDescent="0.25">
      <c r="A46" s="60" t="str">
        <f t="shared" si="33"/>
        <v>Activity Ratio_by_rookie_mdrt:13+mth</v>
      </c>
      <c r="B46" t="s">
        <v>69</v>
      </c>
      <c r="C46" s="46">
        <v>2.6315789473684209E-2</v>
      </c>
      <c r="D46" s="46">
        <v>7.6923076923076927E-2</v>
      </c>
      <c r="E46" s="46">
        <v>5.0632911392405063E-2</v>
      </c>
      <c r="F46" s="46">
        <v>3.8461538461538464E-2</v>
      </c>
      <c r="G46" s="46">
        <v>0.15</v>
      </c>
      <c r="H46" s="46">
        <v>0.10743801652892562</v>
      </c>
      <c r="I46" s="46">
        <v>0.19607843137254902</v>
      </c>
      <c r="J46" s="46">
        <v>0.22222222222222221</v>
      </c>
      <c r="K46" s="46">
        <v>0.44827586206896552</v>
      </c>
      <c r="L46" s="46">
        <v>0.20799999999999999</v>
      </c>
      <c r="M46" s="46">
        <v>0.40298507462686567</v>
      </c>
      <c r="N46" s="46">
        <v>0.29585798816568049</v>
      </c>
      <c r="O46" s="46">
        <v>0.16759776536312848</v>
      </c>
      <c r="P46" s="46">
        <v>0.11707317073170732</v>
      </c>
      <c r="Q46" s="46">
        <v>0.21777777777777776</v>
      </c>
      <c r="R46" s="46">
        <v>0.128099173553719</v>
      </c>
      <c r="S46" s="46">
        <v>0.18571428571428572</v>
      </c>
      <c r="T46" s="46">
        <v>0.21766561514195584</v>
      </c>
      <c r="U46" s="46">
        <v>0.15078236130867709</v>
      </c>
      <c r="V46" s="46">
        <v>0.20775969962453067</v>
      </c>
      <c r="W46" s="46">
        <v>0.17199558985667035</v>
      </c>
      <c r="X46" s="46">
        <v>0.17234848484848486</v>
      </c>
      <c r="Y46" s="46">
        <v>0.1362862010221465</v>
      </c>
      <c r="Z46" s="46">
        <v>0.18404907975460122</v>
      </c>
      <c r="AA46" s="47">
        <v>0.17610497237569062</v>
      </c>
      <c r="AB46" s="46">
        <v>0.16748290462420454</v>
      </c>
      <c r="AC46" s="46">
        <v>0.18116805721096543</v>
      </c>
      <c r="AD46" s="46">
        <v>0.17684588359662601</v>
      </c>
      <c r="AE46" s="46">
        <v>0.16422792187507754</v>
      </c>
      <c r="AF46" s="46">
        <v>7.4961888796605036E-2</v>
      </c>
      <c r="AG46" s="46">
        <v>5.1290592596388733E-2</v>
      </c>
      <c r="AH46" s="46">
        <v>9.8633184996821346E-2</v>
      </c>
      <c r="AI46" s="46">
        <v>0.28885883855457889</v>
      </c>
      <c r="AJ46" s="46">
        <v>0.30228102093084869</v>
      </c>
      <c r="AK46" s="25">
        <v>1.349260073389003</v>
      </c>
      <c r="AL46" s="25">
        <v>2.2653727739538083</v>
      </c>
      <c r="AM46" s="25">
        <v>0.83678603927069717</v>
      </c>
      <c r="AN46" s="25">
        <v>-0.38777748854234351</v>
      </c>
      <c r="AO46" s="25">
        <v>-0.45670448852742518</v>
      </c>
      <c r="AP46" s="46">
        <v>7.4475287745429927E-2</v>
      </c>
      <c r="AQ46" s="46">
        <v>0.11507293354943274</v>
      </c>
      <c r="AR46" s="46">
        <v>0.14955357142857142</v>
      </c>
      <c r="AS46" s="46">
        <v>0.16972477064220184</v>
      </c>
      <c r="AT46" s="46">
        <v>0.140625</v>
      </c>
      <c r="AU46" s="46">
        <v>0.12513034410844631</v>
      </c>
      <c r="AV46" s="5"/>
      <c r="AW46" s="5"/>
      <c r="AX46" s="5"/>
      <c r="AY46" s="5"/>
      <c r="AZ46" s="5"/>
      <c r="BA46" s="5"/>
      <c r="BB46" s="46">
        <v>0.10701413917382867</v>
      </c>
      <c r="BC46" s="46">
        <v>0.14448111477814449</v>
      </c>
      <c r="BD46" s="5"/>
      <c r="BE46" s="5"/>
      <c r="BF46" s="46">
        <v>0.12314493211240922</v>
      </c>
      <c r="BG46" s="37">
        <v>0.44436921688106523</v>
      </c>
      <c r="BH46" s="28">
        <v>0.98291464073473789</v>
      </c>
      <c r="BI46" s="28">
        <v>0.68672558309037901</v>
      </c>
      <c r="BJ46" s="28">
        <v>1.3249482095294467</v>
      </c>
      <c r="BK46" s="28">
        <v>0.75721153846153844</v>
      </c>
      <c r="BL46" s="28">
        <v>0.57487418959967362</v>
      </c>
      <c r="BM46" s="28"/>
      <c r="BN46" s="28"/>
      <c r="BO46" s="28"/>
      <c r="BP46" s="28"/>
      <c r="BQ46" s="28"/>
      <c r="BR46" s="28"/>
      <c r="BS46" s="28">
        <v>0.63273408501807438</v>
      </c>
      <c r="BT46" s="28">
        <v>0.79749773222936338</v>
      </c>
      <c r="BU46" s="28">
        <v>0</v>
      </c>
      <c r="BV46" s="28">
        <v>0</v>
      </c>
      <c r="BW46" s="28">
        <v>0.69927004587752373</v>
      </c>
    </row>
    <row r="47" spans="1:75" x14ac:dyDescent="0.25">
      <c r="A47" s="60" t="str">
        <f t="shared" si="33"/>
        <v>Activity Ratio_by_rookie_mdrt:SA</v>
      </c>
      <c r="B47" s="38" t="s">
        <v>70</v>
      </c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25"/>
      <c r="AL47" s="25"/>
      <c r="AM47" s="25"/>
      <c r="AN47" s="25"/>
      <c r="AO47" s="25"/>
      <c r="AP47" s="46"/>
      <c r="AQ47" s="46">
        <v>8.6173633440514472E-2</v>
      </c>
      <c r="AR47" s="46">
        <v>2.7573529411764705E-2</v>
      </c>
      <c r="AS47" s="46">
        <v>5.6441717791411043E-2</v>
      </c>
      <c r="AT47" s="46">
        <v>1.7234625930278104E-2</v>
      </c>
      <c r="AU47" s="46">
        <v>1.3909587680079483E-2</v>
      </c>
      <c r="AV47" s="5"/>
      <c r="AW47" s="5"/>
      <c r="AX47" s="5"/>
      <c r="AY47" s="5"/>
      <c r="AZ47" s="5"/>
      <c r="BA47" s="5"/>
      <c r="BB47" s="46">
        <v>4.6482672753683334E-2</v>
      </c>
      <c r="BC47" s="46">
        <v>2.6412614980289094E-2</v>
      </c>
      <c r="BD47" s="5"/>
      <c r="BE47" s="5"/>
      <c r="BF47" s="46">
        <v>3.1239083786616099E-2</v>
      </c>
      <c r="BG47" s="37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</row>
    <row r="48" spans="1:75" s="59" customFormat="1" x14ac:dyDescent="0.25">
      <c r="A48" s="60" t="str">
        <f t="shared" si="33"/>
        <v xml:space="preserve">Activity Ratio_by_rookie_mdrt:Total </v>
      </c>
      <c r="B48" s="29" t="s">
        <v>100</v>
      </c>
      <c r="C48" s="48">
        <v>0.22942206654991243</v>
      </c>
      <c r="D48" s="48">
        <v>0.19783873649210307</v>
      </c>
      <c r="E48" s="48">
        <v>0.25244177310293014</v>
      </c>
      <c r="F48" s="48">
        <v>0.22887558216899534</v>
      </c>
      <c r="G48" s="48">
        <v>0.2844413982179575</v>
      </c>
      <c r="H48" s="48">
        <v>0.30505050505050507</v>
      </c>
      <c r="I48" s="48">
        <v>0.33804713804713804</v>
      </c>
      <c r="J48" s="48">
        <v>0.26145038167938933</v>
      </c>
      <c r="K48" s="48">
        <v>0.44168591224018477</v>
      </c>
      <c r="L48" s="48">
        <v>0.3434125269978402</v>
      </c>
      <c r="M48" s="48">
        <v>0.35815939278937381</v>
      </c>
      <c r="N48" s="48">
        <v>0.36861313868613138</v>
      </c>
      <c r="O48" s="48">
        <v>0.17864429834504647</v>
      </c>
      <c r="P48" s="48">
        <v>0.17797194757415497</v>
      </c>
      <c r="Q48" s="48">
        <v>0.29847345636819322</v>
      </c>
      <c r="R48" s="48">
        <v>0.23815676141257536</v>
      </c>
      <c r="S48" s="48">
        <v>0.25908558030480655</v>
      </c>
      <c r="T48" s="48">
        <v>0.3403099536667199</v>
      </c>
      <c r="U48" s="48">
        <v>0.22210343445142322</v>
      </c>
      <c r="V48" s="48">
        <v>0.22688975910763023</v>
      </c>
      <c r="W48" s="48">
        <v>0.25188442211055279</v>
      </c>
      <c r="X48" s="48">
        <v>0.18542798276830869</v>
      </c>
      <c r="Y48" s="48">
        <v>0.16615013774104684</v>
      </c>
      <c r="Z48" s="48">
        <v>0.26696014464271678</v>
      </c>
      <c r="AA48" s="48">
        <v>0.25485087418580732</v>
      </c>
      <c r="AB48" s="48">
        <v>0.21836323409579825</v>
      </c>
      <c r="AC48" s="48">
        <v>0.28475126396604455</v>
      </c>
      <c r="AD48" s="48">
        <v>0.23362587188986872</v>
      </c>
      <c r="AE48" s="48">
        <v>0.20617942171735745</v>
      </c>
      <c r="AF48" s="49">
        <v>0.24967834359706723</v>
      </c>
      <c r="AG48" s="49">
        <v>0.22656752538164857</v>
      </c>
      <c r="AH48" s="49">
        <v>0.27278916181248597</v>
      </c>
      <c r="AI48" s="49">
        <v>0.34706114398890403</v>
      </c>
      <c r="AJ48" s="49">
        <v>0.35672835282444848</v>
      </c>
      <c r="AK48" s="40">
        <v>2.0716777090958205E-2</v>
      </c>
      <c r="AL48" s="40">
        <v>-3.6211241094814217E-2</v>
      </c>
      <c r="AM48" s="40">
        <v>4.3851090248890667E-2</v>
      </c>
      <c r="AN48" s="40">
        <v>-0.32684520887380575</v>
      </c>
      <c r="AO48" s="40">
        <v>-0.42202681652607099</v>
      </c>
      <c r="AP48" s="49">
        <v>9.7846199393087113E-2</v>
      </c>
      <c r="AQ48" s="49">
        <v>0.1365289010907472</v>
      </c>
      <c r="AR48" s="49">
        <v>0.20923593618807726</v>
      </c>
      <c r="AS48" s="49">
        <v>0.22019452521808883</v>
      </c>
      <c r="AT48" s="49">
        <v>0.17862311350010338</v>
      </c>
      <c r="AU48" s="49">
        <v>0.23423767672907911</v>
      </c>
      <c r="AV48" s="42"/>
      <c r="AW48" s="42"/>
      <c r="AX48" s="42"/>
      <c r="AY48" s="42"/>
      <c r="AZ48" s="42"/>
      <c r="BA48" s="42"/>
      <c r="BB48" s="49">
        <v>0.14535451694174509</v>
      </c>
      <c r="BC48" s="49">
        <v>0.2117217333554707</v>
      </c>
      <c r="BD48" s="42"/>
      <c r="BE48" s="42"/>
      <c r="BF48" s="49">
        <v>0.17431498413342414</v>
      </c>
      <c r="BG48" s="43">
        <v>0.5477152100544509</v>
      </c>
      <c r="BH48" s="44">
        <v>0.76713719747242837</v>
      </c>
      <c r="BI48" s="44">
        <v>0.70102024727440537</v>
      </c>
      <c r="BJ48" s="44">
        <v>0.92457809684702041</v>
      </c>
      <c r="BK48" s="44">
        <v>0.68943672314745785</v>
      </c>
      <c r="BL48" s="44">
        <v>0.68830686321469781</v>
      </c>
      <c r="BM48" s="44"/>
      <c r="BN48" s="44"/>
      <c r="BO48" s="44"/>
      <c r="BP48" s="44"/>
      <c r="BQ48" s="44"/>
      <c r="BR48" s="44"/>
      <c r="BS48" s="44">
        <v>0.66548277968906899</v>
      </c>
      <c r="BT48" s="44">
        <v>0.74353219861639552</v>
      </c>
      <c r="BU48" s="44">
        <v>0</v>
      </c>
      <c r="BV48" s="44">
        <v>0</v>
      </c>
      <c r="BW48" s="44">
        <v>0.68398817422275793</v>
      </c>
    </row>
    <row r="49" spans="1:75" x14ac:dyDescent="0.25">
      <c r="AA49" s="25">
        <v>0.25485087418580732</v>
      </c>
      <c r="AB49" s="5"/>
      <c r="AC49" s="25"/>
      <c r="AD49" s="5"/>
      <c r="AE49" s="5"/>
      <c r="AF49" s="25">
        <v>0.25756146638998934</v>
      </c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40">
        <v>0.17431498413342414</v>
      </c>
      <c r="BG49" s="4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</row>
    <row r="50" spans="1:75" x14ac:dyDescent="0.25"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4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</row>
    <row r="51" spans="1:75" s="59" customFormat="1" x14ac:dyDescent="0.25">
      <c r="B51" s="15" t="s">
        <v>104</v>
      </c>
      <c r="C51" s="16">
        <v>42005</v>
      </c>
      <c r="D51" s="16">
        <v>42036</v>
      </c>
      <c r="E51" s="16">
        <v>42064</v>
      </c>
      <c r="F51" s="16">
        <v>42095</v>
      </c>
      <c r="G51" s="16">
        <v>42125</v>
      </c>
      <c r="H51" s="16">
        <v>42156</v>
      </c>
      <c r="I51" s="16">
        <v>42186</v>
      </c>
      <c r="J51" s="16">
        <v>42217</v>
      </c>
      <c r="K51" s="16">
        <v>42248</v>
      </c>
      <c r="L51" s="16">
        <v>42278</v>
      </c>
      <c r="M51" s="16">
        <v>42309</v>
      </c>
      <c r="N51" s="16">
        <v>42339</v>
      </c>
      <c r="O51" s="16">
        <v>42370</v>
      </c>
      <c r="P51" s="16">
        <v>42401</v>
      </c>
      <c r="Q51" s="16">
        <v>42430</v>
      </c>
      <c r="R51" s="16">
        <v>42461</v>
      </c>
      <c r="S51" s="16">
        <v>42491</v>
      </c>
      <c r="T51" s="16">
        <v>42522</v>
      </c>
      <c r="U51" s="16">
        <v>42552</v>
      </c>
      <c r="V51" s="16">
        <v>42583</v>
      </c>
      <c r="W51" s="16">
        <v>42614</v>
      </c>
      <c r="X51" s="16">
        <v>42644</v>
      </c>
      <c r="Y51" s="16">
        <v>42675</v>
      </c>
      <c r="Z51" s="16">
        <v>42705</v>
      </c>
      <c r="AA51" s="17" t="s">
        <v>112</v>
      </c>
      <c r="AB51" s="17" t="s">
        <v>78</v>
      </c>
      <c r="AC51" s="17" t="s">
        <v>79</v>
      </c>
      <c r="AD51" s="17" t="s">
        <v>80</v>
      </c>
      <c r="AE51" s="17" t="s">
        <v>81</v>
      </c>
      <c r="AF51" s="18" t="s">
        <v>113</v>
      </c>
      <c r="AG51" s="18" t="s">
        <v>82</v>
      </c>
      <c r="AH51" s="18" t="s">
        <v>83</v>
      </c>
      <c r="AI51" s="18" t="s">
        <v>84</v>
      </c>
      <c r="AJ51" s="18" t="s">
        <v>85</v>
      </c>
      <c r="AK51" s="19" t="s">
        <v>86</v>
      </c>
      <c r="AL51" s="19" t="s">
        <v>87</v>
      </c>
      <c r="AM51" s="19" t="s">
        <v>88</v>
      </c>
      <c r="AN51" s="19" t="s">
        <v>89</v>
      </c>
      <c r="AO51" s="19" t="s">
        <v>90</v>
      </c>
      <c r="AP51" s="20">
        <v>42736</v>
      </c>
      <c r="AQ51" s="20">
        <v>42767</v>
      </c>
      <c r="AR51" s="20">
        <v>42795</v>
      </c>
      <c r="AS51" s="20">
        <v>42826</v>
      </c>
      <c r="AT51" s="20">
        <v>42856</v>
      </c>
      <c r="AU51" s="20">
        <v>42887</v>
      </c>
      <c r="AV51" s="20">
        <v>42917</v>
      </c>
      <c r="AW51" s="20">
        <v>42948</v>
      </c>
      <c r="AX51" s="20">
        <v>42979</v>
      </c>
      <c r="AY51" s="20">
        <v>43009</v>
      </c>
      <c r="AZ51" s="20">
        <v>43040</v>
      </c>
      <c r="BA51" s="20">
        <v>43070</v>
      </c>
      <c r="BB51" s="17" t="s">
        <v>91</v>
      </c>
      <c r="BC51" s="17" t="s">
        <v>92</v>
      </c>
      <c r="BD51" s="17" t="s">
        <v>93</v>
      </c>
      <c r="BE51" s="17" t="s">
        <v>94</v>
      </c>
      <c r="BF51" s="17" t="s">
        <v>114</v>
      </c>
      <c r="BG51" s="21">
        <v>42736</v>
      </c>
      <c r="BH51" s="20">
        <v>42767</v>
      </c>
      <c r="BI51" s="20">
        <v>42795</v>
      </c>
      <c r="BJ51" s="20">
        <v>42826</v>
      </c>
      <c r="BK51" s="20">
        <v>42856</v>
      </c>
      <c r="BL51" s="20">
        <v>42887</v>
      </c>
      <c r="BM51" s="20">
        <v>42917</v>
      </c>
      <c r="BN51" s="20">
        <v>42948</v>
      </c>
      <c r="BO51" s="20">
        <v>42979</v>
      </c>
      <c r="BP51" s="20">
        <v>43009</v>
      </c>
      <c r="BQ51" s="20">
        <v>43040</v>
      </c>
      <c r="BR51" s="20">
        <v>43070</v>
      </c>
      <c r="BS51" s="17" t="s">
        <v>95</v>
      </c>
      <c r="BT51" s="17" t="s">
        <v>96</v>
      </c>
      <c r="BU51" s="17" t="s">
        <v>97</v>
      </c>
      <c r="BV51" s="17" t="s">
        <v>98</v>
      </c>
      <c r="BW51" s="22" t="s">
        <v>3</v>
      </c>
    </row>
    <row r="52" spans="1:75" x14ac:dyDescent="0.25">
      <c r="A52" s="60" t="str">
        <f>$B$51&amp;"_by_rookie_mdrt:"&amp;B52</f>
        <v># Case_by_rookie_mdrt:MDRT</v>
      </c>
      <c r="B52" t="s">
        <v>99</v>
      </c>
      <c r="C52">
        <v>22</v>
      </c>
      <c r="D52">
        <v>8</v>
      </c>
      <c r="E52">
        <v>41</v>
      </c>
      <c r="F52">
        <v>19</v>
      </c>
      <c r="G52">
        <v>19</v>
      </c>
      <c r="H52">
        <v>26</v>
      </c>
      <c r="I52">
        <v>46</v>
      </c>
      <c r="J52">
        <v>23</v>
      </c>
      <c r="K52">
        <v>52</v>
      </c>
      <c r="L52">
        <v>34</v>
      </c>
      <c r="M52">
        <v>54</v>
      </c>
      <c r="N52">
        <v>100</v>
      </c>
      <c r="O52">
        <v>17</v>
      </c>
      <c r="P52">
        <v>12</v>
      </c>
      <c r="Q52">
        <v>44</v>
      </c>
      <c r="R52">
        <v>25</v>
      </c>
      <c r="S52">
        <v>24</v>
      </c>
      <c r="T52">
        <v>34</v>
      </c>
      <c r="U52">
        <v>34</v>
      </c>
      <c r="V52">
        <v>30</v>
      </c>
      <c r="W52">
        <v>40.5</v>
      </c>
      <c r="X52">
        <v>25</v>
      </c>
      <c r="Y52">
        <v>20</v>
      </c>
      <c r="Z52" s="4">
        <v>50.5</v>
      </c>
      <c r="AA52" s="24">
        <v>156</v>
      </c>
      <c r="AB52" s="24">
        <v>73</v>
      </c>
      <c r="AC52" s="24">
        <v>83</v>
      </c>
      <c r="AD52" s="24">
        <v>104.5</v>
      </c>
      <c r="AE52" s="24">
        <v>95.5</v>
      </c>
      <c r="AF52" s="24">
        <v>135</v>
      </c>
      <c r="AG52" s="24">
        <v>71</v>
      </c>
      <c r="AH52" s="24">
        <v>64</v>
      </c>
      <c r="AI52" s="24">
        <v>121</v>
      </c>
      <c r="AJ52" s="24">
        <v>188</v>
      </c>
      <c r="AK52" s="25">
        <v>0.15555555555555545</v>
      </c>
      <c r="AL52" s="25">
        <v>2.8169014084507005E-2</v>
      </c>
      <c r="AM52" s="25">
        <v>0.296875</v>
      </c>
      <c r="AN52" s="25">
        <v>-0.13636363636363635</v>
      </c>
      <c r="AO52" s="25">
        <v>-0.49202127659574468</v>
      </c>
      <c r="AP52" s="50">
        <v>51.5</v>
      </c>
      <c r="AQ52" s="50">
        <v>92.5</v>
      </c>
      <c r="AR52" s="50">
        <v>102.5</v>
      </c>
      <c r="AS52" s="50">
        <v>105</v>
      </c>
      <c r="AT52" s="50">
        <v>114</v>
      </c>
      <c r="AU52" s="50">
        <v>86</v>
      </c>
      <c r="AV52" s="50"/>
      <c r="AW52" s="50"/>
      <c r="AX52" s="50"/>
      <c r="AY52" s="50"/>
      <c r="AZ52" s="50"/>
      <c r="BA52" s="50"/>
      <c r="BB52" s="26">
        <v>246.5</v>
      </c>
      <c r="BC52" s="26">
        <v>305</v>
      </c>
      <c r="BD52" s="26">
        <v>0</v>
      </c>
      <c r="BE52" s="26">
        <v>0</v>
      </c>
      <c r="BF52" s="26">
        <v>551.5</v>
      </c>
      <c r="BG52" s="37">
        <v>3.0294117647058822</v>
      </c>
      <c r="BH52" s="28">
        <v>7.708333333333333</v>
      </c>
      <c r="BI52" s="28">
        <v>2.3295454545454546</v>
      </c>
      <c r="BJ52" s="28">
        <v>4.2</v>
      </c>
      <c r="BK52" s="28">
        <v>4.75</v>
      </c>
      <c r="BL52" s="28">
        <v>2.5294117647058822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3.3767123287671232</v>
      </c>
      <c r="BT52" s="28">
        <v>3.6746987951807228</v>
      </c>
      <c r="BU52" s="28">
        <v>0</v>
      </c>
      <c r="BV52" s="28">
        <v>0</v>
      </c>
      <c r="BW52" s="28">
        <v>3.5352564102564101</v>
      </c>
    </row>
    <row r="53" spans="1:75" x14ac:dyDescent="0.25">
      <c r="A53" s="60" t="str">
        <f t="shared" ref="A53:A60" si="34">$B$51&amp;"_by_rookie_mdrt:"&amp;B53</f>
        <v># Case_by_rookie_mdrt:Rookie in month</v>
      </c>
      <c r="B53" t="s">
        <v>64</v>
      </c>
      <c r="C53">
        <v>101</v>
      </c>
      <c r="D53">
        <v>61</v>
      </c>
      <c r="E53">
        <v>102</v>
      </c>
      <c r="F53">
        <v>132</v>
      </c>
      <c r="G53">
        <v>106.5</v>
      </c>
      <c r="H53">
        <v>133</v>
      </c>
      <c r="I53">
        <v>214</v>
      </c>
      <c r="J53">
        <v>125</v>
      </c>
      <c r="K53">
        <v>285</v>
      </c>
      <c r="L53">
        <v>173</v>
      </c>
      <c r="M53">
        <v>431</v>
      </c>
      <c r="N53">
        <v>247</v>
      </c>
      <c r="O53">
        <v>63</v>
      </c>
      <c r="P53">
        <v>47</v>
      </c>
      <c r="Q53">
        <v>307</v>
      </c>
      <c r="R53">
        <v>235</v>
      </c>
      <c r="S53">
        <v>304</v>
      </c>
      <c r="T53">
        <v>755</v>
      </c>
      <c r="U53">
        <v>383</v>
      </c>
      <c r="V53">
        <v>440</v>
      </c>
      <c r="W53">
        <v>691.5</v>
      </c>
      <c r="X53">
        <v>497.5</v>
      </c>
      <c r="Y53">
        <v>533</v>
      </c>
      <c r="Z53" s="4">
        <v>1110</v>
      </c>
      <c r="AA53" s="24">
        <v>1711</v>
      </c>
      <c r="AB53" s="24">
        <v>417</v>
      </c>
      <c r="AC53" s="24">
        <v>1294</v>
      </c>
      <c r="AD53" s="24">
        <v>1514.5</v>
      </c>
      <c r="AE53" s="24">
        <v>2140.5</v>
      </c>
      <c r="AF53" s="24">
        <v>635.5</v>
      </c>
      <c r="AG53" s="24">
        <v>264</v>
      </c>
      <c r="AH53" s="24">
        <v>371.5</v>
      </c>
      <c r="AI53" s="24">
        <v>624</v>
      </c>
      <c r="AJ53" s="24">
        <v>851</v>
      </c>
      <c r="AK53" s="25">
        <v>1.6923682140047207</v>
      </c>
      <c r="AL53" s="25">
        <v>0.57954545454545459</v>
      </c>
      <c r="AM53" s="25">
        <v>2.4831763122476449</v>
      </c>
      <c r="AN53" s="25">
        <v>1.4270833333333335</v>
      </c>
      <c r="AO53" s="25">
        <v>1.5152761457109283</v>
      </c>
      <c r="AP53" s="50">
        <v>195</v>
      </c>
      <c r="AQ53" s="50">
        <v>268</v>
      </c>
      <c r="AR53" s="50">
        <v>726</v>
      </c>
      <c r="AS53" s="50">
        <v>470</v>
      </c>
      <c r="AT53" s="50">
        <v>458</v>
      </c>
      <c r="AU53" s="50">
        <v>1053</v>
      </c>
      <c r="AV53" s="50"/>
      <c r="AW53" s="50"/>
      <c r="AX53" s="50"/>
      <c r="AY53" s="50"/>
      <c r="AZ53" s="50"/>
      <c r="BA53" s="50"/>
      <c r="BB53" s="26">
        <v>1189</v>
      </c>
      <c r="BC53" s="26">
        <v>1981</v>
      </c>
      <c r="BD53" s="26">
        <v>0</v>
      </c>
      <c r="BE53" s="26">
        <v>0</v>
      </c>
      <c r="BF53" s="26">
        <v>3170</v>
      </c>
      <c r="BG53" s="37">
        <v>3.0952380952380953</v>
      </c>
      <c r="BH53" s="28">
        <v>5.7021276595744679</v>
      </c>
      <c r="BI53" s="28">
        <v>2.3648208469055376</v>
      </c>
      <c r="BJ53" s="28">
        <v>2</v>
      </c>
      <c r="BK53" s="28">
        <v>1.506578947368421</v>
      </c>
      <c r="BL53" s="28">
        <v>1.3947019867549668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2.8513189448441247</v>
      </c>
      <c r="BT53" s="28">
        <v>1.5309119010819165</v>
      </c>
      <c r="BU53" s="28">
        <v>0</v>
      </c>
      <c r="BV53" s="28">
        <v>0</v>
      </c>
      <c r="BW53" s="28">
        <v>1.8527177089421392</v>
      </c>
    </row>
    <row r="54" spans="1:75" x14ac:dyDescent="0.25">
      <c r="A54" s="60" t="str">
        <f t="shared" si="34"/>
        <v># Case_by_rookie_mdrt:Rookie last month</v>
      </c>
      <c r="B54" t="s">
        <v>65</v>
      </c>
      <c r="C54">
        <v>67</v>
      </c>
      <c r="D54">
        <v>76</v>
      </c>
      <c r="E54">
        <v>80</v>
      </c>
      <c r="F54">
        <v>83</v>
      </c>
      <c r="G54">
        <v>117.5</v>
      </c>
      <c r="H54">
        <v>101</v>
      </c>
      <c r="I54">
        <v>132</v>
      </c>
      <c r="J54">
        <v>102</v>
      </c>
      <c r="K54">
        <v>188</v>
      </c>
      <c r="L54">
        <v>193</v>
      </c>
      <c r="M54">
        <v>132</v>
      </c>
      <c r="N54">
        <v>358</v>
      </c>
      <c r="O54">
        <v>73</v>
      </c>
      <c r="P54">
        <v>61</v>
      </c>
      <c r="Q54">
        <v>39</v>
      </c>
      <c r="R54">
        <v>100</v>
      </c>
      <c r="S54">
        <v>156</v>
      </c>
      <c r="T54">
        <v>301</v>
      </c>
      <c r="U54">
        <v>266</v>
      </c>
      <c r="V54">
        <v>242</v>
      </c>
      <c r="W54">
        <v>408</v>
      </c>
      <c r="X54">
        <v>269.5</v>
      </c>
      <c r="Y54">
        <v>305.5</v>
      </c>
      <c r="Z54" s="4">
        <v>488.5</v>
      </c>
      <c r="AA54" s="24">
        <v>730</v>
      </c>
      <c r="AB54" s="24">
        <v>173</v>
      </c>
      <c r="AC54" s="24">
        <v>557</v>
      </c>
      <c r="AD54" s="24">
        <v>916</v>
      </c>
      <c r="AE54" s="24">
        <v>1063.5</v>
      </c>
      <c r="AF54" s="24">
        <v>524.5</v>
      </c>
      <c r="AG54" s="24">
        <v>223</v>
      </c>
      <c r="AH54" s="24">
        <v>301.5</v>
      </c>
      <c r="AI54" s="24">
        <v>422</v>
      </c>
      <c r="AJ54" s="24">
        <v>683</v>
      </c>
      <c r="AK54" s="25">
        <v>0.39180171591992363</v>
      </c>
      <c r="AL54" s="25">
        <v>-0.22421524663677128</v>
      </c>
      <c r="AM54" s="25">
        <v>0.84742951907131014</v>
      </c>
      <c r="AN54" s="25">
        <v>1.1706161137440758</v>
      </c>
      <c r="AO54" s="25">
        <v>0.55710102489019042</v>
      </c>
      <c r="AP54" s="50">
        <v>189</v>
      </c>
      <c r="AQ54" s="50">
        <v>116</v>
      </c>
      <c r="AR54" s="50">
        <v>281</v>
      </c>
      <c r="AS54" s="50">
        <v>313</v>
      </c>
      <c r="AT54" s="50">
        <v>199</v>
      </c>
      <c r="AU54" s="50">
        <v>154.5</v>
      </c>
      <c r="AV54" s="50"/>
      <c r="AW54" s="50"/>
      <c r="AX54" s="50"/>
      <c r="AY54" s="50"/>
      <c r="AZ54" s="50"/>
      <c r="BA54" s="50"/>
      <c r="BB54" s="26">
        <v>586</v>
      </c>
      <c r="BC54" s="26">
        <v>666.5</v>
      </c>
      <c r="BD54" s="26">
        <v>0</v>
      </c>
      <c r="BE54" s="26">
        <v>0</v>
      </c>
      <c r="BF54" s="26">
        <v>1252.5</v>
      </c>
      <c r="BG54" s="37">
        <v>2.5890410958904111</v>
      </c>
      <c r="BH54" s="28">
        <v>1.901639344262295</v>
      </c>
      <c r="BI54" s="28">
        <v>7.2051282051282053</v>
      </c>
      <c r="BJ54" s="28">
        <v>3.13</v>
      </c>
      <c r="BK54" s="28">
        <v>1.2756410256410255</v>
      </c>
      <c r="BL54" s="28">
        <v>0.51328903654485047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3.3872832369942198</v>
      </c>
      <c r="BT54" s="28">
        <v>1.196588868940754</v>
      </c>
      <c r="BU54" s="28">
        <v>0</v>
      </c>
      <c r="BV54" s="28">
        <v>0</v>
      </c>
      <c r="BW54" s="28">
        <v>1.7157534246575343</v>
      </c>
    </row>
    <row r="55" spans="1:75" x14ac:dyDescent="0.25">
      <c r="A55" s="60" t="str">
        <f t="shared" si="34"/>
        <v># Case_by_rookie_mdrt:2-3 months</v>
      </c>
      <c r="B55" t="s">
        <v>66</v>
      </c>
      <c r="C55">
        <v>80</v>
      </c>
      <c r="D55">
        <v>65</v>
      </c>
      <c r="E55">
        <v>116</v>
      </c>
      <c r="F55">
        <v>75</v>
      </c>
      <c r="G55">
        <v>79</v>
      </c>
      <c r="H55">
        <v>157</v>
      </c>
      <c r="I55">
        <v>162</v>
      </c>
      <c r="J55">
        <v>94</v>
      </c>
      <c r="K55">
        <v>245</v>
      </c>
      <c r="L55">
        <v>177</v>
      </c>
      <c r="M55">
        <v>311</v>
      </c>
      <c r="N55">
        <v>250.5</v>
      </c>
      <c r="O55">
        <v>110</v>
      </c>
      <c r="P55">
        <v>150</v>
      </c>
      <c r="Q55">
        <v>174</v>
      </c>
      <c r="R55">
        <v>78</v>
      </c>
      <c r="S55">
        <v>129</v>
      </c>
      <c r="T55">
        <v>229</v>
      </c>
      <c r="U55">
        <v>177</v>
      </c>
      <c r="V55">
        <v>325</v>
      </c>
      <c r="W55">
        <v>477</v>
      </c>
      <c r="X55">
        <v>268</v>
      </c>
      <c r="Y55">
        <v>294</v>
      </c>
      <c r="Z55" s="4">
        <v>554.5</v>
      </c>
      <c r="AA55" s="24">
        <v>870</v>
      </c>
      <c r="AB55" s="24">
        <v>434</v>
      </c>
      <c r="AC55" s="24">
        <v>436</v>
      </c>
      <c r="AD55" s="24">
        <v>979</v>
      </c>
      <c r="AE55" s="24">
        <v>1116.5</v>
      </c>
      <c r="AF55" s="24">
        <v>572</v>
      </c>
      <c r="AG55" s="24">
        <v>261</v>
      </c>
      <c r="AH55" s="24">
        <v>311</v>
      </c>
      <c r="AI55" s="24">
        <v>501</v>
      </c>
      <c r="AJ55" s="24">
        <v>738.5</v>
      </c>
      <c r="AK55" s="25">
        <v>0.52097902097902105</v>
      </c>
      <c r="AL55" s="25">
        <v>0.66283524904214564</v>
      </c>
      <c r="AM55" s="25">
        <v>0.40192926045016075</v>
      </c>
      <c r="AN55" s="25">
        <v>0.95409181636726537</v>
      </c>
      <c r="AO55" s="25">
        <v>0.51184834123222744</v>
      </c>
      <c r="AP55" s="50">
        <v>239.5</v>
      </c>
      <c r="AQ55" s="50">
        <v>417</v>
      </c>
      <c r="AR55" s="50">
        <v>326</v>
      </c>
      <c r="AS55" s="50">
        <v>232</v>
      </c>
      <c r="AT55" s="50">
        <v>248</v>
      </c>
      <c r="AU55" s="50">
        <v>205.5</v>
      </c>
      <c r="AV55" s="50"/>
      <c r="AW55" s="50"/>
      <c r="AX55" s="50"/>
      <c r="AY55" s="50"/>
      <c r="AZ55" s="50"/>
      <c r="BA55" s="50"/>
      <c r="BB55" s="26">
        <v>982.5</v>
      </c>
      <c r="BC55" s="26">
        <v>685.5</v>
      </c>
      <c r="BD55" s="26">
        <v>0</v>
      </c>
      <c r="BE55" s="26">
        <v>0</v>
      </c>
      <c r="BF55" s="26">
        <v>1668</v>
      </c>
      <c r="BG55" s="37">
        <v>2.1772727272727272</v>
      </c>
      <c r="BH55" s="28">
        <v>2.78</v>
      </c>
      <c r="BI55" s="28">
        <v>1.8735632183908046</v>
      </c>
      <c r="BJ55" s="28">
        <v>2.9743589743589745</v>
      </c>
      <c r="BK55" s="28">
        <v>1.9224806201550388</v>
      </c>
      <c r="BL55" s="28">
        <v>0.8973799126637555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2.2638248847926268</v>
      </c>
      <c r="BT55" s="28">
        <v>1.5722477064220184</v>
      </c>
      <c r="BU55" s="28">
        <v>0</v>
      </c>
      <c r="BV55" s="28">
        <v>0</v>
      </c>
      <c r="BW55" s="28">
        <v>1.9172413793103449</v>
      </c>
    </row>
    <row r="56" spans="1:75" x14ac:dyDescent="0.25">
      <c r="A56" s="60" t="str">
        <f t="shared" si="34"/>
        <v># Case_by_rookie_mdrt:4 - 6 mths</v>
      </c>
      <c r="B56" t="s">
        <v>67</v>
      </c>
      <c r="C56">
        <v>37</v>
      </c>
      <c r="D56">
        <v>34</v>
      </c>
      <c r="E56">
        <v>77</v>
      </c>
      <c r="F56">
        <v>103</v>
      </c>
      <c r="G56">
        <v>112</v>
      </c>
      <c r="H56">
        <v>85</v>
      </c>
      <c r="I56">
        <v>80</v>
      </c>
      <c r="J56">
        <v>62</v>
      </c>
      <c r="K56">
        <v>144</v>
      </c>
      <c r="L56">
        <v>106.5</v>
      </c>
      <c r="M56">
        <v>206</v>
      </c>
      <c r="N56">
        <v>213</v>
      </c>
      <c r="O56">
        <v>101</v>
      </c>
      <c r="P56">
        <v>98</v>
      </c>
      <c r="Q56">
        <v>249</v>
      </c>
      <c r="R56">
        <v>105</v>
      </c>
      <c r="S56">
        <v>105</v>
      </c>
      <c r="T56">
        <v>89</v>
      </c>
      <c r="U56">
        <v>70</v>
      </c>
      <c r="V56">
        <v>98</v>
      </c>
      <c r="W56">
        <v>151.5</v>
      </c>
      <c r="X56">
        <v>177</v>
      </c>
      <c r="Y56">
        <v>200</v>
      </c>
      <c r="Z56" s="4">
        <v>414</v>
      </c>
      <c r="AA56" s="24">
        <v>747</v>
      </c>
      <c r="AB56" s="24">
        <v>448</v>
      </c>
      <c r="AC56" s="24">
        <v>299</v>
      </c>
      <c r="AD56" s="24">
        <v>319.5</v>
      </c>
      <c r="AE56" s="24">
        <v>791</v>
      </c>
      <c r="AF56" s="24">
        <v>448</v>
      </c>
      <c r="AG56" s="24">
        <v>148</v>
      </c>
      <c r="AH56" s="24">
        <v>300</v>
      </c>
      <c r="AI56" s="24">
        <v>286</v>
      </c>
      <c r="AJ56" s="24">
        <v>525.5</v>
      </c>
      <c r="AK56" s="25">
        <v>0.66741071428571419</v>
      </c>
      <c r="AL56" s="25">
        <v>2.0270270270270272</v>
      </c>
      <c r="AM56" s="25">
        <v>-3.3333333333332993E-3</v>
      </c>
      <c r="AN56" s="25">
        <v>0.11713286713286708</v>
      </c>
      <c r="AO56" s="25">
        <v>0.50523311132254989</v>
      </c>
      <c r="AP56" s="50">
        <v>124.5</v>
      </c>
      <c r="AQ56" s="50">
        <v>238</v>
      </c>
      <c r="AR56" s="50">
        <v>352.5</v>
      </c>
      <c r="AS56" s="50">
        <v>302</v>
      </c>
      <c r="AT56" s="50">
        <v>191</v>
      </c>
      <c r="AU56" s="50">
        <v>130</v>
      </c>
      <c r="AV56" s="50"/>
      <c r="AW56" s="50"/>
      <c r="AX56" s="50"/>
      <c r="AY56" s="50"/>
      <c r="AZ56" s="50"/>
      <c r="BA56" s="50"/>
      <c r="BB56" s="26">
        <v>715</v>
      </c>
      <c r="BC56" s="26">
        <v>623</v>
      </c>
      <c r="BD56" s="26">
        <v>0</v>
      </c>
      <c r="BE56" s="26">
        <v>0</v>
      </c>
      <c r="BF56" s="26">
        <v>1338</v>
      </c>
      <c r="BG56" s="37">
        <v>1.2326732673267327</v>
      </c>
      <c r="BH56" s="28">
        <v>2.4285714285714284</v>
      </c>
      <c r="BI56" s="28">
        <v>1.4156626506024097</v>
      </c>
      <c r="BJ56" s="28">
        <v>2.8761904761904762</v>
      </c>
      <c r="BK56" s="28">
        <v>1.819047619047619</v>
      </c>
      <c r="BL56" s="28">
        <v>1.4606741573033708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1.5959821428571428</v>
      </c>
      <c r="BT56" s="28">
        <v>2.0836120401337794</v>
      </c>
      <c r="BU56" s="28">
        <v>0</v>
      </c>
      <c r="BV56" s="28">
        <v>0</v>
      </c>
      <c r="BW56" s="28">
        <v>1.7911646586345382</v>
      </c>
    </row>
    <row r="57" spans="1:75" x14ac:dyDescent="0.25">
      <c r="A57" s="60" t="str">
        <f t="shared" si="34"/>
        <v># Case_by_rookie_mdrt:7-12mth</v>
      </c>
      <c r="B57" t="s">
        <v>68</v>
      </c>
      <c r="C57">
        <v>33</v>
      </c>
      <c r="D57">
        <v>31</v>
      </c>
      <c r="E57">
        <v>66</v>
      </c>
      <c r="F57">
        <v>77</v>
      </c>
      <c r="G57">
        <v>70</v>
      </c>
      <c r="H57">
        <v>61</v>
      </c>
      <c r="I57">
        <v>76</v>
      </c>
      <c r="J57">
        <v>58</v>
      </c>
      <c r="K57">
        <v>132</v>
      </c>
      <c r="L57">
        <v>111</v>
      </c>
      <c r="M57">
        <v>177</v>
      </c>
      <c r="N57">
        <v>169</v>
      </c>
      <c r="O57">
        <v>56</v>
      </c>
      <c r="P57">
        <v>83</v>
      </c>
      <c r="Q57">
        <v>175</v>
      </c>
      <c r="R57">
        <v>110</v>
      </c>
      <c r="S57">
        <v>171</v>
      </c>
      <c r="T57">
        <v>235</v>
      </c>
      <c r="U57">
        <v>98</v>
      </c>
      <c r="V57">
        <v>75</v>
      </c>
      <c r="W57">
        <v>120</v>
      </c>
      <c r="X57">
        <v>68</v>
      </c>
      <c r="Y57">
        <v>114</v>
      </c>
      <c r="Z57" s="4">
        <v>276</v>
      </c>
      <c r="AA57" s="24">
        <v>830</v>
      </c>
      <c r="AB57" s="24">
        <v>314</v>
      </c>
      <c r="AC57" s="24">
        <v>516</v>
      </c>
      <c r="AD57" s="24">
        <v>293</v>
      </c>
      <c r="AE57" s="24">
        <v>458</v>
      </c>
      <c r="AF57" s="24">
        <v>338</v>
      </c>
      <c r="AG57" s="24">
        <v>130</v>
      </c>
      <c r="AH57" s="24">
        <v>208</v>
      </c>
      <c r="AI57" s="24">
        <v>266</v>
      </c>
      <c r="AJ57" s="24">
        <v>457</v>
      </c>
      <c r="AK57" s="25">
        <v>1.4556213017751478</v>
      </c>
      <c r="AL57" s="25">
        <v>1.4153846153846152</v>
      </c>
      <c r="AM57" s="25">
        <v>1.4807692307692308</v>
      </c>
      <c r="AN57" s="25">
        <v>0.10150375939849621</v>
      </c>
      <c r="AO57" s="25">
        <v>2.1881838074397919E-3</v>
      </c>
      <c r="AP57" s="50">
        <v>41</v>
      </c>
      <c r="AQ57" s="50">
        <v>88</v>
      </c>
      <c r="AR57" s="50">
        <v>148.5</v>
      </c>
      <c r="AS57" s="50">
        <v>163</v>
      </c>
      <c r="AT57" s="50">
        <v>112</v>
      </c>
      <c r="AU57" s="50">
        <v>122</v>
      </c>
      <c r="AV57" s="50"/>
      <c r="AW57" s="50"/>
      <c r="AX57" s="50"/>
      <c r="AY57" s="50"/>
      <c r="AZ57" s="50"/>
      <c r="BA57" s="50"/>
      <c r="BB57" s="26">
        <v>277.5</v>
      </c>
      <c r="BC57" s="26">
        <v>397</v>
      </c>
      <c r="BD57" s="26">
        <v>0</v>
      </c>
      <c r="BE57" s="26">
        <v>0</v>
      </c>
      <c r="BF57" s="26">
        <v>674.5</v>
      </c>
      <c r="BG57" s="37">
        <v>0.7321428571428571</v>
      </c>
      <c r="BH57" s="28">
        <v>1.0602409638554218</v>
      </c>
      <c r="BI57" s="28">
        <v>0.84857142857142853</v>
      </c>
      <c r="BJ57" s="28">
        <v>1.4818181818181819</v>
      </c>
      <c r="BK57" s="28">
        <v>0.65497076023391809</v>
      </c>
      <c r="BL57" s="28">
        <v>0.51914893617021274</v>
      </c>
      <c r="BM57" s="28">
        <v>0</v>
      </c>
      <c r="BN57" s="28">
        <v>0</v>
      </c>
      <c r="BO57" s="28">
        <v>0</v>
      </c>
      <c r="BP57" s="28">
        <v>0</v>
      </c>
      <c r="BQ57" s="28">
        <v>0</v>
      </c>
      <c r="BR57" s="28">
        <v>0</v>
      </c>
      <c r="BS57" s="28">
        <v>0.88375796178343946</v>
      </c>
      <c r="BT57" s="28">
        <v>0.76937984496124034</v>
      </c>
      <c r="BU57" s="28">
        <v>0</v>
      </c>
      <c r="BV57" s="28">
        <v>0</v>
      </c>
      <c r="BW57" s="28">
        <v>0.8126506024096386</v>
      </c>
    </row>
    <row r="58" spans="1:75" x14ac:dyDescent="0.25">
      <c r="A58" s="60" t="str">
        <f t="shared" si="34"/>
        <v># Case_by_rookie_mdrt:13+mth</v>
      </c>
      <c r="B58" t="s">
        <v>69</v>
      </c>
      <c r="C58">
        <v>2</v>
      </c>
      <c r="D58">
        <v>7</v>
      </c>
      <c r="E58">
        <v>4</v>
      </c>
      <c r="F58">
        <v>3</v>
      </c>
      <c r="G58">
        <v>15</v>
      </c>
      <c r="H58">
        <v>15</v>
      </c>
      <c r="I58">
        <v>20</v>
      </c>
      <c r="J58">
        <v>19</v>
      </c>
      <c r="K58">
        <v>60</v>
      </c>
      <c r="L58">
        <v>22.5</v>
      </c>
      <c r="M58">
        <v>124</v>
      </c>
      <c r="N58">
        <v>91.5</v>
      </c>
      <c r="O58">
        <v>48</v>
      </c>
      <c r="P58">
        <v>32</v>
      </c>
      <c r="Q58">
        <v>91</v>
      </c>
      <c r="R58">
        <v>43</v>
      </c>
      <c r="S58">
        <v>68</v>
      </c>
      <c r="T58">
        <v>117</v>
      </c>
      <c r="U58">
        <v>58</v>
      </c>
      <c r="V58">
        <v>111</v>
      </c>
      <c r="W58">
        <v>143.5</v>
      </c>
      <c r="X58">
        <v>149</v>
      </c>
      <c r="Y58">
        <v>169.5</v>
      </c>
      <c r="Z58" s="4">
        <v>315.5</v>
      </c>
      <c r="AA58" s="24">
        <v>399</v>
      </c>
      <c r="AB58" s="24">
        <v>171</v>
      </c>
      <c r="AC58" s="24">
        <v>228</v>
      </c>
      <c r="AD58" s="24">
        <v>312.5</v>
      </c>
      <c r="AE58" s="24">
        <v>634</v>
      </c>
      <c r="AF58" s="24">
        <v>46</v>
      </c>
      <c r="AG58" s="24">
        <v>13</v>
      </c>
      <c r="AH58" s="24">
        <v>33</v>
      </c>
      <c r="AI58" s="24">
        <v>99</v>
      </c>
      <c r="AJ58" s="24">
        <v>238</v>
      </c>
      <c r="AK58" s="25">
        <v>7.6739130434782616</v>
      </c>
      <c r="AL58" s="25">
        <v>12.153846153846153</v>
      </c>
      <c r="AM58" s="25">
        <v>5.9090909090909092</v>
      </c>
      <c r="AN58" s="25">
        <v>2.1565656565656566</v>
      </c>
      <c r="AO58" s="25">
        <v>1.6638655462184873</v>
      </c>
      <c r="AP58" s="50">
        <v>71.5</v>
      </c>
      <c r="AQ58" s="50">
        <v>104.5</v>
      </c>
      <c r="AR58" s="50">
        <v>94.5</v>
      </c>
      <c r="AS58" s="50">
        <v>131</v>
      </c>
      <c r="AT58" s="50">
        <v>114</v>
      </c>
      <c r="AU58" s="50">
        <v>101</v>
      </c>
      <c r="AV58" s="50"/>
      <c r="AW58" s="50"/>
      <c r="AX58" s="50"/>
      <c r="AY58" s="50"/>
      <c r="AZ58" s="50"/>
      <c r="BA58" s="50"/>
      <c r="BB58" s="26">
        <v>270.5</v>
      </c>
      <c r="BC58" s="26">
        <v>346</v>
      </c>
      <c r="BD58" s="26">
        <v>0</v>
      </c>
      <c r="BE58" s="26">
        <v>0</v>
      </c>
      <c r="BF58" s="26">
        <v>616.5</v>
      </c>
      <c r="BG58" s="37">
        <v>1.4895833333333333</v>
      </c>
      <c r="BH58" s="28">
        <v>3.265625</v>
      </c>
      <c r="BI58" s="28">
        <v>1.0384615384615385</v>
      </c>
      <c r="BJ58" s="28">
        <v>3.0465116279069768</v>
      </c>
      <c r="BK58" s="28">
        <v>1.6764705882352942</v>
      </c>
      <c r="BL58" s="28">
        <v>0.86324786324786329</v>
      </c>
      <c r="BM58" s="28">
        <v>0</v>
      </c>
      <c r="BN58" s="28">
        <v>0</v>
      </c>
      <c r="BO58" s="28">
        <v>0</v>
      </c>
      <c r="BP58" s="28">
        <v>0</v>
      </c>
      <c r="BQ58" s="28">
        <v>0</v>
      </c>
      <c r="BR58" s="28">
        <v>0</v>
      </c>
      <c r="BS58" s="28">
        <v>1.5818713450292399</v>
      </c>
      <c r="BT58" s="28">
        <v>1.5175438596491229</v>
      </c>
      <c r="BU58" s="28">
        <v>0</v>
      </c>
      <c r="BV58" s="28">
        <v>0</v>
      </c>
      <c r="BW58" s="28">
        <v>1.5451127819548873</v>
      </c>
    </row>
    <row r="59" spans="1:75" x14ac:dyDescent="0.25">
      <c r="A59" s="60" t="str">
        <f t="shared" si="34"/>
        <v># Case_by_rookie_mdrt:SA</v>
      </c>
      <c r="B59" s="38" t="s">
        <v>70</v>
      </c>
      <c r="Z59" s="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5"/>
      <c r="AL59" s="25"/>
      <c r="AM59" s="25"/>
      <c r="AN59" s="25"/>
      <c r="AO59" s="25"/>
      <c r="AP59" s="50"/>
      <c r="AQ59" s="50">
        <v>81</v>
      </c>
      <c r="AR59" s="50">
        <v>64</v>
      </c>
      <c r="AS59" s="50">
        <v>159</v>
      </c>
      <c r="AT59" s="50">
        <v>57</v>
      </c>
      <c r="AU59" s="50">
        <v>47</v>
      </c>
      <c r="AV59" s="50"/>
      <c r="AW59" s="50"/>
      <c r="AX59" s="50"/>
      <c r="AY59" s="50"/>
      <c r="AZ59" s="50"/>
      <c r="BA59" s="50"/>
      <c r="BB59" s="26">
        <v>145</v>
      </c>
      <c r="BC59" s="26">
        <v>263</v>
      </c>
      <c r="BD59" s="26"/>
      <c r="BE59" s="26"/>
      <c r="BF59" s="26">
        <v>408</v>
      </c>
      <c r="BG59" s="37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</row>
    <row r="60" spans="1:75" s="59" customFormat="1" x14ac:dyDescent="0.25">
      <c r="A60" s="60" t="str">
        <f t="shared" si="34"/>
        <v xml:space="preserve"># Case_by_rookie_mdrt:Total </v>
      </c>
      <c r="B60" s="29" t="s">
        <v>100</v>
      </c>
      <c r="C60" s="30">
        <v>342</v>
      </c>
      <c r="D60" s="30">
        <v>282</v>
      </c>
      <c r="E60" s="30">
        <v>486</v>
      </c>
      <c r="F60" s="30">
        <v>492</v>
      </c>
      <c r="G60" s="30">
        <v>519</v>
      </c>
      <c r="H60" s="30">
        <v>578</v>
      </c>
      <c r="I60" s="30">
        <v>730</v>
      </c>
      <c r="J60" s="30">
        <v>483</v>
      </c>
      <c r="K60" s="30">
        <v>1106</v>
      </c>
      <c r="L60" s="30">
        <v>817</v>
      </c>
      <c r="M60" s="30">
        <v>1435</v>
      </c>
      <c r="N60" s="30">
        <v>1429</v>
      </c>
      <c r="O60" s="30">
        <v>468</v>
      </c>
      <c r="P60" s="30">
        <v>483</v>
      </c>
      <c r="Q60" s="30">
        <v>1079</v>
      </c>
      <c r="R60" s="30">
        <v>696</v>
      </c>
      <c r="S60" s="30">
        <v>957</v>
      </c>
      <c r="T60" s="30">
        <v>1760</v>
      </c>
      <c r="U60" s="30">
        <v>1086</v>
      </c>
      <c r="V60" s="30">
        <v>1321</v>
      </c>
      <c r="W60" s="30">
        <v>2032</v>
      </c>
      <c r="X60" s="30">
        <v>1454</v>
      </c>
      <c r="Y60" s="30">
        <v>1636</v>
      </c>
      <c r="Z60" s="30">
        <v>3209</v>
      </c>
      <c r="AA60" s="29">
        <v>5443</v>
      </c>
      <c r="AB60" s="29">
        <v>2030</v>
      </c>
      <c r="AC60" s="29">
        <v>3413</v>
      </c>
      <c r="AD60" s="29">
        <v>4439</v>
      </c>
      <c r="AE60" s="29">
        <v>6299</v>
      </c>
      <c r="AF60" s="30">
        <v>2699</v>
      </c>
      <c r="AG60" s="30">
        <v>1110</v>
      </c>
      <c r="AH60" s="30">
        <v>1589</v>
      </c>
      <c r="AI60" s="30">
        <v>2319</v>
      </c>
      <c r="AJ60" s="30">
        <v>3681</v>
      </c>
      <c r="AK60" s="40">
        <v>1.0166728417932567</v>
      </c>
      <c r="AL60" s="40">
        <v>0.8288288288288288</v>
      </c>
      <c r="AM60" s="40">
        <v>1.1478917558212713</v>
      </c>
      <c r="AN60" s="40">
        <v>0.91418714963346259</v>
      </c>
      <c r="AO60" s="25">
        <v>0.71121977723444707</v>
      </c>
      <c r="AP60" s="51">
        <v>912</v>
      </c>
      <c r="AQ60" s="51">
        <v>1405</v>
      </c>
      <c r="AR60" s="51">
        <v>2095</v>
      </c>
      <c r="AS60" s="51">
        <v>1875</v>
      </c>
      <c r="AT60" s="51">
        <v>1493</v>
      </c>
      <c r="AU60" s="51">
        <v>1899</v>
      </c>
      <c r="AV60" s="51"/>
      <c r="AW60" s="51"/>
      <c r="AX60" s="51"/>
      <c r="AY60" s="51"/>
      <c r="AZ60" s="51"/>
      <c r="BA60" s="51"/>
      <c r="BB60" s="31">
        <v>4412</v>
      </c>
      <c r="BC60" s="31">
        <v>5267</v>
      </c>
      <c r="BD60" s="31">
        <v>0</v>
      </c>
      <c r="BE60" s="31">
        <v>0</v>
      </c>
      <c r="BF60" s="31">
        <v>9679</v>
      </c>
      <c r="BG60" s="43">
        <v>1.9487179487179487</v>
      </c>
      <c r="BH60" s="44">
        <v>2.9089026915113871</v>
      </c>
      <c r="BI60" s="44">
        <v>1.9416126042632067</v>
      </c>
      <c r="BJ60" s="44">
        <v>2.6939655172413794</v>
      </c>
      <c r="BK60" s="44">
        <v>1.5600835945663531</v>
      </c>
      <c r="BL60" s="44">
        <v>1.0789772727272726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2.1733990147783251</v>
      </c>
      <c r="BT60" s="44">
        <v>1.5432171110460007</v>
      </c>
      <c r="BU60" s="44">
        <v>0</v>
      </c>
      <c r="BV60" s="44">
        <v>0</v>
      </c>
      <c r="BW60" s="44">
        <v>1.7782472900973727</v>
      </c>
    </row>
    <row r="61" spans="1:75" x14ac:dyDescent="0.25"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4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</row>
    <row r="62" spans="1:75" x14ac:dyDescent="0.25"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4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</row>
    <row r="63" spans="1:75" s="59" customFormat="1" x14ac:dyDescent="0.25">
      <c r="B63" s="15" t="s">
        <v>105</v>
      </c>
      <c r="C63" s="16">
        <v>42005</v>
      </c>
      <c r="D63" s="16">
        <v>42036</v>
      </c>
      <c r="E63" s="16">
        <v>42064</v>
      </c>
      <c r="F63" s="16">
        <v>42095</v>
      </c>
      <c r="G63" s="16">
        <v>42125</v>
      </c>
      <c r="H63" s="16">
        <v>42156</v>
      </c>
      <c r="I63" s="16">
        <v>42186</v>
      </c>
      <c r="J63" s="16">
        <v>42217</v>
      </c>
      <c r="K63" s="16">
        <v>42248</v>
      </c>
      <c r="L63" s="16">
        <v>42278</v>
      </c>
      <c r="M63" s="16">
        <v>42309</v>
      </c>
      <c r="N63" s="16">
        <v>42339</v>
      </c>
      <c r="O63" s="16">
        <v>42370</v>
      </c>
      <c r="P63" s="16">
        <v>42401</v>
      </c>
      <c r="Q63" s="16">
        <v>42430</v>
      </c>
      <c r="R63" s="16">
        <v>42461</v>
      </c>
      <c r="S63" s="16">
        <v>42491</v>
      </c>
      <c r="T63" s="16">
        <v>42522</v>
      </c>
      <c r="U63" s="16">
        <v>42552</v>
      </c>
      <c r="V63" s="16">
        <v>42583</v>
      </c>
      <c r="W63" s="16">
        <v>42614</v>
      </c>
      <c r="X63" s="16">
        <v>42644</v>
      </c>
      <c r="Y63" s="16">
        <v>42675</v>
      </c>
      <c r="Z63" s="16">
        <v>42705</v>
      </c>
      <c r="AA63" s="17" t="s">
        <v>112</v>
      </c>
      <c r="AB63" s="17" t="s">
        <v>78</v>
      </c>
      <c r="AC63" s="17" t="s">
        <v>79</v>
      </c>
      <c r="AD63" s="17" t="s">
        <v>80</v>
      </c>
      <c r="AE63" s="17" t="s">
        <v>81</v>
      </c>
      <c r="AF63" s="18" t="s">
        <v>113</v>
      </c>
      <c r="AG63" s="18" t="s">
        <v>82</v>
      </c>
      <c r="AH63" s="18" t="s">
        <v>83</v>
      </c>
      <c r="AI63" s="18" t="s">
        <v>84</v>
      </c>
      <c r="AJ63" s="18" t="s">
        <v>85</v>
      </c>
      <c r="AK63" s="19" t="s">
        <v>86</v>
      </c>
      <c r="AL63" s="19" t="s">
        <v>87</v>
      </c>
      <c r="AM63" s="19" t="s">
        <v>88</v>
      </c>
      <c r="AN63" s="19" t="s">
        <v>89</v>
      </c>
      <c r="AO63" s="19" t="s">
        <v>90</v>
      </c>
      <c r="AP63" s="20">
        <v>42736</v>
      </c>
      <c r="AQ63" s="20">
        <v>42767</v>
      </c>
      <c r="AR63" s="20">
        <v>42795</v>
      </c>
      <c r="AS63" s="20">
        <v>42826</v>
      </c>
      <c r="AT63" s="20">
        <v>42856</v>
      </c>
      <c r="AU63" s="20">
        <v>42887</v>
      </c>
      <c r="AV63" s="20">
        <v>42917</v>
      </c>
      <c r="AW63" s="20">
        <v>42948</v>
      </c>
      <c r="AX63" s="20">
        <v>42979</v>
      </c>
      <c r="AY63" s="20">
        <v>43009</v>
      </c>
      <c r="AZ63" s="20">
        <v>43040</v>
      </c>
      <c r="BA63" s="20">
        <v>43070</v>
      </c>
      <c r="BB63" s="17" t="s">
        <v>91</v>
      </c>
      <c r="BC63" s="17" t="s">
        <v>92</v>
      </c>
      <c r="BD63" s="17" t="s">
        <v>93</v>
      </c>
      <c r="BE63" s="17" t="s">
        <v>94</v>
      </c>
      <c r="BF63" s="17" t="s">
        <v>114</v>
      </c>
      <c r="BG63" s="21">
        <v>42736</v>
      </c>
      <c r="BH63" s="20">
        <v>42767</v>
      </c>
      <c r="BI63" s="20">
        <v>42795</v>
      </c>
      <c r="BJ63" s="20">
        <v>42826</v>
      </c>
      <c r="BK63" s="20">
        <v>42856</v>
      </c>
      <c r="BL63" s="20">
        <v>42887</v>
      </c>
      <c r="BM63" s="20">
        <v>42917</v>
      </c>
      <c r="BN63" s="20">
        <v>42948</v>
      </c>
      <c r="BO63" s="20">
        <v>42979</v>
      </c>
      <c r="BP63" s="20">
        <v>43009</v>
      </c>
      <c r="BQ63" s="20">
        <v>43040</v>
      </c>
      <c r="BR63" s="20">
        <v>43070</v>
      </c>
      <c r="BS63" s="17" t="s">
        <v>95</v>
      </c>
      <c r="BT63" s="17" t="s">
        <v>96</v>
      </c>
      <c r="BU63" s="17" t="s">
        <v>97</v>
      </c>
      <c r="BV63" s="17" t="s">
        <v>98</v>
      </c>
      <c r="BW63" s="22" t="s">
        <v>3</v>
      </c>
    </row>
    <row r="64" spans="1:75" x14ac:dyDescent="0.25">
      <c r="A64" s="60" t="str">
        <f>$B$63&amp;"_by_rookie_mdrt:"&amp;B64</f>
        <v># Case/Active_by_rookie_mdrt:MDRT</v>
      </c>
      <c r="B64" t="s">
        <v>99</v>
      </c>
      <c r="C64" s="79">
        <v>2</v>
      </c>
      <c r="D64" s="79">
        <v>1.6</v>
      </c>
      <c r="E64" s="79">
        <v>3.7272727272727271</v>
      </c>
      <c r="F64" s="79">
        <v>1.7272727272727273</v>
      </c>
      <c r="G64" s="79">
        <v>1.1875</v>
      </c>
      <c r="H64" s="79">
        <v>2</v>
      </c>
      <c r="I64" s="79">
        <v>3.2857142857142856</v>
      </c>
      <c r="J64" s="79">
        <v>1.7692307692307692</v>
      </c>
      <c r="K64" s="79">
        <v>3.0588235294117645</v>
      </c>
      <c r="L64" s="79">
        <v>1.7894736842105263</v>
      </c>
      <c r="M64" s="79">
        <v>4.5</v>
      </c>
      <c r="N64" s="79">
        <v>6.666666666666667</v>
      </c>
      <c r="O64" s="79">
        <v>1.4166666666666667</v>
      </c>
      <c r="P64" s="79">
        <v>1.5</v>
      </c>
      <c r="Q64" s="79">
        <v>2.4444444444444446</v>
      </c>
      <c r="R64" s="79">
        <v>1.9230769230769231</v>
      </c>
      <c r="S64" s="79">
        <v>1.8461538461538463</v>
      </c>
      <c r="T64" s="79">
        <v>2.2666666666666666</v>
      </c>
      <c r="U64" s="79">
        <v>2.2666666666666666</v>
      </c>
      <c r="V64" s="79">
        <v>2.5</v>
      </c>
      <c r="W64" s="79">
        <v>3.1153846153846154</v>
      </c>
      <c r="X64" s="79">
        <v>2.2727272727272729</v>
      </c>
      <c r="Y64" s="79">
        <v>1.8181818181818181</v>
      </c>
      <c r="Z64" s="79">
        <v>3.8846153846153846</v>
      </c>
      <c r="AA64" s="53">
        <v>1.9746835443037976</v>
      </c>
      <c r="AB64" s="53">
        <v>1.9210526315789473</v>
      </c>
      <c r="AC64" s="53">
        <v>2.024390243902439</v>
      </c>
      <c r="AD64" s="53">
        <v>2.6124999999999998</v>
      </c>
      <c r="AE64" s="53">
        <v>2.7285714285714286</v>
      </c>
      <c r="AF64" s="53">
        <v>2.0149253731343282</v>
      </c>
      <c r="AG64" s="53">
        <v>2.6296296296296298</v>
      </c>
      <c r="AH64" s="53">
        <v>1.6</v>
      </c>
      <c r="AI64" s="53">
        <v>2.75</v>
      </c>
      <c r="AJ64" s="53">
        <v>4.0869565217391308</v>
      </c>
      <c r="AK64" s="25">
        <v>-1.9971870604781894E-2</v>
      </c>
      <c r="AL64" s="25">
        <v>-0.26945885841363981</v>
      </c>
      <c r="AM64" s="25">
        <v>0.26524390243902429</v>
      </c>
      <c r="AN64" s="25">
        <v>-5.0000000000000044E-2</v>
      </c>
      <c r="AO64" s="25">
        <v>-0.33237082066869306</v>
      </c>
      <c r="AP64" s="52">
        <v>1.9807692307692308</v>
      </c>
      <c r="AQ64" s="52">
        <v>2.6428571428571428</v>
      </c>
      <c r="AR64" s="52">
        <v>3.106060606060606</v>
      </c>
      <c r="AS64" s="52">
        <v>2.9166666666666665</v>
      </c>
      <c r="AT64" s="52">
        <v>3.6774193548387095</v>
      </c>
      <c r="AU64" s="52">
        <v>2.774193548387097</v>
      </c>
      <c r="AV64" s="5"/>
      <c r="AW64" s="5"/>
      <c r="AX64" s="5"/>
      <c r="AY64" s="5"/>
      <c r="AZ64" s="5"/>
      <c r="BA64" s="5"/>
      <c r="BB64" s="52">
        <v>2.6223404255319149</v>
      </c>
      <c r="BC64" s="52">
        <v>3.1122448979591835</v>
      </c>
      <c r="BD64" s="52" t="s">
        <v>53</v>
      </c>
      <c r="BE64" s="52" t="s">
        <v>53</v>
      </c>
      <c r="BF64" s="52">
        <v>2.8723958333333335</v>
      </c>
      <c r="BG64" s="37">
        <v>1.3981900452488687</v>
      </c>
      <c r="BH64" s="28">
        <v>1.7619047619047619</v>
      </c>
      <c r="BI64" s="28">
        <v>1.2706611570247932</v>
      </c>
      <c r="BJ64" s="28">
        <v>1.5166666666666666</v>
      </c>
      <c r="BK64" s="28">
        <v>1.9919354838709675</v>
      </c>
      <c r="BL64" s="28">
        <v>1.2239089184060723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1.365053920139901</v>
      </c>
      <c r="BT64" s="28">
        <v>1.5373739857388737</v>
      </c>
      <c r="BU64" s="5"/>
      <c r="BV64" s="5"/>
      <c r="BW64" s="25">
        <v>1.4546107104700854</v>
      </c>
    </row>
    <row r="65" spans="1:75" x14ac:dyDescent="0.25">
      <c r="A65" s="60" t="str">
        <f t="shared" ref="A65:A72" si="35">$B$63&amp;"_by_rookie_mdrt:"&amp;B65</f>
        <v># Case/Active_by_rookie_mdrt:Rookie in month</v>
      </c>
      <c r="B65" t="s">
        <v>64</v>
      </c>
      <c r="C65" s="79">
        <v>1.3116883116883118</v>
      </c>
      <c r="D65" s="79">
        <v>1.1730769230769231</v>
      </c>
      <c r="E65" s="79">
        <v>1.2911392405063291</v>
      </c>
      <c r="F65" s="79">
        <v>1.4666666666666666</v>
      </c>
      <c r="G65" s="79">
        <v>1.2383720930232558</v>
      </c>
      <c r="H65" s="79">
        <v>1.3571428571428572</v>
      </c>
      <c r="I65" s="79">
        <v>1.4557823129251701</v>
      </c>
      <c r="J65" s="79">
        <v>1.2626262626262625</v>
      </c>
      <c r="K65" s="79">
        <v>1.5</v>
      </c>
      <c r="L65" s="79">
        <v>1.3206106870229009</v>
      </c>
      <c r="M65" s="79">
        <v>1.68359375</v>
      </c>
      <c r="N65" s="79">
        <v>1.5341614906832297</v>
      </c>
      <c r="O65" s="79">
        <v>1.3695652173913044</v>
      </c>
      <c r="P65" s="79">
        <v>1.175</v>
      </c>
      <c r="Q65" s="79">
        <v>1.641711229946524</v>
      </c>
      <c r="R65" s="79">
        <v>1.3428571428571427</v>
      </c>
      <c r="S65" s="79">
        <v>1.3511111111111112</v>
      </c>
      <c r="T65" s="79">
        <v>1.6413043478260869</v>
      </c>
      <c r="U65" s="79">
        <v>1.3678571428571429</v>
      </c>
      <c r="V65" s="79">
        <v>1.3173652694610778</v>
      </c>
      <c r="W65" s="79">
        <v>1.6194379391100702</v>
      </c>
      <c r="X65" s="79">
        <v>1.4420289855072463</v>
      </c>
      <c r="Y65" s="79">
        <v>1.9035714285714285</v>
      </c>
      <c r="Z65" s="79">
        <v>1.85</v>
      </c>
      <c r="AA65" s="53">
        <v>1.5101500441306266</v>
      </c>
      <c r="AB65" s="53">
        <v>1.5274725274725274</v>
      </c>
      <c r="AC65" s="53">
        <v>1.5046511627906978</v>
      </c>
      <c r="AD65" s="53">
        <v>1.4548511047070125</v>
      </c>
      <c r="AE65" s="53">
        <v>1.7473469387755103</v>
      </c>
      <c r="AF65" s="53">
        <v>1.3184647302904564</v>
      </c>
      <c r="AG65" s="53">
        <v>1.2692307692307692</v>
      </c>
      <c r="AH65" s="53">
        <v>1.3558394160583942</v>
      </c>
      <c r="AI65" s="53">
        <v>1.4311926605504588</v>
      </c>
      <c r="AJ65" s="53">
        <v>1.552919708029197</v>
      </c>
      <c r="AK65" s="25">
        <v>0.14538524196846891</v>
      </c>
      <c r="AL65" s="25">
        <v>0.20346320346320335</v>
      </c>
      <c r="AM65" s="25">
        <v>0.10975617390215664</v>
      </c>
      <c r="AN65" s="25">
        <v>1.6530579570925408E-2</v>
      </c>
      <c r="AO65" s="25">
        <v>0.12520108395884799</v>
      </c>
      <c r="AP65" s="52">
        <v>1.7256637168141593</v>
      </c>
      <c r="AQ65" s="52">
        <v>1.3201970443349753</v>
      </c>
      <c r="AR65" s="52">
        <v>1.6205357142857142</v>
      </c>
      <c r="AS65" s="52">
        <v>1.4826498422712935</v>
      </c>
      <c r="AT65" s="52">
        <v>1.6654545454545455</v>
      </c>
      <c r="AU65" s="52">
        <v>1.4915014164305949</v>
      </c>
      <c r="AV65" s="5"/>
      <c r="AW65" s="5"/>
      <c r="AX65" s="5"/>
      <c r="AY65" s="5"/>
      <c r="AZ65" s="5"/>
      <c r="BA65" s="5"/>
      <c r="BB65" s="52">
        <v>1.5562827225130891</v>
      </c>
      <c r="BC65" s="52">
        <v>1.5261941448382126</v>
      </c>
      <c r="BD65" s="52" t="s">
        <v>53</v>
      </c>
      <c r="BE65" s="52" t="s">
        <v>53</v>
      </c>
      <c r="BF65" s="52">
        <v>1.5373423860329778</v>
      </c>
      <c r="BG65" s="37">
        <v>1.260008428150021</v>
      </c>
      <c r="BH65" s="28">
        <v>1.1235719526255108</v>
      </c>
      <c r="BI65" s="28">
        <v>0.98710155886458817</v>
      </c>
      <c r="BJ65" s="28">
        <v>1.10410094637224</v>
      </c>
      <c r="BK65" s="28">
        <v>1.2326555023923444</v>
      </c>
      <c r="BL65" s="28">
        <v>0.90872933981201809</v>
      </c>
      <c r="BM65" s="28">
        <v>0</v>
      </c>
      <c r="BN65" s="28">
        <v>0</v>
      </c>
      <c r="BO65" s="28">
        <v>0</v>
      </c>
      <c r="BP65" s="28">
        <v>0</v>
      </c>
      <c r="BQ65" s="28">
        <v>0</v>
      </c>
      <c r="BR65" s="28">
        <v>0</v>
      </c>
      <c r="BS65" s="28">
        <v>1.0188613507100079</v>
      </c>
      <c r="BT65" s="28">
        <v>1.014317592396339</v>
      </c>
      <c r="BU65" s="5"/>
      <c r="BV65" s="5"/>
      <c r="BW65" s="25">
        <v>1.0180063842053559</v>
      </c>
    </row>
    <row r="66" spans="1:75" x14ac:dyDescent="0.25">
      <c r="A66" s="60" t="str">
        <f t="shared" si="35"/>
        <v># Case/Active_by_rookie_mdrt:Rookie last month</v>
      </c>
      <c r="B66" t="s">
        <v>65</v>
      </c>
      <c r="C66" s="79">
        <v>1.4565217391304348</v>
      </c>
      <c r="D66" s="79">
        <v>1.1875</v>
      </c>
      <c r="E66" s="79">
        <v>1.6</v>
      </c>
      <c r="F66" s="79">
        <v>1.2205882352941178</v>
      </c>
      <c r="G66" s="79">
        <v>1.4329268292682926</v>
      </c>
      <c r="H66" s="79">
        <v>1.2948717948717949</v>
      </c>
      <c r="I66" s="79">
        <v>1.4831460674157304</v>
      </c>
      <c r="J66" s="79">
        <v>1.2289156626506024</v>
      </c>
      <c r="K66" s="79">
        <v>1.6936936936936937</v>
      </c>
      <c r="L66" s="79">
        <v>1.3785714285714286</v>
      </c>
      <c r="M66" s="79">
        <v>1.8082191780821917</v>
      </c>
      <c r="N66" s="79">
        <v>1.8358974358974358</v>
      </c>
      <c r="O66" s="79">
        <v>1.0895522388059702</v>
      </c>
      <c r="P66" s="79">
        <v>1.4523809523809523</v>
      </c>
      <c r="Q66" s="79">
        <v>1.56</v>
      </c>
      <c r="R66" s="79">
        <v>1.2195121951219512</v>
      </c>
      <c r="S66" s="79">
        <v>1.5145631067961165</v>
      </c>
      <c r="T66" s="79">
        <v>1.8353658536585367</v>
      </c>
      <c r="U66" s="79">
        <v>1.2372093023255815</v>
      </c>
      <c r="V66" s="79">
        <v>1.5316455696202531</v>
      </c>
      <c r="W66" s="79">
        <v>1.7071129707112971</v>
      </c>
      <c r="X66" s="79">
        <v>1.3341584158415842</v>
      </c>
      <c r="Y66" s="79">
        <v>1.4758454106280192</v>
      </c>
      <c r="Z66" s="79">
        <v>1.8025830258302582</v>
      </c>
      <c r="AA66" s="53">
        <v>1.5113871635610765</v>
      </c>
      <c r="AB66" s="53">
        <v>1.291044776119403</v>
      </c>
      <c r="AC66" s="53">
        <v>1.5959885386819483</v>
      </c>
      <c r="AD66" s="53">
        <v>1.4967320261437909</v>
      </c>
      <c r="AE66" s="53">
        <v>1.5639705882352941</v>
      </c>
      <c r="AF66" s="53">
        <v>1.3518041237113403</v>
      </c>
      <c r="AG66" s="53">
        <v>1.39375</v>
      </c>
      <c r="AH66" s="53">
        <v>1.3223684210526316</v>
      </c>
      <c r="AI66" s="53">
        <v>1.4911660777385158</v>
      </c>
      <c r="AJ66" s="53">
        <v>1.6740196078431373</v>
      </c>
      <c r="AK66" s="25">
        <v>0.11805189601848931</v>
      </c>
      <c r="AL66" s="25">
        <v>-7.3689846730473185E-2</v>
      </c>
      <c r="AM66" s="25">
        <v>0.20691670586893607</v>
      </c>
      <c r="AN66" s="25">
        <v>3.7326146888456702E-3</v>
      </c>
      <c r="AO66" s="25">
        <v>-6.5739385065885836E-2</v>
      </c>
      <c r="AP66" s="52">
        <v>1.1595092024539877</v>
      </c>
      <c r="AQ66" s="52">
        <v>1.6338028169014085</v>
      </c>
      <c r="AR66" s="52">
        <v>1.5698324022346368</v>
      </c>
      <c r="AS66" s="52">
        <v>1.5808080808080809</v>
      </c>
      <c r="AT66" s="52">
        <v>1.4525547445255473</v>
      </c>
      <c r="AU66" s="52">
        <v>1.4305555555555556</v>
      </c>
      <c r="AV66" s="5"/>
      <c r="AW66" s="5"/>
      <c r="AX66" s="5"/>
      <c r="AY66" s="5"/>
      <c r="AZ66" s="5"/>
      <c r="BA66" s="5"/>
      <c r="BB66" s="52">
        <v>1.4188861985472154</v>
      </c>
      <c r="BC66" s="52">
        <v>1.5045146726862302</v>
      </c>
      <c r="BD66" s="52" t="s">
        <v>53</v>
      </c>
      <c r="BE66" s="52" t="s">
        <v>53</v>
      </c>
      <c r="BF66" s="52">
        <v>1.4632009345794392</v>
      </c>
      <c r="BG66" s="37">
        <v>1.0642070762248927</v>
      </c>
      <c r="BH66" s="28">
        <v>1.1249134149157238</v>
      </c>
      <c r="BI66" s="28">
        <v>1.0063028219452801</v>
      </c>
      <c r="BJ66" s="28">
        <v>1.2962626262626264</v>
      </c>
      <c r="BK66" s="28">
        <v>0.95905858132135502</v>
      </c>
      <c r="BL66" s="28">
        <v>0.77943890734588406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1.0990216797995773</v>
      </c>
      <c r="BT66" s="28">
        <v>0.94268513602781756</v>
      </c>
      <c r="BU66" s="5"/>
      <c r="BV66" s="5"/>
      <c r="BW66" s="25">
        <v>0.96811787863269749</v>
      </c>
    </row>
    <row r="67" spans="1:75" x14ac:dyDescent="0.25">
      <c r="A67" s="60" t="str">
        <f t="shared" si="35"/>
        <v># Case/Active_by_rookie_mdrt:2-3 months</v>
      </c>
      <c r="B67" t="s">
        <v>66</v>
      </c>
      <c r="C67" s="79">
        <v>1.25</v>
      </c>
      <c r="D67" s="79">
        <v>1.2037037037037037</v>
      </c>
      <c r="E67" s="79">
        <v>1.3809523809523809</v>
      </c>
      <c r="F67" s="79">
        <v>1.2931034482758621</v>
      </c>
      <c r="G67" s="79">
        <v>1.234375</v>
      </c>
      <c r="H67" s="79">
        <v>1.319327731092437</v>
      </c>
      <c r="I67" s="79">
        <v>1.4594594594594594</v>
      </c>
      <c r="J67" s="79">
        <v>1.0930232558139534</v>
      </c>
      <c r="K67" s="79">
        <v>1.53125</v>
      </c>
      <c r="L67" s="79">
        <v>1.3208955223880596</v>
      </c>
      <c r="M67" s="79">
        <v>1.9559748427672956</v>
      </c>
      <c r="N67" s="79">
        <v>1.4822485207100591</v>
      </c>
      <c r="O67" s="79">
        <v>1.134020618556701</v>
      </c>
      <c r="P67" s="79">
        <v>1.2396694214876034</v>
      </c>
      <c r="Q67" s="79">
        <v>1.8125</v>
      </c>
      <c r="R67" s="79">
        <v>2.1081081081081079</v>
      </c>
      <c r="S67" s="79">
        <v>1.8428571428571427</v>
      </c>
      <c r="T67" s="79">
        <v>1.5165562913907285</v>
      </c>
      <c r="U67" s="79">
        <v>1.3615384615384616</v>
      </c>
      <c r="V67" s="79">
        <v>1.4069264069264069</v>
      </c>
      <c r="W67" s="79">
        <v>1.7601476014760147</v>
      </c>
      <c r="X67" s="79">
        <v>1.4972067039106145</v>
      </c>
      <c r="Y67" s="79">
        <v>1.3611111111111112</v>
      </c>
      <c r="Z67" s="79">
        <v>1.6905487804878048</v>
      </c>
      <c r="AA67" s="53">
        <v>1.520979020979021</v>
      </c>
      <c r="AB67" s="53">
        <v>1.3821656050955413</v>
      </c>
      <c r="AC67" s="53">
        <v>1.6899224806201549</v>
      </c>
      <c r="AD67" s="53">
        <v>1.5490506329113924</v>
      </c>
      <c r="AE67" s="53">
        <v>1.5442600276625174</v>
      </c>
      <c r="AF67" s="53">
        <v>1.2911963882618511</v>
      </c>
      <c r="AG67" s="53">
        <v>1.2920792079207921</v>
      </c>
      <c r="AH67" s="53">
        <v>1.2904564315352698</v>
      </c>
      <c r="AI67" s="53">
        <v>1.403361344537815</v>
      </c>
      <c r="AJ67" s="53">
        <v>1.5984848484848484</v>
      </c>
      <c r="AK67" s="25">
        <v>0.17796102498899691</v>
      </c>
      <c r="AL67" s="25">
        <v>6.97220391927178E-2</v>
      </c>
      <c r="AM67" s="25">
        <v>0.30955407662204926</v>
      </c>
      <c r="AN67" s="25">
        <v>0.10381452285302828</v>
      </c>
      <c r="AO67" s="25">
        <v>-3.3922636722974908E-2</v>
      </c>
      <c r="AP67" s="52">
        <v>1.5551948051948052</v>
      </c>
      <c r="AQ67" s="52">
        <v>1.3946488294314381</v>
      </c>
      <c r="AR67" s="52">
        <v>1.6804123711340206</v>
      </c>
      <c r="AS67" s="52">
        <v>1.5570469798657718</v>
      </c>
      <c r="AT67" s="52">
        <v>1.4939759036144578</v>
      </c>
      <c r="AU67" s="52">
        <v>1.4784172661870503</v>
      </c>
      <c r="AV67" s="5"/>
      <c r="AW67" s="5"/>
      <c r="AX67" s="5"/>
      <c r="AY67" s="5"/>
      <c r="AZ67" s="5"/>
      <c r="BA67" s="5"/>
      <c r="BB67" s="52">
        <v>1.51854714064915</v>
      </c>
      <c r="BC67" s="52">
        <v>1.5099118942731278</v>
      </c>
      <c r="BD67" s="52" t="s">
        <v>53</v>
      </c>
      <c r="BE67" s="52" t="s">
        <v>53</v>
      </c>
      <c r="BF67" s="52">
        <v>1.5149863760217983</v>
      </c>
      <c r="BG67" s="37">
        <v>1.3713990554899647</v>
      </c>
      <c r="BH67" s="28">
        <v>1.1250167224080267</v>
      </c>
      <c r="BI67" s="28">
        <v>0.9271240668325631</v>
      </c>
      <c r="BJ67" s="28">
        <v>0.73859920839786619</v>
      </c>
      <c r="BK67" s="28">
        <v>0.81068459886055855</v>
      </c>
      <c r="BL67" s="28">
        <v>0.97485155980019478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1.0986723552162054</v>
      </c>
      <c r="BT67" s="28">
        <v>0.89347997413409863</v>
      </c>
      <c r="BU67" s="5"/>
      <c r="BV67" s="5"/>
      <c r="BW67" s="25">
        <v>0.99606000814306739</v>
      </c>
    </row>
    <row r="68" spans="1:75" x14ac:dyDescent="0.25">
      <c r="A68" s="60" t="str">
        <f t="shared" si="35"/>
        <v># Case/Active_by_rookie_mdrt:4 - 6 mths</v>
      </c>
      <c r="B68" t="s">
        <v>67</v>
      </c>
      <c r="C68" s="79">
        <v>1.2333333333333334</v>
      </c>
      <c r="D68" s="79">
        <v>1.1333333333333333</v>
      </c>
      <c r="E68" s="79">
        <v>1.1666666666666667</v>
      </c>
      <c r="F68" s="79">
        <v>1.6612903225806452</v>
      </c>
      <c r="G68" s="79">
        <v>1.3176470588235294</v>
      </c>
      <c r="H68" s="79">
        <v>1.1643835616438356</v>
      </c>
      <c r="I68" s="79">
        <v>1.3114754098360655</v>
      </c>
      <c r="J68" s="79">
        <v>1.0877192982456141</v>
      </c>
      <c r="K68" s="79">
        <v>1.1707317073170731</v>
      </c>
      <c r="L68" s="79">
        <v>1.1451612903225807</v>
      </c>
      <c r="M68" s="79">
        <v>1.9074074074074074</v>
      </c>
      <c r="N68" s="79">
        <v>1.9722222222222223</v>
      </c>
      <c r="O68" s="79">
        <v>1.1477272727272727</v>
      </c>
      <c r="P68" s="79">
        <v>1.1395348837209303</v>
      </c>
      <c r="Q68" s="79">
        <v>1.4476744186046511</v>
      </c>
      <c r="R68" s="79">
        <v>0.97222222222222221</v>
      </c>
      <c r="S68" s="79">
        <v>1.2650602409638554</v>
      </c>
      <c r="T68" s="79">
        <v>1.390625</v>
      </c>
      <c r="U68" s="79">
        <v>1.3461538461538463</v>
      </c>
      <c r="V68" s="79">
        <v>1.3066666666666666</v>
      </c>
      <c r="W68" s="79">
        <v>1.5459183673469388</v>
      </c>
      <c r="X68" s="79">
        <v>1.5391304347826087</v>
      </c>
      <c r="Y68" s="79">
        <v>1.8518518518518519</v>
      </c>
      <c r="Z68" s="79">
        <v>1.8</v>
      </c>
      <c r="AA68" s="53">
        <v>1.2429284525790349</v>
      </c>
      <c r="AB68" s="53">
        <v>1.2947976878612717</v>
      </c>
      <c r="AC68" s="53">
        <v>1.1725490196078432</v>
      </c>
      <c r="AD68" s="53">
        <v>1.42</v>
      </c>
      <c r="AE68" s="53">
        <v>1.7461368653421634</v>
      </c>
      <c r="AF68" s="53">
        <v>1.2947976878612717</v>
      </c>
      <c r="AG68" s="53">
        <v>1.1746031746031746</v>
      </c>
      <c r="AH68" s="53">
        <v>1.3636363636363635</v>
      </c>
      <c r="AI68" s="53">
        <v>1.1867219917012448</v>
      </c>
      <c r="AJ68" s="53">
        <v>1.7006472491909386</v>
      </c>
      <c r="AK68" s="25">
        <v>-4.0059721892084621E-2</v>
      </c>
      <c r="AL68" s="25">
        <v>0.10232776128729881</v>
      </c>
      <c r="AM68" s="25">
        <v>-0.14013071895424822</v>
      </c>
      <c r="AN68" s="25">
        <v>0.19657342657342647</v>
      </c>
      <c r="AO68" s="25">
        <v>2.6748413683593597E-2</v>
      </c>
      <c r="AP68" s="52">
        <v>1.1857142857142857</v>
      </c>
      <c r="AQ68" s="52">
        <v>1.4166666666666667</v>
      </c>
      <c r="AR68" s="52">
        <v>1.6471962616822431</v>
      </c>
      <c r="AS68" s="52">
        <v>1.495049504950495</v>
      </c>
      <c r="AT68" s="52">
        <v>1.7685185185185186</v>
      </c>
      <c r="AU68" s="52">
        <v>1.4606741573033708</v>
      </c>
      <c r="AV68" s="5"/>
      <c r="AW68" s="5"/>
      <c r="AX68" s="5"/>
      <c r="AY68" s="5"/>
      <c r="AZ68" s="5"/>
      <c r="BA68" s="5"/>
      <c r="BB68" s="52">
        <v>1.4681724845995894</v>
      </c>
      <c r="BC68" s="52">
        <v>1.5614035087719298</v>
      </c>
      <c r="BD68" s="52" t="s">
        <v>53</v>
      </c>
      <c r="BE68" s="52" t="s">
        <v>53</v>
      </c>
      <c r="BF68" s="52">
        <v>1.510158013544018</v>
      </c>
      <c r="BG68" s="37">
        <v>1.0330975954738331</v>
      </c>
      <c r="BH68" s="28">
        <v>1.2431972789115646</v>
      </c>
      <c r="BI68" s="28">
        <v>1.1378223173066098</v>
      </c>
      <c r="BJ68" s="28">
        <v>1.5377652050919377</v>
      </c>
      <c r="BK68" s="28">
        <v>1.3979717813051147</v>
      </c>
      <c r="BL68" s="28">
        <v>1.0503724277237723</v>
      </c>
      <c r="BM68" s="28">
        <v>0</v>
      </c>
      <c r="BN68" s="28">
        <v>0</v>
      </c>
      <c r="BO68" s="28">
        <v>0</v>
      </c>
      <c r="BP68" s="28">
        <v>0</v>
      </c>
      <c r="BQ68" s="28">
        <v>0</v>
      </c>
      <c r="BR68" s="28">
        <v>0</v>
      </c>
      <c r="BS68" s="28">
        <v>1.1339010706952186</v>
      </c>
      <c r="BT68" s="28">
        <v>1.3316317549727159</v>
      </c>
      <c r="BU68" s="5"/>
      <c r="BV68" s="5"/>
      <c r="BW68" s="25">
        <v>1.214999954671961</v>
      </c>
    </row>
    <row r="69" spans="1:75" x14ac:dyDescent="0.25">
      <c r="A69" s="60" t="str">
        <f t="shared" si="35"/>
        <v># Case/Active_by_rookie_mdrt:7-12mth</v>
      </c>
      <c r="B69" t="s">
        <v>68</v>
      </c>
      <c r="C69" s="79">
        <v>1.03125</v>
      </c>
      <c r="D69" s="79">
        <v>1.1481481481481481</v>
      </c>
      <c r="E69" s="79">
        <v>1.5714285714285714</v>
      </c>
      <c r="F69" s="79">
        <v>1.4807692307692308</v>
      </c>
      <c r="G69" s="79">
        <v>1.044776119402985</v>
      </c>
      <c r="H69" s="79">
        <v>1.0338983050847457</v>
      </c>
      <c r="I69" s="79">
        <v>1.2666666666666666</v>
      </c>
      <c r="J69" s="79">
        <v>1.1372549019607843</v>
      </c>
      <c r="K69" s="79">
        <v>1.1785714285714286</v>
      </c>
      <c r="L69" s="79">
        <v>1.1935483870967742</v>
      </c>
      <c r="M69" s="79">
        <v>1.903225806451613</v>
      </c>
      <c r="N69" s="79">
        <v>1.5363636363636364</v>
      </c>
      <c r="O69" s="79">
        <v>1.037037037037037</v>
      </c>
      <c r="P69" s="79">
        <v>1.2575757575757576</v>
      </c>
      <c r="Q69" s="79">
        <v>1.6203703703703705</v>
      </c>
      <c r="R69" s="79">
        <v>1.02803738317757</v>
      </c>
      <c r="S69" s="79">
        <v>1.4615384615384615</v>
      </c>
      <c r="T69" s="79">
        <v>1.6549295774647887</v>
      </c>
      <c r="U69" s="79">
        <v>1.1395348837209303</v>
      </c>
      <c r="V69" s="79">
        <v>1.1904761904761905</v>
      </c>
      <c r="W69" s="79">
        <v>1.5584415584415585</v>
      </c>
      <c r="X69" s="79">
        <v>1.446808510638298</v>
      </c>
      <c r="Y69" s="79">
        <v>1.8095238095238095</v>
      </c>
      <c r="Z69" s="79">
        <v>2.0294117647058822</v>
      </c>
      <c r="AA69" s="53">
        <v>1.3973063973063973</v>
      </c>
      <c r="AB69" s="53">
        <v>1.3771929824561404</v>
      </c>
      <c r="AC69" s="53">
        <v>1.4098360655737705</v>
      </c>
      <c r="AD69" s="53">
        <v>1.2964601769911503</v>
      </c>
      <c r="AE69" s="53">
        <v>1.8617886178861789</v>
      </c>
      <c r="AF69" s="53">
        <v>1.2114695340501793</v>
      </c>
      <c r="AG69" s="53">
        <v>1.2871287128712872</v>
      </c>
      <c r="AH69" s="53">
        <v>1.1685393258426966</v>
      </c>
      <c r="AI69" s="53">
        <v>1.1928251121076232</v>
      </c>
      <c r="AJ69" s="53">
        <v>1.5439189189189189</v>
      </c>
      <c r="AK69" s="25">
        <v>0.15339788416711486</v>
      </c>
      <c r="AL69" s="25">
        <v>6.9973009446693712E-2</v>
      </c>
      <c r="AM69" s="25">
        <v>0.20649432534678436</v>
      </c>
      <c r="AN69" s="25">
        <v>8.6882028079047213E-2</v>
      </c>
      <c r="AO69" s="25">
        <v>0.20588496913415533</v>
      </c>
      <c r="AP69" s="52">
        <v>0.91111111111111109</v>
      </c>
      <c r="AQ69" s="52">
        <v>1.2054794520547945</v>
      </c>
      <c r="AR69" s="52">
        <v>1.3378378378378379</v>
      </c>
      <c r="AS69" s="52">
        <v>1.3360655737704918</v>
      </c>
      <c r="AT69" s="52">
        <v>1.3333333333333333</v>
      </c>
      <c r="AU69" s="52">
        <v>1.3118279569892473</v>
      </c>
      <c r="AV69" s="5"/>
      <c r="AW69" s="5"/>
      <c r="AX69" s="5"/>
      <c r="AY69" s="5"/>
      <c r="AZ69" s="5"/>
      <c r="BA69" s="5"/>
      <c r="BB69" s="52">
        <v>1.2117903930131004</v>
      </c>
      <c r="BC69" s="52">
        <v>1.3277591973244147</v>
      </c>
      <c r="BD69" s="52" t="s">
        <v>53</v>
      </c>
      <c r="BE69" s="52" t="s">
        <v>53</v>
      </c>
      <c r="BF69" s="52">
        <v>1.2774621212121211</v>
      </c>
      <c r="BG69" s="37">
        <v>0.87857142857142856</v>
      </c>
      <c r="BH69" s="28">
        <v>0.95857402211586062</v>
      </c>
      <c r="BI69" s="28">
        <v>0.82563706563706563</v>
      </c>
      <c r="BJ69" s="28">
        <v>1.2996274217585695</v>
      </c>
      <c r="BK69" s="28">
        <v>0.91228070175438591</v>
      </c>
      <c r="BL69" s="28">
        <v>0.79267902081903452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0.87989875671014928</v>
      </c>
      <c r="BT69" s="28">
        <v>0.9417826864742942</v>
      </c>
      <c r="BU69" s="5"/>
      <c r="BV69" s="5"/>
      <c r="BW69" s="25">
        <v>0.91423192771084327</v>
      </c>
    </row>
    <row r="70" spans="1:75" x14ac:dyDescent="0.25">
      <c r="A70" s="60" t="str">
        <f t="shared" si="35"/>
        <v># Case/Active_by_rookie_mdrt:13+mth</v>
      </c>
      <c r="B70" t="s">
        <v>69</v>
      </c>
      <c r="C70" s="79">
        <v>1</v>
      </c>
      <c r="D70" s="79">
        <v>1.1666666666666667</v>
      </c>
      <c r="E70" s="79">
        <v>1</v>
      </c>
      <c r="F70" s="79">
        <v>1</v>
      </c>
      <c r="G70" s="79">
        <v>1</v>
      </c>
      <c r="H70" s="79">
        <v>1.1538461538461537</v>
      </c>
      <c r="I70" s="79">
        <v>1</v>
      </c>
      <c r="J70" s="79">
        <v>0.86363636363636365</v>
      </c>
      <c r="K70" s="79">
        <v>1.1538461538461537</v>
      </c>
      <c r="L70" s="79">
        <v>0.86538461538461542</v>
      </c>
      <c r="M70" s="79">
        <v>2.2962962962962963</v>
      </c>
      <c r="N70" s="79">
        <v>1.83</v>
      </c>
      <c r="O70" s="79">
        <v>1.6</v>
      </c>
      <c r="P70" s="79">
        <v>1.3333333333333333</v>
      </c>
      <c r="Q70" s="79">
        <v>1.8571428571428572</v>
      </c>
      <c r="R70" s="79">
        <v>1.3870967741935485</v>
      </c>
      <c r="S70" s="79">
        <v>1.3076923076923077</v>
      </c>
      <c r="T70" s="79">
        <v>1.6956521739130435</v>
      </c>
      <c r="U70" s="79">
        <v>1.0943396226415094</v>
      </c>
      <c r="V70" s="79">
        <v>1.3373493975903614</v>
      </c>
      <c r="W70" s="79">
        <v>1.8397435897435896</v>
      </c>
      <c r="X70" s="79">
        <v>1.6373626373626373</v>
      </c>
      <c r="Y70" s="79">
        <v>2.1187499999999999</v>
      </c>
      <c r="Z70" s="79">
        <v>2.6291666666666669</v>
      </c>
      <c r="AA70" s="53">
        <v>1.5647058823529412</v>
      </c>
      <c r="AB70" s="53">
        <v>1.6601941747572815</v>
      </c>
      <c r="AC70" s="53">
        <v>1.5</v>
      </c>
      <c r="AD70" s="53">
        <v>1.4602803738317758</v>
      </c>
      <c r="AE70" s="53">
        <v>2.1786941580756012</v>
      </c>
      <c r="AF70" s="53">
        <v>1.069767441860465</v>
      </c>
      <c r="AG70" s="53">
        <v>1.0833333333333333</v>
      </c>
      <c r="AH70" s="53">
        <v>1.064516129032258</v>
      </c>
      <c r="AI70" s="53">
        <v>1.053191489361702</v>
      </c>
      <c r="AJ70" s="53">
        <v>1.8307692307692307</v>
      </c>
      <c r="AK70" s="25">
        <v>0.46265984654731462</v>
      </c>
      <c r="AL70" s="25">
        <v>0.53248693054518292</v>
      </c>
      <c r="AM70" s="25">
        <v>0.40909090909090917</v>
      </c>
      <c r="AN70" s="25">
        <v>0.38652883979986807</v>
      </c>
      <c r="AO70" s="25">
        <v>0.19004302752028646</v>
      </c>
      <c r="AP70" s="52">
        <v>1.3</v>
      </c>
      <c r="AQ70" s="52">
        <v>1.471830985915493</v>
      </c>
      <c r="AR70" s="52">
        <v>1.4104477611940298</v>
      </c>
      <c r="AS70" s="52">
        <v>1.7702702702702702</v>
      </c>
      <c r="AT70" s="52">
        <v>1.8095238095238095</v>
      </c>
      <c r="AU70" s="52">
        <v>1.6833333333333333</v>
      </c>
      <c r="AV70" s="5"/>
      <c r="AW70" s="5"/>
      <c r="AX70" s="5"/>
      <c r="AY70" s="5"/>
      <c r="AZ70" s="5"/>
      <c r="BA70" s="5"/>
      <c r="BB70" s="52">
        <v>1.4015544041450778</v>
      </c>
      <c r="BC70" s="52">
        <v>1.7563451776649746</v>
      </c>
      <c r="BD70" s="52" t="s">
        <v>53</v>
      </c>
      <c r="BE70" s="52" t="s">
        <v>53</v>
      </c>
      <c r="BF70" s="52">
        <v>1.5807692307692307</v>
      </c>
      <c r="BG70" s="37">
        <v>0.8125</v>
      </c>
      <c r="BH70" s="28">
        <v>1.1038732394366197</v>
      </c>
      <c r="BI70" s="28">
        <v>0.75947187141216987</v>
      </c>
      <c r="BJ70" s="28">
        <v>1.2762413576367062</v>
      </c>
      <c r="BK70" s="28">
        <v>1.3837535014005602</v>
      </c>
      <c r="BL70" s="28">
        <v>0.99273504273504276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0.84421113232130418</v>
      </c>
      <c r="BT70" s="28">
        <v>1.170896785109983</v>
      </c>
      <c r="BU70" s="5"/>
      <c r="BV70" s="5"/>
      <c r="BW70" s="25">
        <v>1.010266049739734</v>
      </c>
    </row>
    <row r="71" spans="1:75" x14ac:dyDescent="0.25">
      <c r="A71" s="60" t="str">
        <f t="shared" si="35"/>
        <v># Case/Active_by_rookie_mdrt:SA</v>
      </c>
      <c r="B71" s="38" t="s">
        <v>70</v>
      </c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25"/>
      <c r="AL71" s="25"/>
      <c r="AM71" s="25"/>
      <c r="AN71" s="25"/>
      <c r="AO71" s="25"/>
      <c r="AP71" s="52"/>
      <c r="AQ71" s="52">
        <v>1.208955223880597</v>
      </c>
      <c r="AR71" s="52">
        <v>1.4222222222222223</v>
      </c>
      <c r="AS71" s="52">
        <v>1.3826086956521739</v>
      </c>
      <c r="AT71" s="52">
        <v>1.2954545454545454</v>
      </c>
      <c r="AU71" s="52">
        <v>1.1190476190476191</v>
      </c>
      <c r="AV71" s="5"/>
      <c r="AW71" s="5"/>
      <c r="AX71" s="5"/>
      <c r="AY71" s="5"/>
      <c r="AZ71" s="5"/>
      <c r="BA71" s="5"/>
      <c r="BB71" s="52"/>
      <c r="BC71" s="52"/>
      <c r="BD71" s="52"/>
      <c r="BE71" s="52"/>
      <c r="BF71" s="52"/>
      <c r="BG71" s="37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U71" s="5"/>
      <c r="BV71" s="5"/>
      <c r="BW71" s="25"/>
    </row>
    <row r="72" spans="1:75" s="59" customFormat="1" x14ac:dyDescent="0.25">
      <c r="A72" s="60" t="str">
        <f t="shared" si="35"/>
        <v xml:space="preserve"># Case/Active_by_rookie_mdrt:Total </v>
      </c>
      <c r="B72" s="29" t="s">
        <v>100</v>
      </c>
      <c r="C72" s="80">
        <v>1.3053435114503817</v>
      </c>
      <c r="D72" s="80">
        <v>1.1848739495798319</v>
      </c>
      <c r="E72" s="80">
        <v>1.4464285714285714</v>
      </c>
      <c r="F72" s="80">
        <v>1.430232558139535</v>
      </c>
      <c r="G72" s="80">
        <v>1.2506024096385542</v>
      </c>
      <c r="H72" s="80">
        <v>1.2759381898454747</v>
      </c>
      <c r="I72" s="80">
        <v>1.454183266932271</v>
      </c>
      <c r="J72" s="80">
        <v>1.1751824817518248</v>
      </c>
      <c r="K72" s="80">
        <v>1.4457516339869281</v>
      </c>
      <c r="L72" s="80">
        <v>1.2845911949685536</v>
      </c>
      <c r="M72" s="80">
        <v>1.9006622516556291</v>
      </c>
      <c r="N72" s="80">
        <v>1.7685643564356435</v>
      </c>
      <c r="O72" s="80">
        <v>1.1878172588832487</v>
      </c>
      <c r="P72" s="80">
        <v>1.248062015503876</v>
      </c>
      <c r="Q72" s="80">
        <v>1.6473282442748092</v>
      </c>
      <c r="R72" s="80">
        <v>1.2585895117540686</v>
      </c>
      <c r="S72" s="80">
        <v>1.4434389140271493</v>
      </c>
      <c r="T72" s="80">
        <v>1.6525821596244132</v>
      </c>
      <c r="U72" s="80">
        <v>1.3068592057761732</v>
      </c>
      <c r="V72" s="80">
        <v>1.3817991631799162</v>
      </c>
      <c r="W72" s="80">
        <v>1.6891105569409808</v>
      </c>
      <c r="X72" s="80">
        <v>1.4686868686868686</v>
      </c>
      <c r="Y72" s="80">
        <v>1.6953367875647669</v>
      </c>
      <c r="Z72" s="80">
        <v>1.8898704358068317</v>
      </c>
      <c r="AA72" s="55">
        <v>1.4643529728275491</v>
      </c>
      <c r="AB72" s="55">
        <v>1.4136490250696379</v>
      </c>
      <c r="AC72" s="55">
        <v>1.4962735642262166</v>
      </c>
      <c r="AD72" s="55">
        <v>1.4846153846153847</v>
      </c>
      <c r="AE72" s="55">
        <v>1.724336162058582</v>
      </c>
      <c r="AF72" s="55">
        <v>1.31787109375</v>
      </c>
      <c r="AG72" s="55">
        <v>1.3277511961722488</v>
      </c>
      <c r="AH72" s="55">
        <v>1.311056105610561</v>
      </c>
      <c r="AI72" s="55">
        <v>1.3820023837902264</v>
      </c>
      <c r="AJ72" s="55">
        <v>1.6739427012278307</v>
      </c>
      <c r="AK72" s="40">
        <v>0.11115038471686578</v>
      </c>
      <c r="AL72" s="40">
        <v>6.4694220683078507E-2</v>
      </c>
      <c r="AM72" s="40">
        <v>0.14127348007688778</v>
      </c>
      <c r="AN72" s="40">
        <v>7.424951073075281E-2</v>
      </c>
      <c r="AO72" s="40">
        <v>3.0104651009731587E-2</v>
      </c>
      <c r="AP72" s="54">
        <v>1.3797276853252647</v>
      </c>
      <c r="AQ72" s="54">
        <v>1.5271739130434783</v>
      </c>
      <c r="AR72" s="54">
        <v>1.6813804173354736</v>
      </c>
      <c r="AS72" s="54">
        <v>1.7076502732240437</v>
      </c>
      <c r="AT72" s="54">
        <v>1.7280092592592593</v>
      </c>
      <c r="AU72" s="54">
        <v>1.5489396411092986</v>
      </c>
      <c r="AV72" s="23"/>
      <c r="AW72" s="23"/>
      <c r="AX72" s="23"/>
      <c r="AY72" s="23"/>
      <c r="AZ72" s="23"/>
      <c r="BA72" s="23"/>
      <c r="BB72" s="54">
        <v>1.5606650159179343</v>
      </c>
      <c r="BC72" s="54">
        <v>1.6521329987452948</v>
      </c>
      <c r="BD72" s="54" t="s">
        <v>53</v>
      </c>
      <c r="BE72" s="54" t="s">
        <v>53</v>
      </c>
      <c r="BF72" s="54">
        <v>1.6091438071487947</v>
      </c>
      <c r="BG72" s="43">
        <v>1.1615656154234066</v>
      </c>
      <c r="BH72" s="44">
        <v>1.2236362408857684</v>
      </c>
      <c r="BI72" s="44">
        <v>1.0206711523213488</v>
      </c>
      <c r="BJ72" s="44">
        <v>1.3567968406507129</v>
      </c>
      <c r="BK72" s="44">
        <v>1.197147480552653</v>
      </c>
      <c r="BL72" s="44">
        <v>0.93728449873943342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1.1039975186493367</v>
      </c>
      <c r="BT72" s="28">
        <v>1.1041650659648454</v>
      </c>
      <c r="BU72" s="23"/>
      <c r="BV72" s="23"/>
      <c r="BW72" s="40">
        <v>1.0988770037060573</v>
      </c>
    </row>
    <row r="73" spans="1:75" x14ac:dyDescent="0.25"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4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</row>
    <row r="74" spans="1:75" x14ac:dyDescent="0.25"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4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</row>
    <row r="75" spans="1:75" s="59" customFormat="1" x14ac:dyDescent="0.25">
      <c r="B75" s="15" t="s">
        <v>106</v>
      </c>
      <c r="C75" s="16">
        <v>42005</v>
      </c>
      <c r="D75" s="16">
        <v>42036</v>
      </c>
      <c r="E75" s="16">
        <v>42064</v>
      </c>
      <c r="F75" s="16">
        <v>42095</v>
      </c>
      <c r="G75" s="16">
        <v>42125</v>
      </c>
      <c r="H75" s="16">
        <v>42156</v>
      </c>
      <c r="I75" s="16">
        <v>42186</v>
      </c>
      <c r="J75" s="16">
        <v>42217</v>
      </c>
      <c r="K75" s="16">
        <v>42248</v>
      </c>
      <c r="L75" s="16">
        <v>42278</v>
      </c>
      <c r="M75" s="16">
        <v>42309</v>
      </c>
      <c r="N75" s="16">
        <v>42339</v>
      </c>
      <c r="O75" s="16">
        <v>42370</v>
      </c>
      <c r="P75" s="16">
        <v>42401</v>
      </c>
      <c r="Q75" s="16">
        <v>42430</v>
      </c>
      <c r="R75" s="16">
        <v>42461</v>
      </c>
      <c r="S75" s="16">
        <v>42491</v>
      </c>
      <c r="T75" s="16">
        <v>42522</v>
      </c>
      <c r="U75" s="16">
        <v>42552</v>
      </c>
      <c r="V75" s="16">
        <v>42583</v>
      </c>
      <c r="W75" s="16">
        <v>42614</v>
      </c>
      <c r="X75" s="16">
        <v>42644</v>
      </c>
      <c r="Y75" s="16">
        <v>42675</v>
      </c>
      <c r="Z75" s="16">
        <v>42705</v>
      </c>
      <c r="AA75" s="17" t="s">
        <v>112</v>
      </c>
      <c r="AB75" s="17" t="s">
        <v>78</v>
      </c>
      <c r="AC75" s="17" t="s">
        <v>79</v>
      </c>
      <c r="AD75" s="17" t="s">
        <v>80</v>
      </c>
      <c r="AE75" s="17" t="s">
        <v>81</v>
      </c>
      <c r="AF75" s="18" t="s">
        <v>113</v>
      </c>
      <c r="AG75" s="18" t="s">
        <v>82</v>
      </c>
      <c r="AH75" s="18" t="s">
        <v>83</v>
      </c>
      <c r="AI75" s="18" t="s">
        <v>84</v>
      </c>
      <c r="AJ75" s="18" t="s">
        <v>85</v>
      </c>
      <c r="AK75" s="19" t="s">
        <v>86</v>
      </c>
      <c r="AL75" s="19" t="s">
        <v>87</v>
      </c>
      <c r="AM75" s="19" t="s">
        <v>88</v>
      </c>
      <c r="AN75" s="19" t="s">
        <v>89</v>
      </c>
      <c r="AO75" s="19" t="s">
        <v>90</v>
      </c>
      <c r="AP75" s="20">
        <v>42736</v>
      </c>
      <c r="AQ75" s="20">
        <v>42767</v>
      </c>
      <c r="AR75" s="20">
        <v>42795</v>
      </c>
      <c r="AS75" s="20">
        <v>42826</v>
      </c>
      <c r="AT75" s="20">
        <v>42856</v>
      </c>
      <c r="AU75" s="20">
        <v>42887</v>
      </c>
      <c r="AV75" s="20">
        <v>42917</v>
      </c>
      <c r="AW75" s="20">
        <v>42948</v>
      </c>
      <c r="AX75" s="20">
        <v>42979</v>
      </c>
      <c r="AY75" s="20">
        <v>43009</v>
      </c>
      <c r="AZ75" s="20">
        <v>43040</v>
      </c>
      <c r="BA75" s="20">
        <v>43070</v>
      </c>
      <c r="BB75" s="17" t="s">
        <v>91</v>
      </c>
      <c r="BC75" s="17" t="s">
        <v>92</v>
      </c>
      <c r="BD75" s="17" t="s">
        <v>93</v>
      </c>
      <c r="BE75" s="17" t="s">
        <v>94</v>
      </c>
      <c r="BF75" s="17" t="s">
        <v>114</v>
      </c>
      <c r="BG75" s="21">
        <v>42736</v>
      </c>
      <c r="BH75" s="20">
        <v>42767</v>
      </c>
      <c r="BI75" s="20">
        <v>42795</v>
      </c>
      <c r="BJ75" s="20">
        <v>42826</v>
      </c>
      <c r="BK75" s="20">
        <v>42856</v>
      </c>
      <c r="BL75" s="20">
        <v>42887</v>
      </c>
      <c r="BM75" s="20">
        <v>42917</v>
      </c>
      <c r="BN75" s="20">
        <v>42948</v>
      </c>
      <c r="BO75" s="20">
        <v>42979</v>
      </c>
      <c r="BP75" s="20">
        <v>43009</v>
      </c>
      <c r="BQ75" s="20">
        <v>43040</v>
      </c>
      <c r="BR75" s="20">
        <v>43070</v>
      </c>
      <c r="BS75" s="17" t="s">
        <v>95</v>
      </c>
      <c r="BT75" s="17" t="s">
        <v>96</v>
      </c>
      <c r="BU75" s="17" t="s">
        <v>97</v>
      </c>
      <c r="BV75" s="17" t="s">
        <v>98</v>
      </c>
      <c r="BW75" s="22" t="s">
        <v>3</v>
      </c>
    </row>
    <row r="76" spans="1:75" x14ac:dyDescent="0.25">
      <c r="A76" s="60" t="str">
        <f>$B$75&amp;"_by_rookie_mdrt:"&amp;B76</f>
        <v>CaseSize_by_rookie_mdrt:MDRT</v>
      </c>
      <c r="B76" t="s">
        <v>99</v>
      </c>
      <c r="C76" s="1">
        <v>26.30713636363636</v>
      </c>
      <c r="D76" s="1">
        <v>28.190874999999998</v>
      </c>
      <c r="E76" s="1">
        <v>47.249829268292679</v>
      </c>
      <c r="F76" s="1">
        <v>44.29642105263158</v>
      </c>
      <c r="G76" s="1">
        <v>31.103526315789473</v>
      </c>
      <c r="H76" s="1">
        <v>19.682884615384616</v>
      </c>
      <c r="I76" s="1">
        <v>58.362652173913041</v>
      </c>
      <c r="J76" s="1">
        <v>22.092565217391304</v>
      </c>
      <c r="K76" s="1">
        <v>25.36646153846154</v>
      </c>
      <c r="L76" s="1">
        <v>21.27864705882353</v>
      </c>
      <c r="M76" s="1">
        <v>24.353574074074075</v>
      </c>
      <c r="N76" s="1">
        <v>31.791135000000001</v>
      </c>
      <c r="O76" s="1">
        <v>39.548705882352941</v>
      </c>
      <c r="P76" s="1">
        <v>36.599166666666669</v>
      </c>
      <c r="Q76" s="1">
        <v>17.288068181818179</v>
      </c>
      <c r="R76" s="1">
        <v>45.611800000000002</v>
      </c>
      <c r="S76" s="1">
        <v>45.190708333333333</v>
      </c>
      <c r="T76" s="1">
        <v>39.544058823529411</v>
      </c>
      <c r="U76" s="1">
        <v>30.750441176470591</v>
      </c>
      <c r="V76" s="1">
        <v>22.620833333333334</v>
      </c>
      <c r="W76" s="1">
        <v>27.867111111111111</v>
      </c>
      <c r="X76" s="1">
        <v>20.943280000000001</v>
      </c>
      <c r="Y76" s="1">
        <v>32.650750000000002</v>
      </c>
      <c r="Z76" s="1">
        <v>37.708366336633667</v>
      </c>
      <c r="AA76" s="1">
        <v>34.8818141025641</v>
      </c>
      <c r="AB76" s="1">
        <v>25.646479452054795</v>
      </c>
      <c r="AC76" s="1">
        <v>43.004457831325304</v>
      </c>
      <c r="AD76" s="1">
        <v>27.299119617224878</v>
      </c>
      <c r="AE76" s="1">
        <v>32.260413612565443</v>
      </c>
      <c r="AF76" s="1">
        <v>34.71022962962963</v>
      </c>
      <c r="AG76" s="1">
        <v>38.613056338028173</v>
      </c>
      <c r="AH76" s="1">
        <v>30.380531249999997</v>
      </c>
      <c r="AI76" s="1">
        <v>37.288157024793392</v>
      </c>
      <c r="AJ76" s="1">
        <v>27.753619680851067</v>
      </c>
      <c r="AK76" s="25">
        <v>4.9433401843010927E-3</v>
      </c>
      <c r="AL76" s="25">
        <v>-0.3358080948697969</v>
      </c>
      <c r="AM76" s="25">
        <v>0.41552685426872871</v>
      </c>
      <c r="AN76" s="25">
        <v>-0.26788766741479531</v>
      </c>
      <c r="AO76" s="25">
        <v>0.16238580709614214</v>
      </c>
      <c r="AP76" s="1">
        <v>21.312368932038833</v>
      </c>
      <c r="AQ76" s="1">
        <v>22.881378378378379</v>
      </c>
      <c r="AR76" s="1">
        <v>20.636195121951221</v>
      </c>
      <c r="AS76" s="1">
        <v>21.10121904761905</v>
      </c>
      <c r="AT76" s="1">
        <v>19.533333333333335</v>
      </c>
      <c r="AU76" s="1">
        <v>21.60267441860465</v>
      </c>
      <c r="AV76" s="5"/>
      <c r="AW76" s="5"/>
      <c r="AX76" s="5"/>
      <c r="AY76" s="5"/>
      <c r="AZ76" s="5"/>
      <c r="BA76" s="5"/>
      <c r="BB76" s="1">
        <v>21.619977687626779</v>
      </c>
      <c r="BC76" s="1">
        <v>20.656583606557376</v>
      </c>
      <c r="BD76" s="1" t="s">
        <v>53</v>
      </c>
      <c r="BE76" s="1" t="s">
        <v>53</v>
      </c>
      <c r="BF76" s="1">
        <v>21.087184950135995</v>
      </c>
      <c r="BG76" s="37">
        <v>0.53888916101167905</v>
      </c>
      <c r="BH76" s="28">
        <v>0.6251885073442941</v>
      </c>
      <c r="BI76" s="28">
        <v>1.1936669213078568</v>
      </c>
      <c r="BJ76" s="28">
        <v>0.4626263170411834</v>
      </c>
      <c r="BK76" s="28">
        <v>0.43224224743840228</v>
      </c>
      <c r="BL76" s="28">
        <v>0.54629380648580961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0</v>
      </c>
      <c r="BS76" s="28">
        <v>0.84299982490948044</v>
      </c>
      <c r="BT76" s="28">
        <v>0.48033586861106081</v>
      </c>
      <c r="BU76" s="28"/>
      <c r="BV76" s="28"/>
      <c r="BW76" s="28">
        <v>0.60453234708873449</v>
      </c>
    </row>
    <row r="77" spans="1:75" x14ac:dyDescent="0.25">
      <c r="A77" s="60" t="str">
        <f t="shared" ref="A77:A84" si="36">$B$75&amp;"_by_rookie_mdrt:"&amp;B77</f>
        <v>CaseSize_by_rookie_mdrt:Rookie in month</v>
      </c>
      <c r="B77" t="s">
        <v>64</v>
      </c>
      <c r="C77" s="1">
        <v>14.291</v>
      </c>
      <c r="D77" s="1">
        <v>12.264639344262296</v>
      </c>
      <c r="E77" s="1">
        <v>13.721019607843138</v>
      </c>
      <c r="F77" s="1">
        <v>18.990310606060607</v>
      </c>
      <c r="G77" s="1">
        <v>16.552014084507043</v>
      </c>
      <c r="H77" s="1">
        <v>13.411503759398496</v>
      </c>
      <c r="I77" s="1">
        <v>12.273387850467291</v>
      </c>
      <c r="J77" s="1">
        <v>12.617048</v>
      </c>
      <c r="K77" s="1">
        <v>15.188284210526316</v>
      </c>
      <c r="L77" s="1">
        <v>13.283150289017343</v>
      </c>
      <c r="M77" s="1">
        <v>13.998921113689164</v>
      </c>
      <c r="N77" s="1">
        <v>12.906109311740892</v>
      </c>
      <c r="O77" s="1">
        <v>16.773777777777777</v>
      </c>
      <c r="P77" s="1">
        <v>12.862638297872341</v>
      </c>
      <c r="Q77" s="1">
        <v>14.514312703583062</v>
      </c>
      <c r="R77" s="1">
        <v>22.127795744680895</v>
      </c>
      <c r="S77" s="1">
        <v>14.617838815789474</v>
      </c>
      <c r="T77" s="1">
        <v>12.915735099337841</v>
      </c>
      <c r="U77" s="1">
        <v>12.430647519582271</v>
      </c>
      <c r="V77" s="1">
        <v>12.895561363636409</v>
      </c>
      <c r="W77" s="1">
        <v>13.72667172812733</v>
      </c>
      <c r="X77" s="1">
        <v>13.104578894472402</v>
      </c>
      <c r="Y77" s="1">
        <v>14.30019887429653</v>
      </c>
      <c r="Z77" s="1">
        <v>13.626763513513604</v>
      </c>
      <c r="AA77" s="1">
        <v>14.910824663939264</v>
      </c>
      <c r="AB77" s="1">
        <v>14.669510791366905</v>
      </c>
      <c r="AC77" s="1">
        <v>14.988589644513199</v>
      </c>
      <c r="AD77" s="1">
        <v>13.157463519313357</v>
      </c>
      <c r="AE77" s="1">
        <v>13.673086428404659</v>
      </c>
      <c r="AF77" s="1">
        <v>15.175953579858382</v>
      </c>
      <c r="AG77" s="1">
        <v>13.602568181818183</v>
      </c>
      <c r="AH77" s="1">
        <v>16.294052489905788</v>
      </c>
      <c r="AI77" s="1">
        <v>13.673552884615386</v>
      </c>
      <c r="AJ77" s="1">
        <v>13.536226792009437</v>
      </c>
      <c r="AK77" s="25">
        <v>-1.7470329921870476E-2</v>
      </c>
      <c r="AL77" s="25">
        <v>7.8436850695212446E-2</v>
      </c>
      <c r="AM77" s="25">
        <v>-8.0118978762424242E-2</v>
      </c>
      <c r="AN77" s="25">
        <v>-3.774361862326947E-2</v>
      </c>
      <c r="AO77" s="25">
        <v>1.0110619340096383E-2</v>
      </c>
      <c r="AP77" s="1">
        <v>14.136574358974359</v>
      </c>
      <c r="AQ77" s="1">
        <v>13.929567164179142</v>
      </c>
      <c r="AR77" s="1">
        <v>13.825523415977962</v>
      </c>
      <c r="AS77" s="1">
        <v>14.331093617021319</v>
      </c>
      <c r="AT77" s="1">
        <v>14.00349344978166</v>
      </c>
      <c r="AU77" s="1">
        <v>13.448803418803418</v>
      </c>
      <c r="AV77" s="5"/>
      <c r="AW77" s="5"/>
      <c r="AX77" s="5"/>
      <c r="AY77" s="5"/>
      <c r="AZ77" s="5"/>
      <c r="BA77" s="5"/>
      <c r="BB77" s="1">
        <v>13.899988225399504</v>
      </c>
      <c r="BC77" s="1">
        <v>13.786372539121665</v>
      </c>
      <c r="BD77" s="1" t="s">
        <v>53</v>
      </c>
      <c r="BE77" s="1" t="s">
        <v>53</v>
      </c>
      <c r="BF77" s="1">
        <v>13.828987381703479</v>
      </c>
      <c r="BG77" s="37">
        <v>0.84277820692860039</v>
      </c>
      <c r="BH77" s="28">
        <v>1.082947902413091</v>
      </c>
      <c r="BI77" s="28">
        <v>0.95254413338944643</v>
      </c>
      <c r="BJ77" s="28">
        <v>0.6476512067618051</v>
      </c>
      <c r="BK77" s="28">
        <v>0.95797290052588158</v>
      </c>
      <c r="BL77" s="28">
        <v>1.041272782026391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0.9475427247089746</v>
      </c>
      <c r="BT77" s="28">
        <v>0.91979117889643314</v>
      </c>
      <c r="BU77" s="28"/>
      <c r="BV77" s="28"/>
      <c r="BW77" s="28">
        <v>0.92744618043479987</v>
      </c>
    </row>
    <row r="78" spans="1:75" x14ac:dyDescent="0.25">
      <c r="A78" s="60" t="str">
        <f t="shared" si="36"/>
        <v>CaseSize_by_rookie_mdrt:Rookie last month</v>
      </c>
      <c r="B78" t="s">
        <v>65</v>
      </c>
      <c r="C78" s="1">
        <v>13.443238805970148</v>
      </c>
      <c r="D78" s="1">
        <v>12.978</v>
      </c>
      <c r="E78" s="1">
        <v>14.086987500000001</v>
      </c>
      <c r="F78" s="1">
        <v>13.371373493975904</v>
      </c>
      <c r="G78" s="1">
        <v>13.507051063829788</v>
      </c>
      <c r="H78" s="1">
        <v>15.468089108910892</v>
      </c>
      <c r="I78" s="1">
        <v>14.562409090909091</v>
      </c>
      <c r="J78" s="1">
        <v>13.340843137254902</v>
      </c>
      <c r="K78" s="1">
        <v>13.446340425531913</v>
      </c>
      <c r="L78" s="1">
        <v>14.598518134715027</v>
      </c>
      <c r="M78" s="1">
        <v>12.332295454545456</v>
      </c>
      <c r="N78" s="1">
        <v>14.40502793296095</v>
      </c>
      <c r="O78" s="1">
        <v>12.682178082191767</v>
      </c>
      <c r="P78" s="1">
        <v>12.40044262295082</v>
      </c>
      <c r="Q78" s="1">
        <v>12.884282051282051</v>
      </c>
      <c r="R78" s="1">
        <v>14.84295</v>
      </c>
      <c r="S78" s="1">
        <v>11.007173076923076</v>
      </c>
      <c r="T78" s="1">
        <v>14.137019933554818</v>
      </c>
      <c r="U78" s="1">
        <v>12.947330827067669</v>
      </c>
      <c r="V78" s="1">
        <v>11.47652479338843</v>
      </c>
      <c r="W78" s="1">
        <v>13.722053921568676</v>
      </c>
      <c r="X78" s="1">
        <v>14.185758812615955</v>
      </c>
      <c r="Y78" s="1">
        <v>13.054851063829787</v>
      </c>
      <c r="Z78" s="1">
        <v>14.067950870010298</v>
      </c>
      <c r="AA78" s="1">
        <v>13.20735616438356</v>
      </c>
      <c r="AB78" s="1">
        <v>12.628398843930629</v>
      </c>
      <c r="AC78" s="1">
        <v>13.387175942549371</v>
      </c>
      <c r="AD78" s="1">
        <v>12.903828602620109</v>
      </c>
      <c r="AE78" s="1">
        <v>13.806782322520009</v>
      </c>
      <c r="AF78" s="1">
        <v>13.866851286939944</v>
      </c>
      <c r="AG78" s="1">
        <v>13.515623318385652</v>
      </c>
      <c r="AH78" s="1">
        <v>14.126631840796021</v>
      </c>
      <c r="AI78" s="1">
        <v>13.769943127962083</v>
      </c>
      <c r="AJ78" s="1">
        <v>14.059117130307497</v>
      </c>
      <c r="AK78" s="25">
        <v>-4.7559111214923622E-2</v>
      </c>
      <c r="AL78" s="25">
        <v>-6.5644362346804153E-2</v>
      </c>
      <c r="AM78" s="25">
        <v>-5.2344812732444068E-2</v>
      </c>
      <c r="AN78" s="25">
        <v>-6.2898918121396585E-2</v>
      </c>
      <c r="AO78" s="25">
        <v>-1.794812614822916E-2</v>
      </c>
      <c r="AP78" s="1">
        <v>12.063328042328042</v>
      </c>
      <c r="AQ78" s="1">
        <v>13.648775862068966</v>
      </c>
      <c r="AR78" s="1">
        <v>13.370249110320284</v>
      </c>
      <c r="AS78" s="1">
        <v>13.120849840255591</v>
      </c>
      <c r="AT78" s="1">
        <v>13.043015075376884</v>
      </c>
      <c r="AU78" s="1">
        <v>13.72349514563107</v>
      </c>
      <c r="AV78" s="5"/>
      <c r="AW78" s="5"/>
      <c r="AX78" s="5"/>
      <c r="AY78" s="5"/>
      <c r="AZ78" s="5"/>
      <c r="BA78" s="5"/>
      <c r="BB78" s="1">
        <v>13.003868600682594</v>
      </c>
      <c r="BC78" s="1">
        <v>13.237308327081772</v>
      </c>
      <c r="BD78" s="1" t="s">
        <v>53</v>
      </c>
      <c r="BE78" s="1" t="s">
        <v>53</v>
      </c>
      <c r="BF78" s="1">
        <v>13.128090219560878</v>
      </c>
      <c r="BG78" s="37">
        <v>0.95120317378820674</v>
      </c>
      <c r="BH78" s="28">
        <v>1.1006684420125232</v>
      </c>
      <c r="BI78" s="28">
        <v>1.0377178221575705</v>
      </c>
      <c r="BJ78" s="28">
        <v>0.8839785783995493</v>
      </c>
      <c r="BK78" s="28">
        <v>1.1849559359361781</v>
      </c>
      <c r="BL78" s="28">
        <v>0.97074880067600178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1.0297321743945727</v>
      </c>
      <c r="BT78" s="28">
        <v>0.98880513589193486</v>
      </c>
      <c r="BU78" s="28"/>
      <c r="BV78" s="28"/>
      <c r="BW78" s="28">
        <v>0.99399834881136628</v>
      </c>
    </row>
    <row r="79" spans="1:75" x14ac:dyDescent="0.25">
      <c r="A79" s="60" t="str">
        <f t="shared" si="36"/>
        <v>CaseSize_by_rookie_mdrt:2-3 months</v>
      </c>
      <c r="B79" t="s">
        <v>66</v>
      </c>
      <c r="C79" s="1">
        <v>14.0415375</v>
      </c>
      <c r="D79" s="1">
        <v>13.919492307692309</v>
      </c>
      <c r="E79" s="1">
        <v>13.928612068965517</v>
      </c>
      <c r="F79" s="1">
        <v>13.356906666666667</v>
      </c>
      <c r="G79" s="1">
        <v>12.324620253164557</v>
      </c>
      <c r="H79" s="1">
        <v>13.983312101910828</v>
      </c>
      <c r="I79" s="1">
        <v>13.493135802469135</v>
      </c>
      <c r="J79" s="1">
        <v>12.78872340425532</v>
      </c>
      <c r="K79" s="1">
        <v>13.802342857142857</v>
      </c>
      <c r="L79" s="1">
        <v>14.327853107344634</v>
      </c>
      <c r="M79" s="1">
        <v>13.960453376205788</v>
      </c>
      <c r="N79" s="1">
        <v>15.715616766467067</v>
      </c>
      <c r="O79" s="1">
        <v>11.609454545454545</v>
      </c>
      <c r="P79" s="1">
        <v>12.460513333333333</v>
      </c>
      <c r="Q79" s="1">
        <v>15.932471264367816</v>
      </c>
      <c r="R79" s="1">
        <v>16.21570512820513</v>
      </c>
      <c r="S79" s="1">
        <v>13.593325581395348</v>
      </c>
      <c r="T79" s="1">
        <v>13.730288209606986</v>
      </c>
      <c r="U79" s="1">
        <v>15.101141242937853</v>
      </c>
      <c r="V79" s="1">
        <v>11.596215384615416</v>
      </c>
      <c r="W79" s="1">
        <v>13.455019916142557</v>
      </c>
      <c r="X79" s="1">
        <v>13.69990671641791</v>
      </c>
      <c r="Y79" s="1">
        <v>13.496574829931973</v>
      </c>
      <c r="Z79" s="1">
        <v>13.665561767358035</v>
      </c>
      <c r="AA79" s="1">
        <v>13.886168965517243</v>
      </c>
      <c r="AB79" s="1">
        <v>13.636790322580646</v>
      </c>
      <c r="AC79" s="1">
        <v>14.134403669724772</v>
      </c>
      <c r="AD79" s="1">
        <v>13.135563329928509</v>
      </c>
      <c r="AE79" s="1">
        <v>13.629307657859407</v>
      </c>
      <c r="AF79" s="1">
        <v>13.661891608391608</v>
      </c>
      <c r="AG79" s="1">
        <v>13.960954022988506</v>
      </c>
      <c r="AH79" s="1">
        <v>13.410909967845658</v>
      </c>
      <c r="AI79" s="1">
        <v>13.512179640718564</v>
      </c>
      <c r="AJ79" s="1">
        <v>14.643863236289777</v>
      </c>
      <c r="AK79" s="25">
        <v>1.6416274082271087E-2</v>
      </c>
      <c r="AL79" s="25">
        <v>-2.3219308642810743E-2</v>
      </c>
      <c r="AM79" s="25">
        <v>5.3948143982308627E-2</v>
      </c>
      <c r="AN79" s="25">
        <v>-2.7872358183807178E-2</v>
      </c>
      <c r="AO79" s="25">
        <v>-6.9281962147539233E-2</v>
      </c>
      <c r="AP79" s="1">
        <v>13.190883089770354</v>
      </c>
      <c r="AQ79" s="1">
        <v>13.008937649880119</v>
      </c>
      <c r="AR79" s="1">
        <v>13.217147239263804</v>
      </c>
      <c r="AS79" s="1">
        <v>13.737331896551725</v>
      </c>
      <c r="AT79" s="1">
        <v>13.694717741935484</v>
      </c>
      <c r="AU79" s="1">
        <v>13.54257907542579</v>
      </c>
      <c r="AV79" s="5"/>
      <c r="AW79" s="5"/>
      <c r="AX79" s="5"/>
      <c r="AY79" s="5"/>
      <c r="AZ79" s="5"/>
      <c r="BA79" s="5"/>
      <c r="BB79" s="1">
        <v>13.122375063613241</v>
      </c>
      <c r="BC79" s="1">
        <v>13.663531728665209</v>
      </c>
      <c r="BD79" s="1" t="s">
        <v>53</v>
      </c>
      <c r="BE79" s="1" t="s">
        <v>53</v>
      </c>
      <c r="BF79" s="1">
        <v>13.344774880095928</v>
      </c>
      <c r="BG79" s="37">
        <v>1.1362190220155508</v>
      </c>
      <c r="BH79" s="28">
        <v>1.0440129793914419</v>
      </c>
      <c r="BI79" s="28">
        <v>0.82957295324444114</v>
      </c>
      <c r="BJ79" s="28">
        <v>0.84716216704368941</v>
      </c>
      <c r="BK79" s="28">
        <v>1.0074589665297877</v>
      </c>
      <c r="BL79" s="28">
        <v>0.98632882782097342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0.96227739469487883</v>
      </c>
      <c r="BT79" s="28">
        <v>0.96668611198163601</v>
      </c>
      <c r="BU79" s="28"/>
      <c r="BV79" s="28"/>
      <c r="BW79" s="28">
        <v>0.96101199065302112</v>
      </c>
    </row>
    <row r="80" spans="1:75" x14ac:dyDescent="0.25">
      <c r="A80" s="60" t="str">
        <f t="shared" si="36"/>
        <v>CaseSize_by_rookie_mdrt:4 - 6 mths</v>
      </c>
      <c r="B80" t="s">
        <v>67</v>
      </c>
      <c r="C80" s="1">
        <v>14.326594594594592</v>
      </c>
      <c r="D80" s="1">
        <v>13.277911764705882</v>
      </c>
      <c r="E80" s="1">
        <v>12.615961038961039</v>
      </c>
      <c r="F80" s="1">
        <v>23.001364077669901</v>
      </c>
      <c r="G80" s="1">
        <v>12.360366071428572</v>
      </c>
      <c r="H80" s="1">
        <v>13.583870588235293</v>
      </c>
      <c r="I80" s="1">
        <v>17.750412499999999</v>
      </c>
      <c r="J80" s="1">
        <v>13.863290322580646</v>
      </c>
      <c r="K80" s="1">
        <v>14.494885416666667</v>
      </c>
      <c r="L80" s="1">
        <v>13.429901408450704</v>
      </c>
      <c r="M80" s="1">
        <v>14.589820388349516</v>
      </c>
      <c r="N80" s="1">
        <v>16.079436619718312</v>
      </c>
      <c r="O80" s="1">
        <v>13.176663366336635</v>
      </c>
      <c r="P80" s="1">
        <v>12.236357142857143</v>
      </c>
      <c r="Q80" s="1">
        <v>13.167722891566264</v>
      </c>
      <c r="R80" s="1">
        <v>11.816342857142857</v>
      </c>
      <c r="S80" s="1">
        <v>13.432971428571429</v>
      </c>
      <c r="T80" s="1">
        <v>13.403011235955056</v>
      </c>
      <c r="U80" s="1">
        <v>15.650157142857143</v>
      </c>
      <c r="V80" s="1">
        <v>14.438734693877551</v>
      </c>
      <c r="W80" s="1">
        <v>14.395620462046203</v>
      </c>
      <c r="X80" s="1">
        <v>16.863966101694917</v>
      </c>
      <c r="Y80" s="1">
        <v>13.090885</v>
      </c>
      <c r="Z80" s="1">
        <v>16.22023188405802</v>
      </c>
      <c r="AA80" s="1">
        <v>12.922108433734941</v>
      </c>
      <c r="AB80" s="1">
        <v>12.966002232142857</v>
      </c>
      <c r="AC80" s="1">
        <v>12.856341137123746</v>
      </c>
      <c r="AD80" s="1">
        <v>14.683704225352111</v>
      </c>
      <c r="AE80" s="1">
        <v>15.573040455120125</v>
      </c>
      <c r="AF80" s="1">
        <v>15.314938616071428</v>
      </c>
      <c r="AG80" s="1">
        <v>13.195689189189189</v>
      </c>
      <c r="AH80" s="1">
        <v>16.360434999999999</v>
      </c>
      <c r="AI80" s="1">
        <v>15.268603146853145</v>
      </c>
      <c r="AJ80" s="1">
        <v>14.958529971455757</v>
      </c>
      <c r="AK80" s="25">
        <v>-0.15624157839101371</v>
      </c>
      <c r="AL80" s="25">
        <v>-1.7406211509930603E-2</v>
      </c>
      <c r="AM80" s="25">
        <v>-0.21418097152528359</v>
      </c>
      <c r="AN80" s="25">
        <v>-3.830729739161387E-2</v>
      </c>
      <c r="AO80" s="25">
        <v>4.1080940763363216E-2</v>
      </c>
      <c r="AP80" s="1">
        <v>13.818108433734938</v>
      </c>
      <c r="AQ80" s="1">
        <v>12.775264705882353</v>
      </c>
      <c r="AR80" s="1">
        <v>13.803687943262412</v>
      </c>
      <c r="AS80" s="1">
        <v>13.907493377483444</v>
      </c>
      <c r="AT80" s="1">
        <v>15.904450261780104</v>
      </c>
      <c r="AU80" s="1">
        <v>14.917692307692308</v>
      </c>
      <c r="AV80" s="5"/>
      <c r="AW80" s="5"/>
      <c r="AX80" s="5"/>
      <c r="AY80" s="5"/>
      <c r="AZ80" s="5"/>
      <c r="BA80" s="5"/>
      <c r="BB80" s="1">
        <v>13.463870629370629</v>
      </c>
      <c r="BC80" s="1">
        <v>14.730518459069019</v>
      </c>
      <c r="BD80" s="1" t="s">
        <v>53</v>
      </c>
      <c r="BE80" s="1" t="s">
        <v>53</v>
      </c>
      <c r="BF80" s="1">
        <v>14.053647608370701</v>
      </c>
      <c r="BG80" s="37">
        <v>1.0486803866475825</v>
      </c>
      <c r="BH80" s="28">
        <v>1.044041503262251</v>
      </c>
      <c r="BI80" s="28">
        <v>1.0482972687786036</v>
      </c>
      <c r="BJ80" s="28">
        <v>1.1769710430394722</v>
      </c>
      <c r="BK80" s="28">
        <v>1.1839860113118332</v>
      </c>
      <c r="BL80" s="28">
        <v>1.1130105052567556</v>
      </c>
      <c r="BM80" s="28">
        <v>0</v>
      </c>
      <c r="BN80" s="28">
        <v>0</v>
      </c>
      <c r="BO80" s="28">
        <v>0</v>
      </c>
      <c r="BP80" s="28">
        <v>0</v>
      </c>
      <c r="BQ80" s="28">
        <v>0</v>
      </c>
      <c r="BR80" s="28">
        <v>0</v>
      </c>
      <c r="BS80" s="28">
        <v>1.0383979879313572</v>
      </c>
      <c r="BT80" s="28">
        <v>1.1457784374228708</v>
      </c>
      <c r="BU80" s="28"/>
      <c r="BV80" s="28"/>
      <c r="BW80" s="28">
        <v>1.087566141426404</v>
      </c>
    </row>
    <row r="81" spans="1:75" x14ac:dyDescent="0.25">
      <c r="A81" s="60" t="str">
        <f t="shared" si="36"/>
        <v>CaseSize_by_rookie_mdrt:7-12mth</v>
      </c>
      <c r="B81" t="s">
        <v>68</v>
      </c>
      <c r="C81" s="1">
        <v>17.450212121212122</v>
      </c>
      <c r="D81" s="1">
        <v>21.493322580645163</v>
      </c>
      <c r="E81" s="1">
        <v>14.916863636363637</v>
      </c>
      <c r="F81" s="1">
        <v>25.259331168831167</v>
      </c>
      <c r="G81" s="1">
        <v>13.783142857142858</v>
      </c>
      <c r="H81" s="1">
        <v>14.781901639344262</v>
      </c>
      <c r="I81" s="1">
        <v>18.225328947368421</v>
      </c>
      <c r="J81" s="1">
        <v>14.662344827586208</v>
      </c>
      <c r="K81" s="1">
        <v>13.745799242424242</v>
      </c>
      <c r="L81" s="1">
        <v>15.212297297297297</v>
      </c>
      <c r="M81" s="1">
        <v>15.120005649717514</v>
      </c>
      <c r="N81" s="1">
        <v>17.680094674556212</v>
      </c>
      <c r="O81" s="1">
        <v>12.852678571428571</v>
      </c>
      <c r="P81" s="1">
        <v>15.046590361445782</v>
      </c>
      <c r="Q81" s="1">
        <v>16.188942857142859</v>
      </c>
      <c r="R81" s="1">
        <v>16.416063636363639</v>
      </c>
      <c r="S81" s="1">
        <v>16.652473684210527</v>
      </c>
      <c r="T81" s="1">
        <v>13.862693617021277</v>
      </c>
      <c r="U81" s="1">
        <v>20.47034693877551</v>
      </c>
      <c r="V81" s="1">
        <v>16.644986666666668</v>
      </c>
      <c r="W81" s="1">
        <v>14.62595</v>
      </c>
      <c r="X81" s="1">
        <v>15.476500000000001</v>
      </c>
      <c r="Y81" s="1">
        <v>19.315999999999999</v>
      </c>
      <c r="Z81" s="1">
        <v>24.160112318840614</v>
      </c>
      <c r="AA81" s="1">
        <v>15.316572289156625</v>
      </c>
      <c r="AB81" s="1">
        <v>15.291980891719744</v>
      </c>
      <c r="AC81" s="1">
        <v>15.331536821705427</v>
      </c>
      <c r="AD81" s="1">
        <v>17.097549488054607</v>
      </c>
      <c r="AE81" s="1">
        <v>21.665102620087357</v>
      </c>
      <c r="AF81" s="1">
        <v>17.86434171597633</v>
      </c>
      <c r="AG81" s="1">
        <v>17.128176923076921</v>
      </c>
      <c r="AH81" s="1">
        <v>18.324444711538462</v>
      </c>
      <c r="AI81" s="1">
        <v>15.225513157894737</v>
      </c>
      <c r="AJ81" s="1">
        <v>16.089150984682714</v>
      </c>
      <c r="AK81" s="25">
        <v>-0.14261759360218684</v>
      </c>
      <c r="AL81" s="25">
        <v>-0.10720323824325151</v>
      </c>
      <c r="AM81" s="25">
        <v>-0.16332870856100068</v>
      </c>
      <c r="AN81" s="25">
        <v>0.12295390708648668</v>
      </c>
      <c r="AO81" s="25">
        <v>0.34656593382168466</v>
      </c>
      <c r="AP81" s="1">
        <v>12.350317073170732</v>
      </c>
      <c r="AQ81" s="1">
        <v>13.227147727272728</v>
      </c>
      <c r="AR81" s="1">
        <v>14.286464646464646</v>
      </c>
      <c r="AS81" s="1">
        <v>13.673196319018407</v>
      </c>
      <c r="AT81" s="1">
        <v>14.756607142857144</v>
      </c>
      <c r="AU81" s="1">
        <v>13.479754098360656</v>
      </c>
      <c r="AV81" s="5"/>
      <c r="AW81" s="5"/>
      <c r="AX81" s="5"/>
      <c r="AY81" s="5"/>
      <c r="AZ81" s="5"/>
      <c r="BA81" s="5"/>
      <c r="BB81" s="1">
        <v>13.664475675675675</v>
      </c>
      <c r="BC81" s="1">
        <v>13.91939798488665</v>
      </c>
      <c r="BD81" s="1" t="s">
        <v>53</v>
      </c>
      <c r="BE81" s="1" t="s">
        <v>53</v>
      </c>
      <c r="BF81" s="1">
        <v>13.814518902891031</v>
      </c>
      <c r="BG81" s="37">
        <v>0.96091386745058838</v>
      </c>
      <c r="BH81" s="28">
        <v>0.87907940666511042</v>
      </c>
      <c r="BI81" s="28">
        <v>0.88248286330575287</v>
      </c>
      <c r="BJ81" s="28">
        <v>0.83291565029819714</v>
      </c>
      <c r="BK81" s="28">
        <v>0.88615105615503853</v>
      </c>
      <c r="BL81" s="28">
        <v>0.97237625462699184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0.89357132816420626</v>
      </c>
      <c r="BT81" s="28">
        <v>0.90789319731994778</v>
      </c>
      <c r="BU81" s="28"/>
      <c r="BV81" s="28"/>
      <c r="BW81" s="28">
        <v>0.90193279815425975</v>
      </c>
    </row>
    <row r="82" spans="1:75" x14ac:dyDescent="0.25">
      <c r="A82" s="60" t="str">
        <f t="shared" si="36"/>
        <v>CaseSize_by_rookie_mdrt:13+mth</v>
      </c>
      <c r="B82" t="s">
        <v>69</v>
      </c>
      <c r="C82" s="1">
        <v>18.035</v>
      </c>
      <c r="D82" s="1">
        <v>16.153142857142857</v>
      </c>
      <c r="E82" s="1">
        <v>25.133749999999999</v>
      </c>
      <c r="F82" s="1">
        <v>15.746666666666668</v>
      </c>
      <c r="G82" s="1">
        <v>-2.3321333333333332</v>
      </c>
      <c r="H82" s="1">
        <v>22.924933333333335</v>
      </c>
      <c r="I82" s="1">
        <v>19.643999999999998</v>
      </c>
      <c r="J82" s="1">
        <v>20.519526315789474</v>
      </c>
      <c r="K82" s="1">
        <v>24.327249999999999</v>
      </c>
      <c r="L82" s="1">
        <v>19.109044444444446</v>
      </c>
      <c r="M82" s="1">
        <v>17.160306451612904</v>
      </c>
      <c r="N82" s="1">
        <v>23.862016393442623</v>
      </c>
      <c r="O82" s="1">
        <v>16.526125</v>
      </c>
      <c r="P82" s="1">
        <v>26.7690625</v>
      </c>
      <c r="Q82" s="1">
        <v>19.275043956043955</v>
      </c>
      <c r="R82" s="1">
        <v>9.7587441860465116</v>
      </c>
      <c r="S82" s="1">
        <v>17.981029411764705</v>
      </c>
      <c r="T82" s="1">
        <v>14.970957264957265</v>
      </c>
      <c r="U82" s="1">
        <v>14.095689655172412</v>
      </c>
      <c r="V82" s="1">
        <v>20.192837837837839</v>
      </c>
      <c r="W82" s="1">
        <v>15.746254355400698</v>
      </c>
      <c r="X82" s="1">
        <v>21.356550335570471</v>
      </c>
      <c r="Y82" s="1">
        <v>13.815876106194692</v>
      </c>
      <c r="Z82" s="1">
        <v>20.39875435816171</v>
      </c>
      <c r="AA82" s="1">
        <v>17.037170426065163</v>
      </c>
      <c r="AB82" s="1">
        <v>19.905807017543861</v>
      </c>
      <c r="AC82" s="1">
        <v>14.88569298245614</v>
      </c>
      <c r="AD82" s="1">
        <v>17.019335999999999</v>
      </c>
      <c r="AE82" s="1">
        <v>18.863917981072586</v>
      </c>
      <c r="AF82" s="1">
        <v>13.169760869565216</v>
      </c>
      <c r="AG82" s="1">
        <v>19.205923076923078</v>
      </c>
      <c r="AH82" s="1">
        <v>10.791878787878789</v>
      </c>
      <c r="AI82" s="1">
        <v>22.650363636363636</v>
      </c>
      <c r="AJ82" s="1">
        <v>19.921033613445378</v>
      </c>
      <c r="AK82" s="25">
        <v>0.29365829758058659</v>
      </c>
      <c r="AL82" s="25">
        <v>3.6441046744674743E-2</v>
      </c>
      <c r="AM82" s="25">
        <v>0.3793421215196966</v>
      </c>
      <c r="AN82" s="25">
        <v>-0.24860650039734467</v>
      </c>
      <c r="AO82" s="25">
        <v>-5.3065300369721236E-2</v>
      </c>
      <c r="AP82" s="1">
        <v>18.74718881118881</v>
      </c>
      <c r="AQ82" s="1">
        <v>17.77099043062201</v>
      </c>
      <c r="AR82" s="1">
        <v>18.805608465608465</v>
      </c>
      <c r="AS82" s="1">
        <v>14.419664122137405</v>
      </c>
      <c r="AT82" s="1">
        <v>15.237543859649122</v>
      </c>
      <c r="AU82" s="1">
        <v>21.78009900990099</v>
      </c>
      <c r="AV82" s="5"/>
      <c r="AW82" s="5"/>
      <c r="AX82" s="5"/>
      <c r="AY82" s="5"/>
      <c r="AZ82" s="5"/>
      <c r="BA82" s="5"/>
      <c r="BB82" s="1">
        <v>18.390471349353053</v>
      </c>
      <c r="BC82" s="1">
        <v>16.837705202312137</v>
      </c>
      <c r="BD82" s="1" t="s">
        <v>53</v>
      </c>
      <c r="BE82" s="1" t="s">
        <v>53</v>
      </c>
      <c r="BF82" s="1">
        <v>17.519008110300078</v>
      </c>
      <c r="BG82" s="37">
        <v>1.1343971324910593</v>
      </c>
      <c r="BH82" s="28">
        <v>0.66386301091500721</v>
      </c>
      <c r="BI82" s="28">
        <v>0.97564542568587542</v>
      </c>
      <c r="BJ82" s="28">
        <v>1.4776147265705852</v>
      </c>
      <c r="BK82" s="28">
        <v>0.8474233321524649</v>
      </c>
      <c r="BL82" s="28">
        <v>1.4548234040372274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0.92387469310562109</v>
      </c>
      <c r="BT82" s="28">
        <v>1.13113344619942</v>
      </c>
      <c r="BU82" s="28"/>
      <c r="BV82" s="28"/>
      <c r="BW82" s="28">
        <v>1.0282815556917686</v>
      </c>
    </row>
    <row r="83" spans="1:75" x14ac:dyDescent="0.25">
      <c r="A83" s="60" t="str">
        <f t="shared" si="36"/>
        <v>CaseSize_by_rookie_mdrt:SA</v>
      </c>
      <c r="B83" s="38" t="s">
        <v>70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5"/>
      <c r="AL83" s="25"/>
      <c r="AM83" s="25"/>
      <c r="AN83" s="25"/>
      <c r="AO83" s="25"/>
      <c r="AP83" s="1"/>
      <c r="AQ83" s="1">
        <v>13.266456790123458</v>
      </c>
      <c r="AR83" s="1">
        <v>12.5153125</v>
      </c>
      <c r="AS83" s="1">
        <v>13.708710691823899</v>
      </c>
      <c r="AT83" s="1">
        <v>15.695263157894736</v>
      </c>
      <c r="AU83" s="1">
        <v>13.931914893617021</v>
      </c>
      <c r="AV83" s="5"/>
      <c r="AW83" s="5"/>
      <c r="AX83" s="5"/>
      <c r="AY83" s="5"/>
      <c r="AZ83" s="5"/>
      <c r="BA83" s="5"/>
      <c r="BB83" s="1"/>
      <c r="BC83" s="1"/>
      <c r="BD83" s="1"/>
      <c r="BE83" s="1"/>
      <c r="BF83" s="1"/>
      <c r="BG83" s="37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</row>
    <row r="84" spans="1:75" s="59" customFormat="1" x14ac:dyDescent="0.25">
      <c r="A84" s="60" t="str">
        <f t="shared" si="36"/>
        <v xml:space="preserve">CaseSize_by_rookie_mdrt:Total </v>
      </c>
      <c r="B84" s="29" t="s">
        <v>100</v>
      </c>
      <c r="C84" s="56">
        <v>15.170114035087719</v>
      </c>
      <c r="D84" s="56">
        <v>14.523329787234045</v>
      </c>
      <c r="E84" s="56">
        <v>16.740621399176955</v>
      </c>
      <c r="F84" s="56">
        <v>19.961979674796748</v>
      </c>
      <c r="G84" s="56">
        <v>13.928090558766858</v>
      </c>
      <c r="H84" s="56">
        <v>14.625157439446367</v>
      </c>
      <c r="I84" s="56">
        <v>17.284042465753423</v>
      </c>
      <c r="J84" s="56">
        <v>13.970966873706006</v>
      </c>
      <c r="K84" s="56">
        <v>15.297058770343583</v>
      </c>
      <c r="L84" s="56">
        <v>14.594621787025705</v>
      </c>
      <c r="M84" s="56">
        <v>14.723215331010474</v>
      </c>
      <c r="N84" s="56">
        <v>16.834790062981121</v>
      </c>
      <c r="O84" s="56">
        <v>14.478123931623928</v>
      </c>
      <c r="P84" s="56">
        <v>14.438670807453416</v>
      </c>
      <c r="Q84" s="56">
        <v>15.159557924003707</v>
      </c>
      <c r="R84" s="56">
        <v>18.039591954023006</v>
      </c>
      <c r="S84" s="56">
        <v>15.130410658307209</v>
      </c>
      <c r="T84" s="56">
        <v>14.032704545454584</v>
      </c>
      <c r="U84" s="56">
        <v>14.587937384898721</v>
      </c>
      <c r="V84" s="56">
        <v>13.477317183951573</v>
      </c>
      <c r="W84" s="56">
        <v>14.189415354330745</v>
      </c>
      <c r="X84" s="56">
        <v>14.963684319119682</v>
      </c>
      <c r="Y84" s="56">
        <v>14.299060513447465</v>
      </c>
      <c r="Z84" s="56">
        <v>15.985946400747963</v>
      </c>
      <c r="AA84" s="56">
        <v>15.035774756568086</v>
      </c>
      <c r="AB84" s="56">
        <v>14.830937438423645</v>
      </c>
      <c r="AC84" s="56">
        <v>15.15760884852039</v>
      </c>
      <c r="AD84" s="56">
        <v>14.075000675827916</v>
      </c>
      <c r="AE84" s="56">
        <v>15.311852992538544</v>
      </c>
      <c r="AF84" s="56">
        <v>15.903302704705448</v>
      </c>
      <c r="AG84" s="56">
        <v>15.693423423423424</v>
      </c>
      <c r="AH84" s="56">
        <v>16.049914411579611</v>
      </c>
      <c r="AI84" s="56">
        <v>15.646345407503235</v>
      </c>
      <c r="AJ84" s="56">
        <v>15.514407769627834</v>
      </c>
      <c r="AK84" s="40">
        <v>-5.4550175158313396E-2</v>
      </c>
      <c r="AL84" s="40">
        <v>-5.4958434608503914E-2</v>
      </c>
      <c r="AM84" s="40">
        <v>-5.5595658654443936E-2</v>
      </c>
      <c r="AN84" s="25">
        <v>-0.10042886634228199</v>
      </c>
      <c r="AO84" s="25">
        <v>-1.3055914224829546E-2</v>
      </c>
      <c r="AP84" s="56">
        <v>14.10147587719298</v>
      </c>
      <c r="AQ84" s="56">
        <v>14.230455516014249</v>
      </c>
      <c r="AR84" s="56">
        <v>14.216620525059668</v>
      </c>
      <c r="AS84" s="56">
        <v>14.262711466666678</v>
      </c>
      <c r="AT84" s="56">
        <v>14.704922973878098</v>
      </c>
      <c r="AU84" s="56">
        <v>14.408172722485519</v>
      </c>
      <c r="AV84" s="23"/>
      <c r="AW84" s="23"/>
      <c r="AX84" s="23"/>
      <c r="AY84" s="23"/>
      <c r="AZ84" s="23"/>
      <c r="BA84" s="23"/>
      <c r="BB84" s="56">
        <v>14.197224841341798</v>
      </c>
      <c r="BC84" s="56">
        <v>14.440507689386752</v>
      </c>
      <c r="BD84" s="56" t="s">
        <v>53</v>
      </c>
      <c r="BE84" s="56" t="s">
        <v>53</v>
      </c>
      <c r="BF84" s="56">
        <v>14.32961153011675</v>
      </c>
      <c r="BG84" s="43">
        <v>0.9739850234595484</v>
      </c>
      <c r="BH84" s="44">
        <v>0.9855793310744585</v>
      </c>
      <c r="BI84" s="44">
        <v>0.93779914931087871</v>
      </c>
      <c r="BJ84" s="44">
        <v>0.79063381827136914</v>
      </c>
      <c r="BK84" s="44">
        <v>0.97187864268604629</v>
      </c>
      <c r="BL84" s="44">
        <v>1.026756650923186</v>
      </c>
      <c r="BM84" s="44">
        <v>0</v>
      </c>
      <c r="BN84" s="44">
        <v>0</v>
      </c>
      <c r="BO84" s="44">
        <v>0</v>
      </c>
      <c r="BP84" s="44">
        <v>0</v>
      </c>
      <c r="BQ84" s="44">
        <v>0</v>
      </c>
      <c r="BR84" s="44">
        <v>0</v>
      </c>
      <c r="BS84" s="44">
        <v>0.95727090079686816</v>
      </c>
      <c r="BT84" s="44">
        <v>0.9526903506812926</v>
      </c>
      <c r="BU84" s="44"/>
      <c r="BV84" s="44"/>
      <c r="BW84" s="44">
        <v>0.95303446361200228</v>
      </c>
    </row>
    <row r="85" spans="1:75" x14ac:dyDescent="0.25"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4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</row>
    <row r="86" spans="1:75" x14ac:dyDescent="0.25"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4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</row>
    <row r="87" spans="1:75" x14ac:dyDescent="0.25">
      <c r="B87" s="15" t="s">
        <v>107</v>
      </c>
      <c r="C87" s="16">
        <v>42005</v>
      </c>
      <c r="D87" s="16">
        <v>42036</v>
      </c>
      <c r="E87" s="16">
        <v>42064</v>
      </c>
      <c r="F87" s="16">
        <v>42095</v>
      </c>
      <c r="G87" s="16">
        <v>42125</v>
      </c>
      <c r="H87" s="16">
        <v>42156</v>
      </c>
      <c r="I87" s="16">
        <v>42186</v>
      </c>
      <c r="J87" s="16">
        <v>42217</v>
      </c>
      <c r="K87" s="16">
        <v>42248</v>
      </c>
      <c r="L87" s="16">
        <v>42278</v>
      </c>
      <c r="M87" s="16">
        <v>42309</v>
      </c>
      <c r="N87" s="16">
        <v>42339</v>
      </c>
      <c r="O87" s="16">
        <v>42370</v>
      </c>
      <c r="P87" s="16">
        <v>42401</v>
      </c>
      <c r="Q87" s="16">
        <v>42430</v>
      </c>
      <c r="R87" s="16">
        <v>42461</v>
      </c>
      <c r="S87" s="16">
        <v>42491</v>
      </c>
      <c r="T87" s="16">
        <v>42522</v>
      </c>
      <c r="U87" s="16">
        <v>42552</v>
      </c>
      <c r="V87" s="16">
        <v>42583</v>
      </c>
      <c r="W87" s="16">
        <v>42614</v>
      </c>
      <c r="X87" s="16">
        <v>42644</v>
      </c>
      <c r="Y87" s="16">
        <v>42675</v>
      </c>
      <c r="Z87" s="16">
        <v>42705</v>
      </c>
      <c r="AA87" s="17" t="s">
        <v>112</v>
      </c>
      <c r="AB87" s="17" t="s">
        <v>78</v>
      </c>
      <c r="AC87" s="17" t="s">
        <v>79</v>
      </c>
      <c r="AD87" s="17" t="s">
        <v>80</v>
      </c>
      <c r="AE87" s="17" t="s">
        <v>81</v>
      </c>
      <c r="AF87" s="18" t="s">
        <v>113</v>
      </c>
      <c r="AG87" s="18" t="s">
        <v>82</v>
      </c>
      <c r="AH87" s="18" t="s">
        <v>83</v>
      </c>
      <c r="AI87" s="18" t="s">
        <v>84</v>
      </c>
      <c r="AJ87" s="18" t="s">
        <v>85</v>
      </c>
      <c r="AK87" s="19" t="s">
        <v>86</v>
      </c>
      <c r="AL87" s="19" t="s">
        <v>87</v>
      </c>
      <c r="AM87" s="19" t="s">
        <v>88</v>
      </c>
      <c r="AN87" s="19" t="s">
        <v>89</v>
      </c>
      <c r="AO87" s="19" t="s">
        <v>90</v>
      </c>
      <c r="AP87" s="20">
        <v>42736</v>
      </c>
      <c r="AQ87" s="20">
        <v>42767</v>
      </c>
      <c r="AR87" s="20">
        <v>42795</v>
      </c>
      <c r="AS87" s="20">
        <v>42826</v>
      </c>
      <c r="AT87" s="20">
        <v>42856</v>
      </c>
      <c r="AU87" s="20">
        <v>42887</v>
      </c>
      <c r="AV87" s="20">
        <v>42917</v>
      </c>
      <c r="AW87" s="20">
        <v>42948</v>
      </c>
      <c r="AX87" s="20">
        <v>42979</v>
      </c>
      <c r="AY87" s="20">
        <v>43009</v>
      </c>
      <c r="AZ87" s="20">
        <v>43040</v>
      </c>
      <c r="BA87" s="20">
        <v>43070</v>
      </c>
      <c r="BB87" s="17" t="s">
        <v>91</v>
      </c>
      <c r="BC87" s="17" t="s">
        <v>92</v>
      </c>
      <c r="BD87" s="17" t="s">
        <v>93</v>
      </c>
      <c r="BE87" s="17" t="s">
        <v>94</v>
      </c>
      <c r="BF87" s="17" t="s">
        <v>114</v>
      </c>
      <c r="BG87" s="21">
        <v>42736</v>
      </c>
      <c r="BH87" s="20">
        <v>42767</v>
      </c>
      <c r="BI87" s="20">
        <v>42795</v>
      </c>
      <c r="BJ87" s="20">
        <v>42826</v>
      </c>
      <c r="BK87" s="20">
        <v>42856</v>
      </c>
      <c r="BL87" s="20">
        <v>42887</v>
      </c>
      <c r="BM87" s="20">
        <v>42917</v>
      </c>
      <c r="BN87" s="20">
        <v>42948</v>
      </c>
      <c r="BO87" s="20">
        <v>42979</v>
      </c>
      <c r="BP87" s="20">
        <v>43009</v>
      </c>
      <c r="BQ87" s="20">
        <v>43040</v>
      </c>
      <c r="BR87" s="20">
        <v>43070</v>
      </c>
      <c r="BS87" s="17" t="s">
        <v>95</v>
      </c>
      <c r="BT87" s="17" t="s">
        <v>96</v>
      </c>
      <c r="BU87" s="17" t="s">
        <v>97</v>
      </c>
      <c r="BV87" s="17" t="s">
        <v>98</v>
      </c>
      <c r="BW87" s="22" t="s">
        <v>3</v>
      </c>
    </row>
    <row r="88" spans="1:75" x14ac:dyDescent="0.25">
      <c r="A88" s="60" t="str">
        <f>$B$87&amp;":"&amp;B88</f>
        <v>Recruit:AL</v>
      </c>
      <c r="B88" t="s">
        <v>108</v>
      </c>
      <c r="C88" s="4">
        <v>49</v>
      </c>
      <c r="D88" s="4">
        <v>20</v>
      </c>
      <c r="E88" s="4">
        <v>24</v>
      </c>
      <c r="F88" s="4">
        <v>53</v>
      </c>
      <c r="G88" s="4">
        <v>36</v>
      </c>
      <c r="H88" s="4">
        <v>40</v>
      </c>
      <c r="I88" s="4">
        <v>37</v>
      </c>
      <c r="J88" s="4">
        <v>39</v>
      </c>
      <c r="K88" s="4">
        <v>67</v>
      </c>
      <c r="L88" s="4">
        <v>33</v>
      </c>
      <c r="M88" s="4">
        <v>49</v>
      </c>
      <c r="N88" s="4">
        <v>32</v>
      </c>
      <c r="O88" s="4">
        <v>8</v>
      </c>
      <c r="P88" s="4">
        <v>8</v>
      </c>
      <c r="Q88" s="4">
        <v>31</v>
      </c>
      <c r="R88" s="4">
        <v>57</v>
      </c>
      <c r="S88" s="4">
        <v>91</v>
      </c>
      <c r="T88" s="4">
        <v>136</v>
      </c>
      <c r="U88" s="4">
        <v>81</v>
      </c>
      <c r="V88" s="4">
        <v>84</v>
      </c>
      <c r="W88" s="4">
        <v>151</v>
      </c>
      <c r="X88" s="4">
        <v>122</v>
      </c>
      <c r="Y88" s="4">
        <v>149</v>
      </c>
      <c r="Z88" s="4">
        <v>114</v>
      </c>
      <c r="AA88" s="24">
        <v>331</v>
      </c>
      <c r="AB88" s="24">
        <v>47</v>
      </c>
      <c r="AC88" s="24">
        <v>284</v>
      </c>
      <c r="AD88" s="24">
        <v>316</v>
      </c>
      <c r="AE88" s="24">
        <v>385</v>
      </c>
      <c r="AF88" s="24">
        <v>222</v>
      </c>
      <c r="AG88" s="24">
        <v>93</v>
      </c>
      <c r="AH88" s="24">
        <v>129</v>
      </c>
      <c r="AI88" s="24">
        <v>143</v>
      </c>
      <c r="AJ88" s="24">
        <v>114</v>
      </c>
      <c r="AK88" s="25">
        <v>0.49099099099099108</v>
      </c>
      <c r="AL88" s="25">
        <v>-0.4946236559139785</v>
      </c>
      <c r="AM88" s="25">
        <v>1.2015503875968991</v>
      </c>
      <c r="AN88" s="25">
        <v>1.2097902097902096</v>
      </c>
      <c r="AO88" s="25">
        <v>2.3771929824561404</v>
      </c>
      <c r="AP88" s="5">
        <v>39</v>
      </c>
      <c r="AQ88" s="5">
        <v>74</v>
      </c>
      <c r="AR88" s="5">
        <v>38</v>
      </c>
      <c r="AS88" s="5">
        <v>35</v>
      </c>
      <c r="AT88" s="5">
        <v>36</v>
      </c>
      <c r="AU88" s="5">
        <v>35</v>
      </c>
      <c r="AV88" s="5"/>
      <c r="AW88" s="5"/>
      <c r="AX88" s="5"/>
      <c r="AY88" s="5"/>
      <c r="AZ88" s="5"/>
      <c r="BA88" s="5"/>
      <c r="BB88" s="26">
        <v>151</v>
      </c>
      <c r="BC88" s="26">
        <v>106</v>
      </c>
      <c r="BD88" s="26">
        <v>0</v>
      </c>
      <c r="BE88" s="26">
        <v>0</v>
      </c>
      <c r="BF88" s="26">
        <v>257</v>
      </c>
      <c r="BG88" s="37">
        <v>4.875</v>
      </c>
      <c r="BH88" s="28">
        <v>9.25</v>
      </c>
      <c r="BI88" s="28">
        <v>1.2258064516129032</v>
      </c>
      <c r="BJ88" s="28">
        <v>0.61403508771929827</v>
      </c>
      <c r="BK88" s="28">
        <v>0.39560439560439559</v>
      </c>
      <c r="BL88" s="28">
        <v>0.25735294117647056</v>
      </c>
      <c r="BM88" s="28">
        <v>0</v>
      </c>
      <c r="BN88" s="28">
        <v>0</v>
      </c>
      <c r="BO88" s="28">
        <v>0</v>
      </c>
      <c r="BP88" s="28">
        <v>0</v>
      </c>
      <c r="BQ88" s="28">
        <v>0</v>
      </c>
      <c r="BR88" s="28">
        <v>0</v>
      </c>
      <c r="BS88" s="28">
        <v>3.2127659574468086</v>
      </c>
      <c r="BT88" s="28">
        <v>0.37323943661971831</v>
      </c>
      <c r="BU88" s="28">
        <v>0</v>
      </c>
      <c r="BV88" s="28">
        <v>0</v>
      </c>
      <c r="BW88" s="28">
        <v>0.77643504531722052</v>
      </c>
    </row>
    <row r="89" spans="1:75" x14ac:dyDescent="0.25">
      <c r="A89" s="60" t="str">
        <f>$B$87&amp;":"&amp;B89</f>
        <v>Recruit:AG</v>
      </c>
      <c r="B89" t="s">
        <v>56</v>
      </c>
      <c r="C89" s="4">
        <v>175</v>
      </c>
      <c r="D89" s="4">
        <v>126</v>
      </c>
      <c r="E89" s="4">
        <v>208</v>
      </c>
      <c r="F89" s="4">
        <v>230</v>
      </c>
      <c r="G89" s="4">
        <v>217</v>
      </c>
      <c r="H89" s="4">
        <v>209</v>
      </c>
      <c r="I89" s="4">
        <v>240</v>
      </c>
      <c r="J89" s="4">
        <v>225</v>
      </c>
      <c r="K89" s="4">
        <v>283</v>
      </c>
      <c r="L89" s="4">
        <v>246</v>
      </c>
      <c r="M89" s="4">
        <v>447</v>
      </c>
      <c r="N89" s="4">
        <v>318</v>
      </c>
      <c r="O89" s="4">
        <v>126</v>
      </c>
      <c r="P89" s="4">
        <v>116</v>
      </c>
      <c r="Q89" s="4">
        <v>333</v>
      </c>
      <c r="R89" s="4">
        <v>282</v>
      </c>
      <c r="S89" s="4">
        <v>445</v>
      </c>
      <c r="T89" s="4">
        <v>849</v>
      </c>
      <c r="U89" s="4">
        <v>602</v>
      </c>
      <c r="V89" s="4">
        <v>738</v>
      </c>
      <c r="W89" s="4">
        <v>794</v>
      </c>
      <c r="X89" s="4">
        <v>761</v>
      </c>
      <c r="Y89" s="4">
        <v>793</v>
      </c>
      <c r="Z89" s="4">
        <v>1010</v>
      </c>
      <c r="AA89" s="24">
        <v>2151</v>
      </c>
      <c r="AB89" s="24">
        <v>575</v>
      </c>
      <c r="AC89" s="24">
        <v>1576</v>
      </c>
      <c r="AD89" s="24">
        <v>2134</v>
      </c>
      <c r="AE89" s="24">
        <v>2564</v>
      </c>
      <c r="AF89" s="24">
        <v>1165</v>
      </c>
      <c r="AG89" s="24">
        <v>509</v>
      </c>
      <c r="AH89" s="24">
        <v>656</v>
      </c>
      <c r="AI89" s="24">
        <v>748</v>
      </c>
      <c r="AJ89" s="24">
        <v>1011</v>
      </c>
      <c r="AK89" s="25">
        <v>0.84635193133047215</v>
      </c>
      <c r="AL89" s="25">
        <v>0.12966601178781922</v>
      </c>
      <c r="AM89" s="25">
        <v>1.4024390243902438</v>
      </c>
      <c r="AN89" s="25">
        <v>1.8529411764705883</v>
      </c>
      <c r="AO89" s="25">
        <v>1.5361028684470819</v>
      </c>
      <c r="AP89" s="5">
        <v>281</v>
      </c>
      <c r="AQ89" s="5">
        <v>597</v>
      </c>
      <c r="AR89" s="5">
        <v>823</v>
      </c>
      <c r="AS89" s="5">
        <v>633</v>
      </c>
      <c r="AT89" s="5">
        <v>565</v>
      </c>
      <c r="AU89" s="5">
        <v>1292</v>
      </c>
      <c r="AV89" s="5"/>
      <c r="AW89" s="5"/>
      <c r="AX89" s="5"/>
      <c r="AY89" s="5"/>
      <c r="AZ89" s="5"/>
      <c r="BA89" s="5"/>
      <c r="BB89" s="26">
        <v>1701</v>
      </c>
      <c r="BC89" s="26">
        <v>2490</v>
      </c>
      <c r="BD89" s="26">
        <v>0</v>
      </c>
      <c r="BE89" s="26">
        <v>0</v>
      </c>
      <c r="BF89" s="26">
        <v>4191</v>
      </c>
      <c r="BG89" s="37">
        <v>2.2301587301587302</v>
      </c>
      <c r="BH89" s="28">
        <v>5.1465517241379306</v>
      </c>
      <c r="BI89" s="28">
        <v>2.4714714714714714</v>
      </c>
      <c r="BJ89" s="28">
        <v>2.2446808510638299</v>
      </c>
      <c r="BK89" s="28">
        <v>1.2696629213483146</v>
      </c>
      <c r="BL89" s="28">
        <v>1.5217903415783274</v>
      </c>
      <c r="BM89" s="28">
        <v>0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2.9582608695652173</v>
      </c>
      <c r="BT89" s="28">
        <v>1.5799492385786802</v>
      </c>
      <c r="BU89" s="28">
        <v>0</v>
      </c>
      <c r="BV89" s="28">
        <v>0</v>
      </c>
      <c r="BW89" s="28">
        <v>1.9483960948396095</v>
      </c>
    </row>
    <row r="90" spans="1:75" x14ac:dyDescent="0.25">
      <c r="C90" s="30">
        <v>224</v>
      </c>
      <c r="D90" s="30">
        <v>146</v>
      </c>
      <c r="E90" s="30">
        <v>232</v>
      </c>
      <c r="F90" s="30">
        <v>283</v>
      </c>
      <c r="G90" s="30">
        <v>253</v>
      </c>
      <c r="H90" s="30">
        <v>249</v>
      </c>
      <c r="I90" s="30">
        <v>277</v>
      </c>
      <c r="J90" s="30">
        <v>264</v>
      </c>
      <c r="K90" s="30">
        <v>350</v>
      </c>
      <c r="L90" s="30">
        <v>279</v>
      </c>
      <c r="M90" s="30">
        <v>496</v>
      </c>
      <c r="N90" s="30">
        <v>350</v>
      </c>
      <c r="O90" s="30">
        <v>134</v>
      </c>
      <c r="P90" s="30">
        <v>124</v>
      </c>
      <c r="Q90" s="30">
        <v>364</v>
      </c>
      <c r="R90" s="30">
        <v>339</v>
      </c>
      <c r="S90" s="30">
        <v>536</v>
      </c>
      <c r="T90" s="30">
        <v>985</v>
      </c>
      <c r="U90" s="30">
        <v>683</v>
      </c>
      <c r="V90" s="30">
        <v>822</v>
      </c>
      <c r="W90" s="30">
        <v>945</v>
      </c>
      <c r="X90" s="30">
        <v>883</v>
      </c>
      <c r="Y90" s="30">
        <v>942</v>
      </c>
      <c r="Z90" s="30">
        <v>1124</v>
      </c>
      <c r="AA90" s="30">
        <v>2482</v>
      </c>
      <c r="AB90" s="30">
        <v>622</v>
      </c>
      <c r="AC90" s="30">
        <v>1860</v>
      </c>
      <c r="AD90" s="30">
        <v>2450</v>
      </c>
      <c r="AE90" s="30">
        <v>2949</v>
      </c>
      <c r="AF90" s="30">
        <v>1387</v>
      </c>
      <c r="AG90" s="30">
        <v>602</v>
      </c>
      <c r="AH90" s="30">
        <v>785</v>
      </c>
      <c r="AI90" s="30">
        <v>891</v>
      </c>
      <c r="AJ90" s="30">
        <v>1125</v>
      </c>
      <c r="AK90" s="40">
        <v>0.78947368421052633</v>
      </c>
      <c r="AL90" s="40">
        <v>3.3222591362126241E-2</v>
      </c>
      <c r="AM90" s="40">
        <v>1.3694267515923566</v>
      </c>
      <c r="AN90" s="40">
        <v>1.7497194163860832</v>
      </c>
      <c r="AO90" s="40">
        <v>1.6213333333333333</v>
      </c>
      <c r="AP90" s="30">
        <v>320</v>
      </c>
      <c r="AQ90" s="30">
        <v>671</v>
      </c>
      <c r="AR90" s="30">
        <v>861</v>
      </c>
      <c r="AS90" s="30">
        <v>668</v>
      </c>
      <c r="AT90" s="30">
        <v>601</v>
      </c>
      <c r="AU90" s="30">
        <v>1327</v>
      </c>
      <c r="AV90" s="5"/>
      <c r="AW90" s="5"/>
      <c r="AX90" s="5"/>
      <c r="AY90" s="5"/>
      <c r="AZ90" s="5"/>
      <c r="BA90" s="5"/>
      <c r="BB90" s="31">
        <v>1852</v>
      </c>
      <c r="BC90" s="31">
        <v>2596</v>
      </c>
      <c r="BD90" s="31">
        <v>0</v>
      </c>
      <c r="BE90" s="31">
        <v>0</v>
      </c>
      <c r="BF90" s="31">
        <v>4448</v>
      </c>
      <c r="BG90" s="43">
        <v>2.3880597014925371</v>
      </c>
      <c r="BH90" s="44">
        <v>5.411290322580645</v>
      </c>
      <c r="BI90" s="44">
        <v>2.3653846153846154</v>
      </c>
      <c r="BJ90" s="44">
        <v>1.9705014749262537</v>
      </c>
      <c r="BK90" s="44">
        <v>1.1212686567164178</v>
      </c>
      <c r="BL90" s="44">
        <v>1.3472081218274112</v>
      </c>
      <c r="BM90" s="44">
        <v>0</v>
      </c>
      <c r="BN90" s="44">
        <v>0</v>
      </c>
      <c r="BO90" s="44">
        <v>0</v>
      </c>
      <c r="BP90" s="44">
        <v>0</v>
      </c>
      <c r="BQ90" s="44">
        <v>0</v>
      </c>
      <c r="BR90" s="44">
        <v>0</v>
      </c>
      <c r="BS90" s="44">
        <v>2.977491961414791</v>
      </c>
      <c r="BT90" s="44">
        <v>1.3956989247311828</v>
      </c>
      <c r="BU90" s="44">
        <v>0</v>
      </c>
      <c r="BV90" s="44">
        <v>0</v>
      </c>
      <c r="BW90" s="44">
        <v>1.7921031426269138</v>
      </c>
    </row>
    <row r="91" spans="1:75" x14ac:dyDescent="0.25"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4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</row>
    <row r="92" spans="1:75" x14ac:dyDescent="0.25"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4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</row>
    <row r="93" spans="1:75" x14ac:dyDescent="0.25">
      <c r="B93" s="61">
        <v>0</v>
      </c>
      <c r="AK93" s="555" t="s">
        <v>116</v>
      </c>
      <c r="AL93" s="555"/>
      <c r="AM93" s="555"/>
      <c r="AN93" s="555"/>
      <c r="AO93" s="55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4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</row>
    <row r="94" spans="1:75" s="59" customFormat="1" x14ac:dyDescent="0.25">
      <c r="B94" s="15" t="s">
        <v>109</v>
      </c>
      <c r="C94" s="16">
        <v>42005</v>
      </c>
      <c r="D94" s="16">
        <v>42036</v>
      </c>
      <c r="E94" s="16">
        <v>42064</v>
      </c>
      <c r="F94" s="16">
        <v>42095</v>
      </c>
      <c r="G94" s="16">
        <v>42125</v>
      </c>
      <c r="H94" s="16">
        <v>42156</v>
      </c>
      <c r="I94" s="16">
        <v>42186</v>
      </c>
      <c r="J94" s="16">
        <v>42217</v>
      </c>
      <c r="K94" s="16">
        <v>42248</v>
      </c>
      <c r="L94" s="16">
        <v>42278</v>
      </c>
      <c r="M94" s="16">
        <v>42309</v>
      </c>
      <c r="N94" s="16">
        <v>42339</v>
      </c>
      <c r="O94" s="16">
        <v>42370</v>
      </c>
      <c r="P94" s="16">
        <v>42401</v>
      </c>
      <c r="Q94" s="16">
        <v>42430</v>
      </c>
      <c r="R94" s="16">
        <v>42461</v>
      </c>
      <c r="S94" s="16">
        <v>42491</v>
      </c>
      <c r="T94" s="16">
        <v>42522</v>
      </c>
      <c r="U94" s="16">
        <v>42552</v>
      </c>
      <c r="V94" s="16">
        <v>42583</v>
      </c>
      <c r="W94" s="16">
        <v>42614</v>
      </c>
      <c r="X94" s="16">
        <v>42644</v>
      </c>
      <c r="Y94" s="16">
        <v>42675</v>
      </c>
      <c r="Z94" s="16">
        <v>42705</v>
      </c>
      <c r="AA94" s="17" t="s">
        <v>112</v>
      </c>
      <c r="AB94" s="17" t="s">
        <v>78</v>
      </c>
      <c r="AC94" s="17" t="s">
        <v>79</v>
      </c>
      <c r="AD94" s="17" t="s">
        <v>80</v>
      </c>
      <c r="AE94" s="17" t="s">
        <v>81</v>
      </c>
      <c r="AF94" s="18" t="s">
        <v>117</v>
      </c>
      <c r="AG94" s="18" t="s">
        <v>82</v>
      </c>
      <c r="AH94" s="18" t="s">
        <v>83</v>
      </c>
      <c r="AI94" s="18" t="s">
        <v>84</v>
      </c>
      <c r="AJ94" s="18" t="s">
        <v>85</v>
      </c>
      <c r="AK94" s="19" t="s">
        <v>86</v>
      </c>
      <c r="AL94" s="19" t="s">
        <v>87</v>
      </c>
      <c r="AM94" s="19" t="s">
        <v>88</v>
      </c>
      <c r="AN94" s="19" t="s">
        <v>89</v>
      </c>
      <c r="AO94" s="19" t="s">
        <v>90</v>
      </c>
      <c r="AP94" s="20">
        <v>42736</v>
      </c>
      <c r="AQ94" s="20">
        <v>42767</v>
      </c>
      <c r="AR94" s="20">
        <v>42795</v>
      </c>
      <c r="AS94" s="20">
        <v>42826</v>
      </c>
      <c r="AT94" s="20">
        <v>42856</v>
      </c>
      <c r="AU94" s="20">
        <v>42887</v>
      </c>
      <c r="AV94" s="20">
        <v>42917</v>
      </c>
      <c r="AW94" s="20">
        <v>42948</v>
      </c>
      <c r="AX94" s="20">
        <v>42979</v>
      </c>
      <c r="AY94" s="20">
        <v>43009</v>
      </c>
      <c r="AZ94" s="20">
        <v>43040</v>
      </c>
      <c r="BA94" s="20">
        <v>43070</v>
      </c>
      <c r="BB94" s="17" t="s">
        <v>91</v>
      </c>
      <c r="BC94" s="17" t="s">
        <v>92</v>
      </c>
      <c r="BD94" s="17" t="s">
        <v>93</v>
      </c>
      <c r="BE94" s="17" t="s">
        <v>94</v>
      </c>
      <c r="BF94" s="17" t="s">
        <v>114</v>
      </c>
      <c r="BG94" s="21">
        <v>42736</v>
      </c>
      <c r="BH94" s="20">
        <v>42767</v>
      </c>
      <c r="BI94" s="20">
        <v>42795</v>
      </c>
      <c r="BJ94" s="20">
        <v>42826</v>
      </c>
      <c r="BK94" s="20">
        <v>42856</v>
      </c>
      <c r="BL94" s="20">
        <v>42887</v>
      </c>
      <c r="BM94" s="20">
        <v>42917</v>
      </c>
      <c r="BN94" s="20">
        <v>42948</v>
      </c>
      <c r="BO94" s="20">
        <v>42979</v>
      </c>
      <c r="BP94" s="20">
        <v>43009</v>
      </c>
      <c r="BQ94" s="20">
        <v>43040</v>
      </c>
      <c r="BR94" s="20">
        <v>43070</v>
      </c>
      <c r="BS94" s="17" t="s">
        <v>95</v>
      </c>
      <c r="BT94" s="17" t="s">
        <v>96</v>
      </c>
      <c r="BU94" s="17" t="s">
        <v>97</v>
      </c>
      <c r="BV94" s="17" t="s">
        <v>98</v>
      </c>
      <c r="BW94" s="22" t="s">
        <v>3</v>
      </c>
    </row>
    <row r="95" spans="1:75" x14ac:dyDescent="0.25">
      <c r="A95" s="60" t="str">
        <f>$B$94&amp;":"&amp;B95</f>
        <v>FYP:MDRT</v>
      </c>
      <c r="B95" t="s">
        <v>99</v>
      </c>
      <c r="C95" s="63">
        <v>673.03800000000001</v>
      </c>
      <c r="D95" s="63">
        <v>225.52699999999999</v>
      </c>
      <c r="E95" s="63">
        <v>1937.2429999999999</v>
      </c>
      <c r="F95" s="63">
        <v>827.22</v>
      </c>
      <c r="G95" s="63">
        <v>599.57299999999998</v>
      </c>
      <c r="H95" s="63">
        <v>523.68200000000002</v>
      </c>
      <c r="I95" s="63">
        <v>2684.6819999999998</v>
      </c>
      <c r="J95" s="63">
        <v>508.12900000000002</v>
      </c>
      <c r="K95" s="63">
        <v>1326.2429999999999</v>
      </c>
      <c r="L95" s="63">
        <v>695.10699999999997</v>
      </c>
      <c r="M95" s="63">
        <v>1316.827</v>
      </c>
      <c r="N95" s="63">
        <v>3204.8004999999998</v>
      </c>
      <c r="O95" s="63">
        <v>755.13900000000001</v>
      </c>
      <c r="P95" s="63">
        <v>363.15600000000001</v>
      </c>
      <c r="Q95" s="63">
        <v>774.62699999999995</v>
      </c>
      <c r="R95" s="63">
        <v>1055.442</v>
      </c>
      <c r="S95" s="63">
        <v>1161.5550000000001</v>
      </c>
      <c r="T95">
        <v>1331.558</v>
      </c>
      <c r="U95" s="4">
        <v>1003.611</v>
      </c>
      <c r="V95">
        <v>713.76</v>
      </c>
      <c r="W95">
        <v>1135.3869999999999</v>
      </c>
      <c r="X95" s="4">
        <v>537.09</v>
      </c>
      <c r="Y95" s="4">
        <v>492.32600000000002</v>
      </c>
      <c r="Z95" s="4">
        <v>1699.1655000000001</v>
      </c>
      <c r="AA95" s="24">
        <v>5441.4769999999999</v>
      </c>
      <c r="AB95" s="24">
        <v>1892.922</v>
      </c>
      <c r="AC95" s="24">
        <v>3548.5550000000003</v>
      </c>
      <c r="AD95" s="24">
        <v>2852.7579999999998</v>
      </c>
      <c r="AE95" s="24">
        <v>2728.5815000000002</v>
      </c>
      <c r="AF95" s="24">
        <v>4786.2830000000004</v>
      </c>
      <c r="AG95" s="24">
        <v>2835.808</v>
      </c>
      <c r="AH95" s="24">
        <v>1950.4750000000001</v>
      </c>
      <c r="AI95" s="24">
        <v>4519.0540000000001</v>
      </c>
      <c r="AJ95" s="24">
        <v>5216.7344999999996</v>
      </c>
      <c r="AK95" s="25">
        <v>0.13688994152665002</v>
      </c>
      <c r="AL95" s="25">
        <v>-0.33249289091504075</v>
      </c>
      <c r="AM95" s="25">
        <v>0.81932862507850657</v>
      </c>
      <c r="AN95" s="25">
        <v>-0.3687267290897609</v>
      </c>
      <c r="AO95" s="25">
        <v>-0.47695603446945589</v>
      </c>
      <c r="AP95" s="24">
        <v>1687.2940000000001</v>
      </c>
      <c r="AQ95" s="24">
        <v>2150.1574999999998</v>
      </c>
      <c r="AR95" s="24">
        <v>2114.09</v>
      </c>
      <c r="AS95" s="24">
        <v>2062.384</v>
      </c>
      <c r="AT95" s="24">
        <v>2393.8200000000002</v>
      </c>
      <c r="AU95" s="24">
        <v>1886.73</v>
      </c>
      <c r="AV95" s="5"/>
      <c r="AW95" s="5"/>
      <c r="AX95" s="5"/>
      <c r="AY95" s="5"/>
      <c r="AZ95" s="5"/>
      <c r="BA95" s="5"/>
      <c r="BB95" s="26">
        <v>5951.5415000000003</v>
      </c>
      <c r="BC95" s="26">
        <v>6342.9339999999993</v>
      </c>
      <c r="BD95" s="26">
        <v>0</v>
      </c>
      <c r="BE95" s="26">
        <v>0</v>
      </c>
      <c r="BF95" s="26">
        <v>12294.4755</v>
      </c>
      <c r="BG95" s="27">
        <v>2.2344151209247571</v>
      </c>
      <c r="BH95" s="28">
        <v>5.9207544416173761</v>
      </c>
      <c r="BI95" s="28">
        <v>2.7291715883902836</v>
      </c>
      <c r="BJ95" s="28">
        <v>1.9540476880776017</v>
      </c>
      <c r="BK95" s="28">
        <v>2.0608752921729923</v>
      </c>
      <c r="BL95" s="28">
        <v>1.4169341478178195</v>
      </c>
      <c r="BM95" s="28">
        <v>0</v>
      </c>
      <c r="BN95" s="28">
        <v>0</v>
      </c>
      <c r="BO95" s="28">
        <v>0</v>
      </c>
      <c r="BP95" s="28">
        <v>0</v>
      </c>
      <c r="BQ95" s="28">
        <v>0</v>
      </c>
      <c r="BR95" s="28">
        <v>0</v>
      </c>
      <c r="BS95" s="28">
        <v>3.1441028737581371</v>
      </c>
      <c r="BT95" s="28">
        <v>1.7874695474636855</v>
      </c>
      <c r="BU95" s="28">
        <v>0</v>
      </c>
      <c r="BV95" s="28">
        <v>0</v>
      </c>
      <c r="BW95" s="28">
        <v>2.2594004348451717</v>
      </c>
    </row>
    <row r="96" spans="1:75" x14ac:dyDescent="0.25">
      <c r="A96" s="60" t="str">
        <f t="shared" ref="A96:A103" si="37">$B$94&amp;":"&amp;B96</f>
        <v>FYP:Rookie in month</v>
      </c>
      <c r="B96" t="s">
        <v>64</v>
      </c>
      <c r="C96" s="63">
        <v>1367.6179999999999</v>
      </c>
      <c r="D96" s="63">
        <v>740.48900000000003</v>
      </c>
      <c r="E96" s="63">
        <v>1374.5329999999999</v>
      </c>
      <c r="F96" s="63">
        <v>2474.6950000000002</v>
      </c>
      <c r="G96" s="63">
        <v>1744.1355000000001</v>
      </c>
      <c r="H96" s="63">
        <v>1637.4580000000001</v>
      </c>
      <c r="I96" s="63">
        <v>2592.8339999999998</v>
      </c>
      <c r="J96" s="63">
        <v>1504.8530000000001</v>
      </c>
      <c r="K96" s="63">
        <v>4215.3289999999997</v>
      </c>
      <c r="L96" s="63">
        <v>2258.0909999999999</v>
      </c>
      <c r="M96" s="63">
        <v>5982.0250000000296</v>
      </c>
      <c r="N96" s="63">
        <v>3170.7759999999998</v>
      </c>
      <c r="O96" s="63">
        <v>1044.7270000000001</v>
      </c>
      <c r="P96" s="63">
        <v>594.255</v>
      </c>
      <c r="Q96" s="63">
        <v>4405.8109999999997</v>
      </c>
      <c r="R96" s="63">
        <v>5134.652</v>
      </c>
      <c r="S96" s="63">
        <v>4380.3810000000003</v>
      </c>
      <c r="T96">
        <v>9662.9010000000708</v>
      </c>
      <c r="U96" s="4">
        <v>4697.0860000000102</v>
      </c>
      <c r="V96">
        <v>5519.8030000000099</v>
      </c>
      <c r="W96">
        <v>9452.6365000000496</v>
      </c>
      <c r="X96" s="4">
        <v>6514.1230000000196</v>
      </c>
      <c r="Y96" s="4">
        <v>7541.33900000005</v>
      </c>
      <c r="Z96" s="4">
        <v>15026.5985000001</v>
      </c>
      <c r="AA96" s="24">
        <v>25222.727000000072</v>
      </c>
      <c r="AB96" s="24">
        <v>6044.7929999999997</v>
      </c>
      <c r="AC96" s="24">
        <v>19177.93400000007</v>
      </c>
      <c r="AD96" s="24">
        <v>19669.525500000069</v>
      </c>
      <c r="AE96" s="24">
        <v>29082.060500000167</v>
      </c>
      <c r="AF96" s="24">
        <v>9338.9285</v>
      </c>
      <c r="AG96" s="24">
        <v>3482.64</v>
      </c>
      <c r="AH96" s="24">
        <v>5856.2885000000006</v>
      </c>
      <c r="AI96" s="24">
        <v>8313.0159999999996</v>
      </c>
      <c r="AJ96" s="24">
        <v>11410.892000000029</v>
      </c>
      <c r="AK96" s="25">
        <v>1.7008159447842512</v>
      </c>
      <c r="AL96" s="25">
        <v>0.73569275032733783</v>
      </c>
      <c r="AM96" s="25">
        <v>2.2747590901643711</v>
      </c>
      <c r="AN96" s="25">
        <v>1.366111829930325</v>
      </c>
      <c r="AO96" s="25">
        <v>1.5486228859233875</v>
      </c>
      <c r="AP96" s="24">
        <v>2744.444</v>
      </c>
      <c r="AQ96" s="24">
        <v>3649.1990000000101</v>
      </c>
      <c r="AR96" s="24">
        <v>9992.42</v>
      </c>
      <c r="AS96" s="24">
        <v>6493.5840000000098</v>
      </c>
      <c r="AT96" s="24">
        <v>6387.61</v>
      </c>
      <c r="AU96" s="24">
        <v>14011.94</v>
      </c>
      <c r="AV96" s="5"/>
      <c r="AW96" s="5"/>
      <c r="AX96" s="5"/>
      <c r="AY96" s="5"/>
      <c r="AZ96" s="5"/>
      <c r="BA96" s="5"/>
      <c r="BB96" s="26">
        <v>16386.063000000009</v>
      </c>
      <c r="BC96" s="26">
        <v>26893.134000000013</v>
      </c>
      <c r="BD96" s="26">
        <v>0</v>
      </c>
      <c r="BE96" s="26">
        <v>0</v>
      </c>
      <c r="BF96" s="26">
        <v>43279.197000000022</v>
      </c>
      <c r="BG96" s="27">
        <v>2.6269484755347565</v>
      </c>
      <c r="BH96" s="28">
        <v>6.1407964594324156</v>
      </c>
      <c r="BI96" s="28">
        <v>2.2680092269051033</v>
      </c>
      <c r="BJ96" s="28">
        <v>1.2646590265513631</v>
      </c>
      <c r="BK96" s="28">
        <v>1.4582316013150451</v>
      </c>
      <c r="BL96" s="28">
        <v>1.4500759140551991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2.7107732225073731</v>
      </c>
      <c r="BT96" s="28">
        <v>1.4022956800247572</v>
      </c>
      <c r="BU96" s="28">
        <v>0</v>
      </c>
      <c r="BV96" s="28">
        <v>0</v>
      </c>
      <c r="BW96" s="28">
        <v>1.7158809592634412</v>
      </c>
    </row>
    <row r="97" spans="1:75" x14ac:dyDescent="0.25">
      <c r="A97" s="60" t="str">
        <f t="shared" si="37"/>
        <v>FYP:Rookie last month</v>
      </c>
      <c r="B97" t="s">
        <v>65</v>
      </c>
      <c r="C97" s="63">
        <v>839.61</v>
      </c>
      <c r="D97" s="63">
        <v>971.577</v>
      </c>
      <c r="E97" s="63">
        <v>1126.9590000000001</v>
      </c>
      <c r="F97" s="63">
        <v>1070.1110000000001</v>
      </c>
      <c r="G97" s="63">
        <v>1567.7805000000001</v>
      </c>
      <c r="H97" s="63">
        <v>1537.37</v>
      </c>
      <c r="I97" s="63">
        <v>1841.1880000000001</v>
      </c>
      <c r="J97" s="63">
        <v>1357.1469999999999</v>
      </c>
      <c r="K97" s="63">
        <v>2503.2579999999998</v>
      </c>
      <c r="L97" s="63">
        <v>2792.973</v>
      </c>
      <c r="M97" s="63">
        <v>1628.165</v>
      </c>
      <c r="N97" s="63">
        <v>5124.8200000000197</v>
      </c>
      <c r="O97" s="63">
        <v>811.64300000000003</v>
      </c>
      <c r="P97" s="63">
        <v>733.62300000000005</v>
      </c>
      <c r="Q97" s="63">
        <v>488.98200000000003</v>
      </c>
      <c r="R97" s="63">
        <v>1419.0409999999999</v>
      </c>
      <c r="S97" s="63">
        <v>1679.569</v>
      </c>
      <c r="T97">
        <v>4216.5190000000002</v>
      </c>
      <c r="U97" s="4">
        <v>3313.0340000000001</v>
      </c>
      <c r="V97">
        <v>2753.8049999999998</v>
      </c>
      <c r="W97">
        <v>5546.1960000000199</v>
      </c>
      <c r="X97" s="4">
        <v>3774.4920000000002</v>
      </c>
      <c r="Y97" s="4">
        <v>3899.4929999999999</v>
      </c>
      <c r="Z97" s="4">
        <v>6393.7850000000299</v>
      </c>
      <c r="AA97" s="24">
        <v>9349.3770000000004</v>
      </c>
      <c r="AB97" s="24">
        <v>2034.248</v>
      </c>
      <c r="AC97" s="24">
        <v>7315.1289999999999</v>
      </c>
      <c r="AD97" s="24">
        <v>11613.03500000002</v>
      </c>
      <c r="AE97" s="24">
        <v>14067.77000000003</v>
      </c>
      <c r="AF97" s="24">
        <v>7113.4074999999993</v>
      </c>
      <c r="AG97" s="24">
        <v>2938.1459999999997</v>
      </c>
      <c r="AH97" s="24">
        <v>4175.2615000000005</v>
      </c>
      <c r="AI97" s="24">
        <v>5701.5929999999998</v>
      </c>
      <c r="AJ97" s="24">
        <v>9545.9580000000205</v>
      </c>
      <c r="AK97" s="25">
        <v>0.31433170389858889</v>
      </c>
      <c r="AL97" s="25">
        <v>-0.30764230232262102</v>
      </c>
      <c r="AM97" s="25">
        <v>0.75201696947604346</v>
      </c>
      <c r="AN97" s="25">
        <v>1.0368053279145002</v>
      </c>
      <c r="AO97" s="25">
        <v>0.47368865440220875</v>
      </c>
      <c r="AP97" s="24">
        <v>2254.7399999999998</v>
      </c>
      <c r="AQ97" s="24">
        <v>1543.393</v>
      </c>
      <c r="AR97" s="24">
        <v>3691.16</v>
      </c>
      <c r="AS97" s="24">
        <v>3868.163</v>
      </c>
      <c r="AT97" s="24">
        <v>2801.18</v>
      </c>
      <c r="AU97" s="24">
        <v>2103.4</v>
      </c>
      <c r="AV97" s="5"/>
      <c r="AW97" s="5"/>
      <c r="AX97" s="5"/>
      <c r="AY97" s="5"/>
      <c r="AZ97" s="5"/>
      <c r="BA97" s="5"/>
      <c r="BB97" s="26">
        <v>7489.2929999999997</v>
      </c>
      <c r="BC97" s="26">
        <v>8772.7430000000004</v>
      </c>
      <c r="BD97" s="26">
        <v>0</v>
      </c>
      <c r="BE97" s="26">
        <v>0</v>
      </c>
      <c r="BF97" s="26">
        <v>16262.036</v>
      </c>
      <c r="BG97" s="27">
        <v>2.7779947587794136</v>
      </c>
      <c r="BH97" s="28">
        <v>2.1037958188333787</v>
      </c>
      <c r="BI97" s="28">
        <v>7.5486623229484922</v>
      </c>
      <c r="BJ97" s="28">
        <v>2.7258993926179724</v>
      </c>
      <c r="BK97" s="28">
        <v>1.6677969169471454</v>
      </c>
      <c r="BL97" s="28">
        <v>0.49884750904715475</v>
      </c>
      <c r="BM97" s="28">
        <v>0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3.6816027347698017</v>
      </c>
      <c r="BT97" s="28">
        <v>1.1992601907635532</v>
      </c>
      <c r="BU97" s="28">
        <v>0</v>
      </c>
      <c r="BV97" s="28">
        <v>0</v>
      </c>
      <c r="BW97" s="28">
        <v>1.7393710832283262</v>
      </c>
    </row>
    <row r="98" spans="1:75" x14ac:dyDescent="0.25">
      <c r="A98" s="60" t="str">
        <f t="shared" si="37"/>
        <v>FYP:2-3 months</v>
      </c>
      <c r="B98" t="s">
        <v>66</v>
      </c>
      <c r="C98" s="63">
        <v>1092.3879999999999</v>
      </c>
      <c r="D98" s="63">
        <v>876.43200000000002</v>
      </c>
      <c r="E98" s="63">
        <v>1594.164</v>
      </c>
      <c r="F98" s="63">
        <v>986.51099999999997</v>
      </c>
      <c r="G98" s="63">
        <v>960.32299999999998</v>
      </c>
      <c r="H98" s="63">
        <v>2113.9740000000002</v>
      </c>
      <c r="I98" s="63">
        <v>2130.625</v>
      </c>
      <c r="J98" s="63">
        <v>1108.345</v>
      </c>
      <c r="K98" s="63">
        <v>3265.096</v>
      </c>
      <c r="L98" s="63">
        <v>2456.33</v>
      </c>
      <c r="M98" s="63">
        <v>4300.9849999999997</v>
      </c>
      <c r="N98" s="63">
        <v>3604.2489999999998</v>
      </c>
      <c r="O98" s="63">
        <v>1211.4739999999999</v>
      </c>
      <c r="P98" s="63">
        <v>1786.569</v>
      </c>
      <c r="Q98" s="63">
        <v>2730.4490000000001</v>
      </c>
      <c r="R98" s="63">
        <v>1252.002</v>
      </c>
      <c r="S98" s="63">
        <v>1709.058</v>
      </c>
      <c r="T98">
        <v>3072.9389999999999</v>
      </c>
      <c r="U98" s="4">
        <v>2625.3980000000001</v>
      </c>
      <c r="V98">
        <v>3777.9270000000001</v>
      </c>
      <c r="W98">
        <v>6339.4714999999997</v>
      </c>
      <c r="X98" s="4">
        <v>3699.9609999999998</v>
      </c>
      <c r="Y98" s="4">
        <v>3926.4920000000002</v>
      </c>
      <c r="Z98" s="4">
        <v>7347.9360000000297</v>
      </c>
      <c r="AA98" s="24">
        <v>11762.491</v>
      </c>
      <c r="AB98" s="24">
        <v>5728.4920000000002</v>
      </c>
      <c r="AC98" s="24">
        <v>6033.9989999999998</v>
      </c>
      <c r="AD98" s="24">
        <v>12742.7965</v>
      </c>
      <c r="AE98" s="24">
        <v>14974.389000000028</v>
      </c>
      <c r="AF98" s="24">
        <v>7623.7920000000004</v>
      </c>
      <c r="AG98" s="24">
        <v>3562.9839999999999</v>
      </c>
      <c r="AH98" s="24">
        <v>4060.808</v>
      </c>
      <c r="AI98" s="24">
        <v>6504.0660000000007</v>
      </c>
      <c r="AJ98" s="24">
        <v>10361.563999999998</v>
      </c>
      <c r="AK98" s="25">
        <v>0.54286620096665805</v>
      </c>
      <c r="AL98" s="25">
        <v>0.60777932205140428</v>
      </c>
      <c r="AM98" s="25">
        <v>0.48591093201156021</v>
      </c>
      <c r="AN98" s="25">
        <v>0.95920467289231048</v>
      </c>
      <c r="AO98" s="25">
        <v>0.44518617073638977</v>
      </c>
      <c r="AP98" s="24">
        <v>3424.9974999999999</v>
      </c>
      <c r="AQ98" s="24">
        <v>5209.3430000000199</v>
      </c>
      <c r="AR98" s="24">
        <v>4190.08</v>
      </c>
      <c r="AS98" s="24">
        <v>3066.2719999999999</v>
      </c>
      <c r="AT98" s="24">
        <v>3408.23</v>
      </c>
      <c r="AU98" s="24">
        <v>2760.19</v>
      </c>
      <c r="AV98" s="5"/>
      <c r="AW98" s="5"/>
      <c r="AX98" s="5"/>
      <c r="AY98" s="5"/>
      <c r="AZ98" s="5"/>
      <c r="BA98" s="5"/>
      <c r="BB98" s="26">
        <v>12824.42050000002</v>
      </c>
      <c r="BC98" s="26">
        <v>9234.6920000000009</v>
      </c>
      <c r="BD98" s="26">
        <v>0</v>
      </c>
      <c r="BE98" s="26">
        <v>0</v>
      </c>
      <c r="BF98" s="26">
        <v>22059.112500000017</v>
      </c>
      <c r="BG98" s="27">
        <v>2.8271324848903072</v>
      </c>
      <c r="BH98" s="28">
        <v>2.9158364440444338</v>
      </c>
      <c r="BI98" s="28">
        <v>1.5345754489463088</v>
      </c>
      <c r="BJ98" s="28">
        <v>2.4490951292410075</v>
      </c>
      <c r="BK98" s="28">
        <v>1.9942155269159971</v>
      </c>
      <c r="BL98" s="28">
        <v>0.89822479391878596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2.2387079357010569</v>
      </c>
      <c r="BT98" s="28">
        <v>1.5304430776339208</v>
      </c>
      <c r="BU98" s="28">
        <v>0</v>
      </c>
      <c r="BV98" s="28">
        <v>0</v>
      </c>
      <c r="BW98" s="28">
        <v>1.8753776304696019</v>
      </c>
    </row>
    <row r="99" spans="1:75" x14ac:dyDescent="0.25">
      <c r="A99" s="60" t="str">
        <f t="shared" si="37"/>
        <v>FYP:4 - 6 mths</v>
      </c>
      <c r="B99" t="s">
        <v>67</v>
      </c>
      <c r="C99" s="63">
        <v>529.53200000000004</v>
      </c>
      <c r="D99" s="63">
        <v>443.279</v>
      </c>
      <c r="E99" s="63">
        <v>937.19</v>
      </c>
      <c r="F99" s="63">
        <v>2338.2334999999998</v>
      </c>
      <c r="G99" s="63">
        <v>1382.296</v>
      </c>
      <c r="H99" s="63">
        <v>1151.614</v>
      </c>
      <c r="I99" s="63">
        <v>1384.9860000000001</v>
      </c>
      <c r="J99" s="63">
        <v>848.61699999999996</v>
      </c>
      <c r="K99" s="63">
        <v>2056.1945000000001</v>
      </c>
      <c r="L99" s="63">
        <v>1323.0015000000001</v>
      </c>
      <c r="M99" s="63">
        <v>2989.585</v>
      </c>
      <c r="N99" s="63">
        <v>3389.16</v>
      </c>
      <c r="O99" s="63">
        <v>1480.9929999999999</v>
      </c>
      <c r="P99" s="63">
        <v>1156.4369999999999</v>
      </c>
      <c r="Q99" s="63">
        <v>3256.3330000000001</v>
      </c>
      <c r="R99" s="63">
        <v>1253.287</v>
      </c>
      <c r="S99" s="63">
        <v>1410.527</v>
      </c>
      <c r="T99">
        <v>1159.6510000000001</v>
      </c>
      <c r="U99" s="4">
        <v>1048.559</v>
      </c>
      <c r="V99">
        <v>1399.44</v>
      </c>
      <c r="W99">
        <v>2196.5475000000001</v>
      </c>
      <c r="X99" s="4">
        <v>2881.6950000000002</v>
      </c>
      <c r="Y99" s="4">
        <v>2638.5010000000002</v>
      </c>
      <c r="Z99" s="4">
        <v>6625.0630000000201</v>
      </c>
      <c r="AA99" s="24">
        <v>9717.228000000001</v>
      </c>
      <c r="AB99" s="24">
        <v>5893.7629999999999</v>
      </c>
      <c r="AC99" s="24">
        <v>3823.4650000000001</v>
      </c>
      <c r="AD99" s="24">
        <v>4644.5465000000004</v>
      </c>
      <c r="AE99" s="24">
        <v>12145.25900000002</v>
      </c>
      <c r="AF99" s="24">
        <v>6782.1445000000003</v>
      </c>
      <c r="AG99" s="24">
        <v>1910.0010000000002</v>
      </c>
      <c r="AH99" s="24">
        <v>4872.1435000000001</v>
      </c>
      <c r="AI99" s="24">
        <v>4289.7975000000006</v>
      </c>
      <c r="AJ99" s="24">
        <v>7701.7465000000002</v>
      </c>
      <c r="AK99" s="25">
        <v>0.43276628800816619</v>
      </c>
      <c r="AL99" s="25">
        <v>2.0857381750061905</v>
      </c>
      <c r="AM99" s="25">
        <v>-0.21523965786311505</v>
      </c>
      <c r="AN99" s="25">
        <v>8.2695978073556997E-2</v>
      </c>
      <c r="AO99" s="25">
        <v>0.57694868300326685</v>
      </c>
      <c r="AP99" s="24">
        <v>1760.8865000000001</v>
      </c>
      <c r="AQ99" s="24">
        <v>2975.2559999999999</v>
      </c>
      <c r="AR99" s="24">
        <v>4736.33</v>
      </c>
      <c r="AS99" s="24">
        <v>4115.96</v>
      </c>
      <c r="AT99" s="24">
        <v>3040.16</v>
      </c>
      <c r="AU99" s="24">
        <v>1943.25</v>
      </c>
      <c r="AV99" s="5"/>
      <c r="AW99" s="5"/>
      <c r="AX99" s="5"/>
      <c r="AY99" s="5"/>
      <c r="AZ99" s="5"/>
      <c r="BA99" s="5"/>
      <c r="BB99" s="26">
        <v>9472.4724999999999</v>
      </c>
      <c r="BC99" s="26">
        <v>9099.369999999999</v>
      </c>
      <c r="BD99" s="26">
        <v>0</v>
      </c>
      <c r="BE99" s="26">
        <v>0</v>
      </c>
      <c r="BF99" s="26">
        <v>18571.842499999999</v>
      </c>
      <c r="BG99" s="27">
        <v>1.1889904273686642</v>
      </c>
      <c r="BH99" s="28">
        <v>2.5727782836419104</v>
      </c>
      <c r="BI99" s="28">
        <v>1.4544980504143772</v>
      </c>
      <c r="BJ99" s="28">
        <v>3.2841320463708632</v>
      </c>
      <c r="BK99" s="28">
        <v>2.1553362679338997</v>
      </c>
      <c r="BL99" s="28">
        <v>1.6757196777306276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1.6072028176226292</v>
      </c>
      <c r="BT99" s="28">
        <v>2.3798753225150482</v>
      </c>
      <c r="BU99" s="28">
        <v>0</v>
      </c>
      <c r="BV99" s="28">
        <v>0</v>
      </c>
      <c r="BW99" s="28">
        <v>1.9112284388099154</v>
      </c>
    </row>
    <row r="100" spans="1:75" x14ac:dyDescent="0.25">
      <c r="A100" s="60" t="str">
        <f t="shared" si="37"/>
        <v>FYP:7-12mth</v>
      </c>
      <c r="B100" t="s">
        <v>68</v>
      </c>
      <c r="C100" s="63">
        <v>599.70799999999997</v>
      </c>
      <c r="D100" s="63">
        <v>658.34400000000005</v>
      </c>
      <c r="E100" s="63">
        <v>985.68899999999996</v>
      </c>
      <c r="F100" s="63">
        <v>1874.7915</v>
      </c>
      <c r="G100" s="63">
        <v>931.06399999999996</v>
      </c>
      <c r="H100" s="63">
        <v>903.26700000000096</v>
      </c>
      <c r="I100" s="63">
        <v>1317.961</v>
      </c>
      <c r="J100" s="63">
        <v>858.14400000000001</v>
      </c>
      <c r="K100" s="63">
        <v>1906.9324999999999</v>
      </c>
      <c r="L100" s="63">
        <v>1720.327</v>
      </c>
      <c r="M100" s="63">
        <v>2667.9569999999999</v>
      </c>
      <c r="N100" s="63">
        <v>3002.8330000000001</v>
      </c>
      <c r="O100" s="63">
        <v>752.62699999999995</v>
      </c>
      <c r="P100" s="63">
        <v>1285.5509999999999</v>
      </c>
      <c r="Q100" s="63">
        <v>2870.27</v>
      </c>
      <c r="R100" s="63">
        <v>1950.5</v>
      </c>
      <c r="S100" s="63">
        <v>2662.8339999999998</v>
      </c>
      <c r="T100">
        <v>3217.0479999999998</v>
      </c>
      <c r="U100" s="4">
        <v>2113.8130000000001</v>
      </c>
      <c r="V100">
        <v>1192.624</v>
      </c>
      <c r="W100">
        <v>1810.4469999999999</v>
      </c>
      <c r="X100" s="4">
        <v>1079.194</v>
      </c>
      <c r="Y100" s="4">
        <v>2252.297</v>
      </c>
      <c r="Z100" s="4">
        <v>6265.09800000001</v>
      </c>
      <c r="AA100" s="24">
        <v>12738.829999999998</v>
      </c>
      <c r="AB100" s="24">
        <v>4908.4480000000003</v>
      </c>
      <c r="AC100" s="24">
        <v>7830.3819999999996</v>
      </c>
      <c r="AD100" s="24">
        <v>5116.884</v>
      </c>
      <c r="AE100" s="24">
        <v>9596.5890000000109</v>
      </c>
      <c r="AF100" s="24">
        <v>5952.8635000000013</v>
      </c>
      <c r="AG100" s="24">
        <v>2243.741</v>
      </c>
      <c r="AH100" s="24">
        <v>3709.1225000000013</v>
      </c>
      <c r="AI100" s="24">
        <v>4083.0374999999999</v>
      </c>
      <c r="AJ100" s="24">
        <v>7391.1170000000002</v>
      </c>
      <c r="AK100" s="25">
        <v>1.1399499585367607</v>
      </c>
      <c r="AL100" s="25">
        <v>1.1876179113364689</v>
      </c>
      <c r="AM100" s="25">
        <v>1.1111144212681023</v>
      </c>
      <c r="AN100" s="25">
        <v>0.25320524242062437</v>
      </c>
      <c r="AO100" s="25">
        <v>0.29839495166968821</v>
      </c>
      <c r="AP100" s="24">
        <v>840.21400000000096</v>
      </c>
      <c r="AQ100" s="24">
        <v>1171.4829999999999</v>
      </c>
      <c r="AR100" s="24">
        <v>2134.5100000000002</v>
      </c>
      <c r="AS100" s="24">
        <v>2058.346</v>
      </c>
      <c r="AT100" s="24">
        <v>1759.76</v>
      </c>
      <c r="AU100" s="24">
        <v>1671.83</v>
      </c>
      <c r="AV100" s="5"/>
      <c r="AW100" s="5"/>
      <c r="AX100" s="5"/>
      <c r="AY100" s="5"/>
      <c r="AZ100" s="5"/>
      <c r="BA100" s="5"/>
      <c r="BB100" s="26">
        <v>4146.2070000000012</v>
      </c>
      <c r="BC100" s="26">
        <v>5489.9359999999997</v>
      </c>
      <c r="BD100" s="26">
        <v>0</v>
      </c>
      <c r="BE100" s="26">
        <v>0</v>
      </c>
      <c r="BF100" s="26">
        <v>9636.1430000000018</v>
      </c>
      <c r="BG100" s="27">
        <v>1.116375043680337</v>
      </c>
      <c r="BH100" s="28">
        <v>0.91126917562974941</v>
      </c>
      <c r="BI100" s="28">
        <v>0.74366174610750913</v>
      </c>
      <c r="BJ100" s="28">
        <v>1.0552914637272495</v>
      </c>
      <c r="BK100" s="28">
        <v>0.66085982077741234</v>
      </c>
      <c r="BL100" s="28">
        <v>0.51967828891580103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0.8447083477302807</v>
      </c>
      <c r="BT100" s="28">
        <v>0.70110704688481351</v>
      </c>
      <c r="BU100" s="28">
        <v>0</v>
      </c>
      <c r="BV100" s="28">
        <v>0</v>
      </c>
      <c r="BW100" s="28">
        <v>0.75643862112925619</v>
      </c>
    </row>
    <row r="101" spans="1:75" x14ac:dyDescent="0.25">
      <c r="A101" s="60" t="str">
        <f t="shared" si="37"/>
        <v>FYP:13+mth</v>
      </c>
      <c r="B101" t="s">
        <v>69</v>
      </c>
      <c r="C101" s="63">
        <v>42.567</v>
      </c>
      <c r="D101" s="63">
        <v>163.02600000000001</v>
      </c>
      <c r="E101" s="63">
        <v>114.13500000000001</v>
      </c>
      <c r="F101" s="63">
        <v>67.346000000000004</v>
      </c>
      <c r="G101" s="63">
        <v>30.9250000000001</v>
      </c>
      <c r="H101" s="63">
        <v>356.916</v>
      </c>
      <c r="I101" s="63">
        <v>353.94900000000001</v>
      </c>
      <c r="J101" s="63">
        <v>390.79700000000003</v>
      </c>
      <c r="K101" s="63">
        <v>1511.4459999999999</v>
      </c>
      <c r="L101" s="63">
        <v>528.30150000000003</v>
      </c>
      <c r="M101" s="63">
        <v>2061.1640000000002</v>
      </c>
      <c r="N101" s="63">
        <v>2342.6185</v>
      </c>
      <c r="O101" s="63">
        <v>896.12599999999998</v>
      </c>
      <c r="P101" s="63">
        <v>908.09900000000005</v>
      </c>
      <c r="Q101" s="63">
        <v>1552.1410000000001</v>
      </c>
      <c r="R101" s="63">
        <v>745.06799999999998</v>
      </c>
      <c r="S101" s="63">
        <v>1300.2380000000001</v>
      </c>
      <c r="T101">
        <v>1694.981</v>
      </c>
      <c r="U101" s="4">
        <v>862.47299999999996</v>
      </c>
      <c r="V101">
        <v>2208.4859999999999</v>
      </c>
      <c r="W101">
        <v>2389.2255</v>
      </c>
      <c r="X101" s="4">
        <v>3107.1460000000002</v>
      </c>
      <c r="Y101" s="4">
        <v>2400.953</v>
      </c>
      <c r="Z101" s="4">
        <v>6337.7720000000199</v>
      </c>
      <c r="AA101" s="24">
        <v>7096.6530000000002</v>
      </c>
      <c r="AB101" s="24">
        <v>3356.366</v>
      </c>
      <c r="AC101" s="24">
        <v>3740.2870000000003</v>
      </c>
      <c r="AD101" s="24">
        <v>5460.1844999999994</v>
      </c>
      <c r="AE101" s="24">
        <v>11845.871000000021</v>
      </c>
      <c r="AF101" s="24">
        <v>774.91500000000019</v>
      </c>
      <c r="AG101" s="24">
        <v>319.72800000000001</v>
      </c>
      <c r="AH101" s="24">
        <v>455.18700000000013</v>
      </c>
      <c r="AI101" s="24">
        <v>2256.192</v>
      </c>
      <c r="AJ101" s="24">
        <v>4932.0840000000007</v>
      </c>
      <c r="AK101" s="25">
        <v>8.157976036081374</v>
      </c>
      <c r="AL101" s="25">
        <v>9.4975666816794266</v>
      </c>
      <c r="AM101" s="25">
        <v>7.2170338783840471</v>
      </c>
      <c r="AN101" s="25">
        <v>1.4200885828865624</v>
      </c>
      <c r="AO101" s="25">
        <v>1.4017983067603916</v>
      </c>
      <c r="AP101" s="24">
        <v>1217.8309999999999</v>
      </c>
      <c r="AQ101" s="24">
        <v>1922.7315000000001</v>
      </c>
      <c r="AR101" s="24">
        <v>1980.48</v>
      </c>
      <c r="AS101" s="24">
        <v>1766.6179999999999</v>
      </c>
      <c r="AT101" s="24">
        <v>1840.75</v>
      </c>
      <c r="AU101" s="24">
        <v>2241.2600000000002</v>
      </c>
      <c r="AV101" s="5"/>
      <c r="AW101" s="5"/>
      <c r="AX101" s="5"/>
      <c r="AY101" s="5"/>
      <c r="AZ101" s="5"/>
      <c r="BA101" s="5"/>
      <c r="BB101" s="26">
        <v>5121.0424999999996</v>
      </c>
      <c r="BC101" s="26">
        <v>5848.6280000000006</v>
      </c>
      <c r="BD101" s="26">
        <v>0</v>
      </c>
      <c r="BE101" s="26">
        <v>0</v>
      </c>
      <c r="BF101" s="26">
        <v>10969.6705</v>
      </c>
      <c r="BG101" s="27">
        <v>1.3589952752179939</v>
      </c>
      <c r="BH101" s="28">
        <v>2.1173148522352738</v>
      </c>
      <c r="BI101" s="28">
        <v>1.2759665520078394</v>
      </c>
      <c r="BJ101" s="28">
        <v>2.371082907868812</v>
      </c>
      <c r="BK101" s="28">
        <v>1.4157023560302036</v>
      </c>
      <c r="BL101" s="28">
        <v>1.3222921082891197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1.5257699845606825</v>
      </c>
      <c r="BT101" s="28">
        <v>1.5636842841204432</v>
      </c>
      <c r="BU101" s="28">
        <v>0</v>
      </c>
      <c r="BV101" s="28">
        <v>0</v>
      </c>
      <c r="BW101" s="28">
        <v>1.5457526949676135</v>
      </c>
    </row>
    <row r="102" spans="1:75" x14ac:dyDescent="0.25">
      <c r="A102" s="60" t="str">
        <f t="shared" si="37"/>
        <v>FYP:SA</v>
      </c>
      <c r="B102" s="38" t="s">
        <v>70</v>
      </c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U102" s="4"/>
      <c r="X102" s="4"/>
      <c r="Y102" s="4"/>
      <c r="Z102" s="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5"/>
      <c r="AL102" s="25"/>
      <c r="AM102" s="25"/>
      <c r="AN102" s="25"/>
      <c r="AO102" s="25"/>
      <c r="AP102" s="24"/>
      <c r="AQ102" s="24">
        <v>1084.7329999999999</v>
      </c>
      <c r="AR102" s="24">
        <v>796.16</v>
      </c>
      <c r="AS102" s="24">
        <v>2040.4670000000001</v>
      </c>
      <c r="AT102" s="24">
        <v>801.39</v>
      </c>
      <c r="AU102" s="24">
        <v>755.55</v>
      </c>
      <c r="AV102" s="5"/>
      <c r="AW102" s="5"/>
      <c r="AX102" s="5"/>
      <c r="AY102" s="5"/>
      <c r="AZ102" s="5"/>
      <c r="BA102" s="5"/>
      <c r="BB102" s="26"/>
      <c r="BC102" s="26"/>
      <c r="BD102" s="26"/>
      <c r="BE102" s="26"/>
      <c r="BF102" s="26"/>
      <c r="BG102" s="27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</row>
    <row r="103" spans="1:75" s="59" customFormat="1" x14ac:dyDescent="0.25">
      <c r="A103" s="60" t="str">
        <f t="shared" si="37"/>
        <v xml:space="preserve">FYP:Total </v>
      </c>
      <c r="B103" s="29" t="s">
        <v>100</v>
      </c>
      <c r="C103" s="58">
        <v>5144.4609999999993</v>
      </c>
      <c r="D103" s="58">
        <v>4078.674</v>
      </c>
      <c r="E103" s="58">
        <v>8069.9130000000005</v>
      </c>
      <c r="F103" s="58">
        <v>9638.9079999999994</v>
      </c>
      <c r="G103" s="58">
        <v>7216.0970000000016</v>
      </c>
      <c r="H103" s="58">
        <v>8224.2810000000009</v>
      </c>
      <c r="I103" s="58">
        <v>12306.225</v>
      </c>
      <c r="J103" s="58">
        <v>6576.0320000000011</v>
      </c>
      <c r="K103" s="58">
        <v>16784.499</v>
      </c>
      <c r="L103" s="58">
        <v>11774.130999999999</v>
      </c>
      <c r="M103" s="58">
        <v>20946.708000000028</v>
      </c>
      <c r="N103" s="58">
        <v>23839.257000000016</v>
      </c>
      <c r="O103" s="58">
        <v>6952.7290000000012</v>
      </c>
      <c r="P103" s="58">
        <v>6827.6900000000005</v>
      </c>
      <c r="Q103" s="58">
        <v>16078.613000000001</v>
      </c>
      <c r="R103" s="58">
        <v>12809.992</v>
      </c>
      <c r="S103" s="58">
        <v>14304.162000000002</v>
      </c>
      <c r="T103" s="58">
        <v>24355.597000000071</v>
      </c>
      <c r="U103" s="58">
        <v>15663.974000000011</v>
      </c>
      <c r="V103" s="58">
        <v>17565.845000000008</v>
      </c>
      <c r="W103" s="58">
        <v>28869.911000000073</v>
      </c>
      <c r="X103" s="58">
        <v>21593.701000000019</v>
      </c>
      <c r="Y103" s="58">
        <v>23151.401000000049</v>
      </c>
      <c r="Z103" s="58">
        <v>49695.418000000216</v>
      </c>
      <c r="AA103" s="30">
        <v>81328.783000000083</v>
      </c>
      <c r="AB103" s="30">
        <v>29859.031999999999</v>
      </c>
      <c r="AC103" s="30">
        <v>51469.751000000062</v>
      </c>
      <c r="AD103" s="30">
        <v>62099.730000000083</v>
      </c>
      <c r="AE103" s="30">
        <v>94440.520000000281</v>
      </c>
      <c r="AF103" s="30">
        <v>42372.334000000003</v>
      </c>
      <c r="AG103" s="30">
        <v>17293.047999999999</v>
      </c>
      <c r="AH103" s="30">
        <v>25079.286000000007</v>
      </c>
      <c r="AI103" s="30">
        <v>35666.756000000001</v>
      </c>
      <c r="AJ103" s="30">
        <v>56560.096000000049</v>
      </c>
      <c r="AK103" s="25">
        <v>0.91938407263569855</v>
      </c>
      <c r="AL103" s="25">
        <v>0.72664946052309576</v>
      </c>
      <c r="AM103" s="25">
        <v>1.0522813528263941</v>
      </c>
      <c r="AN103" s="25">
        <v>0.74110956432371022</v>
      </c>
      <c r="AO103" s="25">
        <v>0.66973761855001457</v>
      </c>
      <c r="AP103" s="58">
        <v>13930.407000000003</v>
      </c>
      <c r="AQ103" s="58">
        <v>19706.296000000031</v>
      </c>
      <c r="AR103" s="58">
        <v>29635.230000000003</v>
      </c>
      <c r="AS103" s="58">
        <v>25471.794000000009</v>
      </c>
      <c r="AT103" s="58">
        <v>22432.899999999998</v>
      </c>
      <c r="AU103" s="58">
        <v>27374.149999999998</v>
      </c>
      <c r="AV103" s="58">
        <v>0</v>
      </c>
      <c r="AW103" s="58">
        <v>0</v>
      </c>
      <c r="AX103" s="58">
        <v>0</v>
      </c>
      <c r="AY103" s="58">
        <v>0</v>
      </c>
      <c r="AZ103" s="58">
        <v>0</v>
      </c>
      <c r="BA103" s="58">
        <v>0</v>
      </c>
      <c r="BB103" s="31">
        <v>63271.933000000041</v>
      </c>
      <c r="BC103" s="31">
        <v>75278.843999999997</v>
      </c>
      <c r="BD103" s="31">
        <v>0</v>
      </c>
      <c r="BE103" s="31">
        <v>0</v>
      </c>
      <c r="BF103" s="31">
        <v>138550.77700000003</v>
      </c>
      <c r="BG103" s="32">
        <v>2.0035883751545618</v>
      </c>
      <c r="BH103" s="28">
        <v>2.8862318002135465</v>
      </c>
      <c r="BI103" s="28">
        <v>1.8431459230967249</v>
      </c>
      <c r="BJ103" s="28">
        <v>1.9884316867645202</v>
      </c>
      <c r="BK103" s="28">
        <v>1.5682778201197662</v>
      </c>
      <c r="BL103" s="28">
        <v>1.1239367279726264</v>
      </c>
      <c r="BM103" s="28">
        <v>0</v>
      </c>
      <c r="BN103" s="28">
        <v>0</v>
      </c>
      <c r="BO103" s="28">
        <v>0</v>
      </c>
      <c r="BP103" s="28">
        <v>0</v>
      </c>
      <c r="BQ103" s="28">
        <v>0</v>
      </c>
      <c r="BR103" s="28">
        <v>0</v>
      </c>
      <c r="BS103" s="28">
        <v>2.1190215744435399</v>
      </c>
      <c r="BT103" s="28">
        <v>1.4625841885265753</v>
      </c>
      <c r="BU103" s="28">
        <v>0</v>
      </c>
      <c r="BV103" s="28">
        <v>0</v>
      </c>
      <c r="BW103" s="28">
        <v>1.7035884700254262</v>
      </c>
    </row>
    <row r="104" spans="1:75" x14ac:dyDescent="0.25"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4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</row>
    <row r="105" spans="1:75" x14ac:dyDescent="0.25"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4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</row>
    <row r="106" spans="1:75" s="59" customFormat="1" x14ac:dyDescent="0.25">
      <c r="B106" s="15" t="s">
        <v>102</v>
      </c>
      <c r="C106" s="16">
        <v>42005</v>
      </c>
      <c r="D106" s="16">
        <v>42036</v>
      </c>
      <c r="E106" s="16">
        <v>42064</v>
      </c>
      <c r="F106" s="16">
        <v>42095</v>
      </c>
      <c r="G106" s="16">
        <v>42125</v>
      </c>
      <c r="H106" s="16">
        <v>42156</v>
      </c>
      <c r="I106" s="16">
        <v>42186</v>
      </c>
      <c r="J106" s="16">
        <v>42217</v>
      </c>
      <c r="K106" s="16">
        <v>42248</v>
      </c>
      <c r="L106" s="16">
        <v>42278</v>
      </c>
      <c r="M106" s="16">
        <v>42309</v>
      </c>
      <c r="N106" s="16">
        <v>42339</v>
      </c>
      <c r="O106" s="16">
        <v>42370</v>
      </c>
      <c r="P106" s="16">
        <v>42401</v>
      </c>
      <c r="Q106" s="16">
        <v>42430</v>
      </c>
      <c r="R106" s="16">
        <v>42461</v>
      </c>
      <c r="S106" s="16">
        <v>42491</v>
      </c>
      <c r="T106" s="16">
        <v>42522</v>
      </c>
      <c r="U106" s="16">
        <v>42552</v>
      </c>
      <c r="V106" s="16">
        <v>42583</v>
      </c>
      <c r="W106" s="16">
        <v>42614</v>
      </c>
      <c r="X106" s="16">
        <v>42644</v>
      </c>
      <c r="Y106" s="16">
        <v>42675</v>
      </c>
      <c r="Z106" s="16">
        <v>42705</v>
      </c>
      <c r="AA106" s="17" t="s">
        <v>112</v>
      </c>
      <c r="AB106" s="17" t="s">
        <v>78</v>
      </c>
      <c r="AC106" s="17" t="s">
        <v>79</v>
      </c>
      <c r="AD106" s="17" t="s">
        <v>80</v>
      </c>
      <c r="AE106" s="17" t="s">
        <v>81</v>
      </c>
      <c r="AF106" s="18" t="s">
        <v>117</v>
      </c>
      <c r="AG106" s="18" t="s">
        <v>82</v>
      </c>
      <c r="AH106" s="18" t="s">
        <v>83</v>
      </c>
      <c r="AI106" s="18" t="s">
        <v>84</v>
      </c>
      <c r="AJ106" s="18" t="s">
        <v>85</v>
      </c>
      <c r="AK106" s="19" t="s">
        <v>86</v>
      </c>
      <c r="AL106" s="19" t="s">
        <v>87</v>
      </c>
      <c r="AM106" s="19" t="s">
        <v>88</v>
      </c>
      <c r="AN106" s="19" t="s">
        <v>89</v>
      </c>
      <c r="AO106" s="19" t="s">
        <v>90</v>
      </c>
      <c r="AP106" s="20">
        <v>42736</v>
      </c>
      <c r="AQ106" s="20">
        <v>42767</v>
      </c>
      <c r="AR106" s="20">
        <v>42795</v>
      </c>
      <c r="AS106" s="20">
        <v>42826</v>
      </c>
      <c r="AT106" s="20">
        <v>42856</v>
      </c>
      <c r="AU106" s="20">
        <v>42887</v>
      </c>
      <c r="AV106" s="20">
        <v>42917</v>
      </c>
      <c r="AW106" s="20">
        <v>42948</v>
      </c>
      <c r="AX106" s="20">
        <v>42979</v>
      </c>
      <c r="AY106" s="20">
        <v>43009</v>
      </c>
      <c r="AZ106" s="20">
        <v>43040</v>
      </c>
      <c r="BA106" s="20">
        <v>43070</v>
      </c>
      <c r="BB106" s="17" t="s">
        <v>91</v>
      </c>
      <c r="BC106" s="17" t="s">
        <v>92</v>
      </c>
      <c r="BD106" s="17" t="s">
        <v>93</v>
      </c>
      <c r="BE106" s="17" t="s">
        <v>94</v>
      </c>
      <c r="BF106" s="17" t="s">
        <v>114</v>
      </c>
      <c r="BG106" s="21">
        <v>42736</v>
      </c>
      <c r="BH106" s="20">
        <v>42767</v>
      </c>
      <c r="BI106" s="20">
        <v>42795</v>
      </c>
      <c r="BJ106" s="20">
        <v>42826</v>
      </c>
      <c r="BK106" s="20">
        <v>42856</v>
      </c>
      <c r="BL106" s="20">
        <v>42887</v>
      </c>
      <c r="BM106" s="20">
        <v>42917</v>
      </c>
      <c r="BN106" s="20">
        <v>42948</v>
      </c>
      <c r="BO106" s="20">
        <v>42979</v>
      </c>
      <c r="BP106" s="20">
        <v>43009</v>
      </c>
      <c r="BQ106" s="20">
        <v>43040</v>
      </c>
      <c r="BR106" s="20">
        <v>43070</v>
      </c>
      <c r="BS106" s="17" t="s">
        <v>95</v>
      </c>
      <c r="BT106" s="17" t="s">
        <v>96</v>
      </c>
      <c r="BU106" s="17" t="s">
        <v>97</v>
      </c>
      <c r="BV106" s="17" t="s">
        <v>98</v>
      </c>
      <c r="BW106" s="22" t="s">
        <v>3</v>
      </c>
    </row>
    <row r="107" spans="1:75" x14ac:dyDescent="0.25">
      <c r="A107" s="60" t="str">
        <f>$B$106&amp;"_by_designation:"&amp;B107</f>
        <v># Manpower_by_designation:AG</v>
      </c>
      <c r="B107" t="s">
        <v>56</v>
      </c>
      <c r="C107" s="4">
        <v>845</v>
      </c>
      <c r="D107">
        <v>883</v>
      </c>
      <c r="E107">
        <v>997</v>
      </c>
      <c r="F107">
        <v>1127</v>
      </c>
      <c r="G107">
        <v>1061</v>
      </c>
      <c r="H107">
        <v>1105</v>
      </c>
      <c r="I107">
        <v>1101</v>
      </c>
      <c r="J107">
        <v>1199</v>
      </c>
      <c r="K107">
        <v>1297</v>
      </c>
      <c r="L107">
        <v>1387</v>
      </c>
      <c r="M107">
        <v>1621</v>
      </c>
      <c r="N107">
        <v>1704</v>
      </c>
      <c r="O107">
        <v>1716</v>
      </c>
      <c r="P107">
        <v>1621</v>
      </c>
      <c r="Q107">
        <v>1726</v>
      </c>
      <c r="R107">
        <v>1792</v>
      </c>
      <c r="S107">
        <v>2080</v>
      </c>
      <c r="T107">
        <v>2766</v>
      </c>
      <c r="U107">
        <v>3156</v>
      </c>
      <c r="V107">
        <v>3577</v>
      </c>
      <c r="W107">
        <v>4038</v>
      </c>
      <c r="X107">
        <v>4438</v>
      </c>
      <c r="Y107">
        <v>4775</v>
      </c>
      <c r="Z107">
        <v>5348</v>
      </c>
      <c r="AA107" s="24">
        <v>2766</v>
      </c>
      <c r="AB107" s="24">
        <v>1726</v>
      </c>
      <c r="AC107" s="24">
        <v>2766</v>
      </c>
      <c r="AD107" s="24">
        <v>4038</v>
      </c>
      <c r="AE107" s="24">
        <v>5348</v>
      </c>
      <c r="AF107" s="5">
        <v>1105</v>
      </c>
      <c r="AG107" s="24">
        <v>997</v>
      </c>
      <c r="AH107" s="24">
        <v>1105</v>
      </c>
      <c r="AI107" s="24">
        <v>1297</v>
      </c>
      <c r="AJ107" s="24">
        <v>1704</v>
      </c>
      <c r="AK107" s="25">
        <v>1.5031674208144796</v>
      </c>
      <c r="AL107" s="25">
        <v>0.73119358074222673</v>
      </c>
      <c r="AM107" s="25">
        <v>1.5031674208144796</v>
      </c>
      <c r="AN107" s="25">
        <v>2.1133384734001543</v>
      </c>
      <c r="AO107" s="25">
        <v>2.1384976525821595</v>
      </c>
      <c r="AP107" s="24">
        <v>5455</v>
      </c>
      <c r="AQ107" s="24">
        <v>3696</v>
      </c>
      <c r="AR107" s="24">
        <v>3844</v>
      </c>
      <c r="AS107" s="24">
        <v>3460</v>
      </c>
      <c r="AT107" s="24">
        <v>3625</v>
      </c>
      <c r="AU107" s="24">
        <v>4210</v>
      </c>
      <c r="AV107" s="5"/>
      <c r="AW107" s="5"/>
      <c r="AX107" s="5"/>
      <c r="AY107" s="5"/>
      <c r="AZ107" s="5"/>
      <c r="BA107" s="5"/>
      <c r="BB107" s="24">
        <v>3844</v>
      </c>
      <c r="BC107" s="24">
        <v>4210</v>
      </c>
      <c r="BD107" s="5"/>
      <c r="BE107" s="5"/>
      <c r="BF107" s="24">
        <f>INDEX(AP107:BA107,$A$2)</f>
        <v>4210</v>
      </c>
      <c r="BG107" s="37">
        <v>3.178904428904429</v>
      </c>
      <c r="BH107" s="28">
        <v>2.2800740283775447</v>
      </c>
      <c r="BI107" s="28">
        <v>2.2271147161066049</v>
      </c>
      <c r="BJ107" s="28">
        <v>1.9308035714285714</v>
      </c>
      <c r="BK107" s="28">
        <v>1.7427884615384615</v>
      </c>
      <c r="BL107" s="5"/>
      <c r="BM107" s="5"/>
      <c r="BN107" s="5"/>
      <c r="BO107" s="5"/>
      <c r="BP107" s="5"/>
      <c r="BQ107" s="5"/>
      <c r="BR107" s="5"/>
      <c r="BS107" s="28">
        <v>2.2271147161066049</v>
      </c>
      <c r="BT107" s="28">
        <v>1.522053506869125</v>
      </c>
      <c r="BU107" s="5"/>
      <c r="BV107" s="5"/>
      <c r="BW107" s="28">
        <v>1.522053506869125</v>
      </c>
    </row>
    <row r="108" spans="1:75" x14ac:dyDescent="0.25">
      <c r="A108" s="60" t="str">
        <f t="shared" ref="A108:A114" si="38">$B$106&amp;"_by_designation:"&amp;B108</f>
        <v># Manpower_by_designation:US</v>
      </c>
      <c r="B108" t="s">
        <v>57</v>
      </c>
      <c r="C108" s="4">
        <v>57</v>
      </c>
      <c r="D108">
        <v>65</v>
      </c>
      <c r="E108">
        <v>65</v>
      </c>
      <c r="F108">
        <v>63</v>
      </c>
      <c r="G108">
        <v>62</v>
      </c>
      <c r="H108">
        <v>49</v>
      </c>
      <c r="I108">
        <v>43</v>
      </c>
      <c r="J108">
        <v>37</v>
      </c>
      <c r="K108">
        <v>39</v>
      </c>
      <c r="L108">
        <v>47</v>
      </c>
      <c r="M108">
        <v>55</v>
      </c>
      <c r="N108">
        <v>58</v>
      </c>
      <c r="O108">
        <v>68</v>
      </c>
      <c r="P108">
        <v>78</v>
      </c>
      <c r="Q108">
        <v>87</v>
      </c>
      <c r="R108">
        <v>110</v>
      </c>
      <c r="S108">
        <v>114</v>
      </c>
      <c r="T108">
        <v>115</v>
      </c>
      <c r="U108">
        <v>127</v>
      </c>
      <c r="V108">
        <v>147</v>
      </c>
      <c r="W108">
        <v>178</v>
      </c>
      <c r="X108">
        <v>194</v>
      </c>
      <c r="Y108">
        <v>206</v>
      </c>
      <c r="Z108">
        <v>237</v>
      </c>
      <c r="AA108" s="5">
        <v>115</v>
      </c>
      <c r="AB108" s="24">
        <v>87</v>
      </c>
      <c r="AC108" s="24">
        <v>115</v>
      </c>
      <c r="AD108" s="24">
        <v>178</v>
      </c>
      <c r="AE108" s="24">
        <v>237</v>
      </c>
      <c r="AF108" s="5">
        <v>49</v>
      </c>
      <c r="AG108" s="24">
        <v>65</v>
      </c>
      <c r="AH108" s="24">
        <v>49</v>
      </c>
      <c r="AI108" s="24">
        <v>39</v>
      </c>
      <c r="AJ108" s="24">
        <v>58</v>
      </c>
      <c r="AK108" s="25">
        <v>1.3469387755102042</v>
      </c>
      <c r="AL108" s="25">
        <v>0.33846153846153837</v>
      </c>
      <c r="AM108" s="25">
        <v>1.3469387755102042</v>
      </c>
      <c r="AN108" s="25">
        <v>3.5641025641025639</v>
      </c>
      <c r="AO108" s="25">
        <v>3.0862068965517242</v>
      </c>
      <c r="AP108" s="24">
        <v>253</v>
      </c>
      <c r="AQ108" s="24">
        <v>272</v>
      </c>
      <c r="AR108" s="24">
        <v>287</v>
      </c>
      <c r="AS108" s="24">
        <v>295</v>
      </c>
      <c r="AT108" s="24">
        <v>313</v>
      </c>
      <c r="AU108" s="24">
        <v>324</v>
      </c>
      <c r="AV108" s="5"/>
      <c r="AW108" s="5"/>
      <c r="AX108" s="5"/>
      <c r="AY108" s="5"/>
      <c r="AZ108" s="5"/>
      <c r="BA108" s="5"/>
      <c r="BB108" s="24">
        <v>287</v>
      </c>
      <c r="BC108" s="5">
        <v>324</v>
      </c>
      <c r="BD108" s="5"/>
      <c r="BE108" s="5"/>
      <c r="BF108" s="24">
        <f t="shared" ref="BF108:BF111" si="39">INDEX(AP108:BA108,$A$2)</f>
        <v>324</v>
      </c>
      <c r="BG108" s="37">
        <v>3.7205882352941178</v>
      </c>
      <c r="BH108" s="28">
        <v>3.4871794871794872</v>
      </c>
      <c r="BI108" s="28">
        <v>3.2988505747126435</v>
      </c>
      <c r="BJ108" s="28">
        <v>2.6818181818181817</v>
      </c>
      <c r="BK108" s="28">
        <v>2.7456140350877192</v>
      </c>
      <c r="BL108" s="5"/>
      <c r="BM108" s="5"/>
      <c r="BN108" s="5"/>
      <c r="BO108" s="5"/>
      <c r="BP108" s="5"/>
      <c r="BQ108" s="5"/>
      <c r="BR108" s="5"/>
      <c r="BS108" s="28">
        <v>3.2988505747126435</v>
      </c>
      <c r="BT108" s="28">
        <v>2.8173913043478263</v>
      </c>
      <c r="BU108" s="5"/>
      <c r="BV108" s="5"/>
      <c r="BW108" s="28">
        <v>2.8173913043478263</v>
      </c>
    </row>
    <row r="109" spans="1:75" x14ac:dyDescent="0.25">
      <c r="A109" s="60" t="str">
        <f t="shared" si="38"/>
        <v># Manpower_by_designation:UM</v>
      </c>
      <c r="B109" t="s">
        <v>58</v>
      </c>
      <c r="C109" s="4">
        <v>157</v>
      </c>
      <c r="D109">
        <v>169</v>
      </c>
      <c r="E109">
        <v>175</v>
      </c>
      <c r="F109">
        <v>202</v>
      </c>
      <c r="G109">
        <v>214</v>
      </c>
      <c r="H109">
        <v>208</v>
      </c>
      <c r="I109">
        <v>213</v>
      </c>
      <c r="J109">
        <v>211</v>
      </c>
      <c r="K109">
        <v>253</v>
      </c>
      <c r="L109">
        <v>272</v>
      </c>
      <c r="M109">
        <v>289</v>
      </c>
      <c r="N109">
        <v>288</v>
      </c>
      <c r="O109">
        <v>290</v>
      </c>
      <c r="P109">
        <v>284</v>
      </c>
      <c r="Q109">
        <v>293</v>
      </c>
      <c r="R109">
        <v>311</v>
      </c>
      <c r="S109">
        <v>348</v>
      </c>
      <c r="T109">
        <v>428</v>
      </c>
      <c r="U109">
        <v>444</v>
      </c>
      <c r="V109">
        <v>494</v>
      </c>
      <c r="W109">
        <v>568</v>
      </c>
      <c r="X109">
        <v>640</v>
      </c>
      <c r="Y109">
        <v>688</v>
      </c>
      <c r="Z109">
        <v>738</v>
      </c>
      <c r="AA109" s="5">
        <v>428</v>
      </c>
      <c r="AB109" s="5">
        <v>293</v>
      </c>
      <c r="AC109" s="5">
        <v>428</v>
      </c>
      <c r="AD109" s="5">
        <v>568</v>
      </c>
      <c r="AE109" s="5">
        <v>738</v>
      </c>
      <c r="AF109" s="5">
        <v>208</v>
      </c>
      <c r="AG109" s="24">
        <v>175</v>
      </c>
      <c r="AH109" s="24">
        <v>208</v>
      </c>
      <c r="AI109" s="24">
        <v>253</v>
      </c>
      <c r="AJ109" s="24">
        <v>288</v>
      </c>
      <c r="AK109" s="25">
        <v>1.0576923076923075</v>
      </c>
      <c r="AL109" s="25">
        <v>0.67428571428571438</v>
      </c>
      <c r="AM109" s="25">
        <v>1.0576923076923075</v>
      </c>
      <c r="AN109" s="25">
        <v>1.2450592885375493</v>
      </c>
      <c r="AO109" s="25">
        <v>1.5625</v>
      </c>
      <c r="AP109" s="24">
        <v>722</v>
      </c>
      <c r="AQ109" s="24">
        <v>749</v>
      </c>
      <c r="AR109" s="24">
        <v>729</v>
      </c>
      <c r="AS109" s="24">
        <v>602</v>
      </c>
      <c r="AT109" s="24">
        <v>630</v>
      </c>
      <c r="AU109" s="24">
        <v>634</v>
      </c>
      <c r="AV109" s="5"/>
      <c r="AW109" s="5"/>
      <c r="AX109" s="5"/>
      <c r="AY109" s="5"/>
      <c r="AZ109" s="5"/>
      <c r="BA109" s="5"/>
      <c r="BB109" s="24">
        <v>729</v>
      </c>
      <c r="BC109" s="5">
        <v>634</v>
      </c>
      <c r="BD109" s="5"/>
      <c r="BE109" s="5"/>
      <c r="BF109" s="24">
        <f t="shared" si="39"/>
        <v>634</v>
      </c>
      <c r="BG109" s="37">
        <v>2.489655172413793</v>
      </c>
      <c r="BH109" s="28">
        <v>2.637323943661972</v>
      </c>
      <c r="BI109" s="28">
        <v>2.4880546075085324</v>
      </c>
      <c r="BJ109" s="28">
        <v>1.9356913183279743</v>
      </c>
      <c r="BK109" s="28">
        <v>1.8103448275862069</v>
      </c>
      <c r="BL109" s="5"/>
      <c r="BM109" s="5"/>
      <c r="BN109" s="5"/>
      <c r="BO109" s="5"/>
      <c r="BP109" s="5"/>
      <c r="BQ109" s="5"/>
      <c r="BR109" s="5"/>
      <c r="BS109" s="28">
        <v>2.4880546075085324</v>
      </c>
      <c r="BT109" s="28">
        <v>1.4813084112149533</v>
      </c>
      <c r="BU109" s="5"/>
      <c r="BV109" s="5"/>
      <c r="BW109" s="28">
        <v>1.4813084112149533</v>
      </c>
    </row>
    <row r="110" spans="1:75" x14ac:dyDescent="0.25">
      <c r="A110" s="60" t="str">
        <f t="shared" si="38"/>
        <v># Manpower_by_designation:SUM</v>
      </c>
      <c r="B110" t="s">
        <v>59</v>
      </c>
      <c r="C110" s="4">
        <v>52</v>
      </c>
      <c r="D110">
        <v>54</v>
      </c>
      <c r="E110">
        <v>60</v>
      </c>
      <c r="F110">
        <v>70</v>
      </c>
      <c r="G110">
        <v>80</v>
      </c>
      <c r="H110">
        <v>81</v>
      </c>
      <c r="I110">
        <v>82</v>
      </c>
      <c r="J110">
        <v>80</v>
      </c>
      <c r="K110">
        <v>94</v>
      </c>
      <c r="L110">
        <v>97</v>
      </c>
      <c r="M110">
        <v>95</v>
      </c>
      <c r="N110">
        <v>93</v>
      </c>
      <c r="O110">
        <v>94</v>
      </c>
      <c r="P110">
        <v>96</v>
      </c>
      <c r="Q110">
        <v>99</v>
      </c>
      <c r="R110">
        <v>114</v>
      </c>
      <c r="S110">
        <v>131</v>
      </c>
      <c r="T110">
        <v>148</v>
      </c>
      <c r="U110">
        <v>156</v>
      </c>
      <c r="V110">
        <v>172</v>
      </c>
      <c r="W110">
        <v>197</v>
      </c>
      <c r="X110">
        <v>210</v>
      </c>
      <c r="Y110">
        <v>231</v>
      </c>
      <c r="Z110">
        <v>251</v>
      </c>
      <c r="AA110" s="5">
        <v>148</v>
      </c>
      <c r="AB110" s="5">
        <v>99</v>
      </c>
      <c r="AC110" s="5">
        <v>148</v>
      </c>
      <c r="AD110" s="5">
        <v>197</v>
      </c>
      <c r="AE110" s="5">
        <v>251</v>
      </c>
      <c r="AF110" s="5">
        <v>81</v>
      </c>
      <c r="AG110" s="24">
        <v>60</v>
      </c>
      <c r="AH110" s="24">
        <v>81</v>
      </c>
      <c r="AI110" s="24">
        <v>94</v>
      </c>
      <c r="AJ110" s="24">
        <v>93</v>
      </c>
      <c r="AK110" s="25">
        <v>0.82716049382716039</v>
      </c>
      <c r="AL110" s="25">
        <v>0.64999999999999991</v>
      </c>
      <c r="AM110" s="25">
        <v>0.82716049382716039</v>
      </c>
      <c r="AN110" s="25">
        <v>1.0957446808510638</v>
      </c>
      <c r="AO110" s="25">
        <v>1.6989247311827955</v>
      </c>
      <c r="AP110" s="24">
        <v>255</v>
      </c>
      <c r="AQ110" s="24">
        <v>259</v>
      </c>
      <c r="AR110" s="24">
        <v>249</v>
      </c>
      <c r="AS110" s="24">
        <v>238</v>
      </c>
      <c r="AT110" s="24">
        <v>241</v>
      </c>
      <c r="AU110" s="24">
        <v>225</v>
      </c>
      <c r="AV110" s="5"/>
      <c r="AW110" s="5"/>
      <c r="AX110" s="5"/>
      <c r="AY110" s="5"/>
      <c r="AZ110" s="5"/>
      <c r="BA110" s="5"/>
      <c r="BB110" s="24">
        <v>249</v>
      </c>
      <c r="BC110" s="5">
        <v>225</v>
      </c>
      <c r="BD110" s="5"/>
      <c r="BE110" s="5"/>
      <c r="BF110" s="24">
        <f t="shared" si="39"/>
        <v>225</v>
      </c>
      <c r="BG110" s="37">
        <v>2.7127659574468086</v>
      </c>
      <c r="BH110" s="28">
        <v>2.6979166666666665</v>
      </c>
      <c r="BI110" s="28">
        <v>2.5151515151515151</v>
      </c>
      <c r="BJ110" s="28">
        <v>2.0877192982456139</v>
      </c>
      <c r="BK110" s="28">
        <v>1.8396946564885497</v>
      </c>
      <c r="BL110" s="5"/>
      <c r="BM110" s="5"/>
      <c r="BN110" s="5"/>
      <c r="BO110" s="5"/>
      <c r="BP110" s="5"/>
      <c r="BQ110" s="5"/>
      <c r="BR110" s="5"/>
      <c r="BS110" s="28">
        <v>2.5151515151515151</v>
      </c>
      <c r="BT110" s="28">
        <v>1.5202702702702702</v>
      </c>
      <c r="BU110" s="5"/>
      <c r="BV110" s="5"/>
      <c r="BW110" s="28">
        <v>1.5202702702702702</v>
      </c>
    </row>
    <row r="111" spans="1:75" x14ac:dyDescent="0.25">
      <c r="A111" s="60" t="str">
        <f t="shared" si="38"/>
        <v># Manpower_by_designation:BM</v>
      </c>
      <c r="B111" t="s">
        <v>60</v>
      </c>
      <c r="C111" s="4">
        <v>24</v>
      </c>
      <c r="D111">
        <v>24</v>
      </c>
      <c r="E111">
        <v>27</v>
      </c>
      <c r="F111">
        <v>31</v>
      </c>
      <c r="G111">
        <v>30</v>
      </c>
      <c r="H111">
        <v>29</v>
      </c>
      <c r="I111">
        <v>29</v>
      </c>
      <c r="J111">
        <v>26</v>
      </c>
      <c r="K111">
        <v>28</v>
      </c>
      <c r="L111">
        <v>29</v>
      </c>
      <c r="M111">
        <v>28</v>
      </c>
      <c r="N111">
        <v>28</v>
      </c>
      <c r="O111">
        <v>30</v>
      </c>
      <c r="P111">
        <v>29</v>
      </c>
      <c r="Q111">
        <v>29</v>
      </c>
      <c r="R111">
        <v>31</v>
      </c>
      <c r="S111">
        <v>33</v>
      </c>
      <c r="T111">
        <v>36</v>
      </c>
      <c r="U111">
        <v>39</v>
      </c>
      <c r="V111">
        <v>42</v>
      </c>
      <c r="W111">
        <v>57</v>
      </c>
      <c r="X111">
        <v>67</v>
      </c>
      <c r="Y111">
        <v>70</v>
      </c>
      <c r="Z111">
        <v>73</v>
      </c>
      <c r="AA111" s="5">
        <v>36</v>
      </c>
      <c r="AB111" s="5">
        <v>29</v>
      </c>
      <c r="AC111" s="5">
        <v>36</v>
      </c>
      <c r="AD111" s="5">
        <v>57</v>
      </c>
      <c r="AE111" s="5">
        <v>73</v>
      </c>
      <c r="AF111" s="5">
        <v>29</v>
      </c>
      <c r="AG111" s="24">
        <v>27</v>
      </c>
      <c r="AH111" s="24">
        <v>29</v>
      </c>
      <c r="AI111" s="24">
        <v>28</v>
      </c>
      <c r="AJ111" s="24">
        <v>28</v>
      </c>
      <c r="AK111" s="25">
        <v>0.24137931034482762</v>
      </c>
      <c r="AL111" s="25">
        <v>7.4074074074074181E-2</v>
      </c>
      <c r="AM111" s="25">
        <v>0.24137931034482762</v>
      </c>
      <c r="AN111" s="25">
        <v>1.0357142857142856</v>
      </c>
      <c r="AO111" s="25">
        <v>1.6071428571428572</v>
      </c>
      <c r="AP111" s="24">
        <v>74</v>
      </c>
      <c r="AQ111" s="24">
        <v>83</v>
      </c>
      <c r="AR111" s="24">
        <v>82</v>
      </c>
      <c r="AS111" s="24">
        <v>82</v>
      </c>
      <c r="AT111" s="24">
        <v>81</v>
      </c>
      <c r="AU111" s="24">
        <v>80</v>
      </c>
      <c r="AV111" s="5"/>
      <c r="AW111" s="5"/>
      <c r="AX111" s="5"/>
      <c r="AY111" s="5"/>
      <c r="AZ111" s="5"/>
      <c r="BA111" s="5"/>
      <c r="BB111" s="24">
        <v>82</v>
      </c>
      <c r="BC111" s="5">
        <v>80</v>
      </c>
      <c r="BD111" s="5"/>
      <c r="BE111" s="5"/>
      <c r="BF111" s="24">
        <f t="shared" si="39"/>
        <v>80</v>
      </c>
      <c r="BG111" s="37">
        <v>2.4666666666666668</v>
      </c>
      <c r="BH111" s="28">
        <v>2.8620689655172415</v>
      </c>
      <c r="BI111" s="28">
        <v>2.8275862068965516</v>
      </c>
      <c r="BJ111" s="28">
        <v>2.6451612903225805</v>
      </c>
      <c r="BK111" s="28">
        <v>2.4545454545454546</v>
      </c>
      <c r="BL111" s="5"/>
      <c r="BM111" s="5"/>
      <c r="BN111" s="5"/>
      <c r="BO111" s="5"/>
      <c r="BP111" s="5"/>
      <c r="BQ111" s="5"/>
      <c r="BR111" s="5"/>
      <c r="BS111" s="28">
        <v>2.8275862068965516</v>
      </c>
      <c r="BT111" s="28">
        <v>2.2222222222222223</v>
      </c>
      <c r="BU111" s="5"/>
      <c r="BV111" s="5"/>
      <c r="BW111" s="28">
        <v>2.2222222222222223</v>
      </c>
    </row>
    <row r="112" spans="1:75" x14ac:dyDescent="0.25">
      <c r="A112" s="60" t="str">
        <f t="shared" si="38"/>
        <v># Manpower_by_designation:SBM</v>
      </c>
      <c r="B112" t="s">
        <v>61</v>
      </c>
      <c r="C112" s="4">
        <v>7</v>
      </c>
      <c r="D112">
        <v>8</v>
      </c>
      <c r="E112">
        <v>8</v>
      </c>
      <c r="F112">
        <v>10</v>
      </c>
      <c r="G112">
        <v>12</v>
      </c>
      <c r="H112">
        <v>13</v>
      </c>
      <c r="I112">
        <v>17</v>
      </c>
      <c r="J112">
        <v>19</v>
      </c>
      <c r="K112">
        <v>21</v>
      </c>
      <c r="L112">
        <v>20</v>
      </c>
      <c r="M112">
        <v>20</v>
      </c>
      <c r="N112">
        <v>21</v>
      </c>
      <c r="O112">
        <v>21</v>
      </c>
      <c r="P112">
        <v>22</v>
      </c>
      <c r="Q112">
        <v>25</v>
      </c>
      <c r="R112">
        <v>27</v>
      </c>
      <c r="S112">
        <v>27</v>
      </c>
      <c r="T112">
        <v>33</v>
      </c>
      <c r="U112">
        <v>35</v>
      </c>
      <c r="V112">
        <v>38</v>
      </c>
      <c r="W112">
        <v>44</v>
      </c>
      <c r="X112">
        <v>47</v>
      </c>
      <c r="Y112">
        <v>50</v>
      </c>
      <c r="Z112">
        <v>54</v>
      </c>
      <c r="AA112" s="5">
        <v>33</v>
      </c>
      <c r="AB112" s="5">
        <v>25</v>
      </c>
      <c r="AC112" s="5">
        <v>33</v>
      </c>
      <c r="AD112" s="5">
        <v>44</v>
      </c>
      <c r="AE112" s="5">
        <v>54</v>
      </c>
      <c r="AF112" s="5">
        <v>13</v>
      </c>
      <c r="AG112" s="24">
        <v>8</v>
      </c>
      <c r="AH112" s="24">
        <v>13</v>
      </c>
      <c r="AI112" s="24">
        <v>21</v>
      </c>
      <c r="AJ112" s="24">
        <v>21</v>
      </c>
      <c r="AK112" s="25">
        <v>1.5384615384615383</v>
      </c>
      <c r="AL112" s="25">
        <v>2.125</v>
      </c>
      <c r="AM112" s="25">
        <v>1.5384615384615383</v>
      </c>
      <c r="AN112" s="25">
        <v>1.0952380952380953</v>
      </c>
      <c r="AO112" s="25">
        <v>1.5714285714285716</v>
      </c>
      <c r="AP112" s="24">
        <v>51</v>
      </c>
      <c r="AQ112" s="24">
        <v>53</v>
      </c>
      <c r="AR112" s="24">
        <v>52</v>
      </c>
      <c r="AS112" s="24">
        <v>53</v>
      </c>
      <c r="AT112" s="24">
        <v>54</v>
      </c>
      <c r="AU112" s="24">
        <v>51</v>
      </c>
      <c r="AV112" s="5"/>
      <c r="AW112" s="5"/>
      <c r="AX112" s="5"/>
      <c r="AY112" s="5"/>
      <c r="AZ112" s="5"/>
      <c r="BA112" s="5"/>
      <c r="BB112" s="24">
        <v>52</v>
      </c>
      <c r="BC112" s="5">
        <v>51</v>
      </c>
      <c r="BD112" s="5"/>
      <c r="BE112" s="5"/>
      <c r="BF112" s="24">
        <f>INDEX(AP112:BA112,$A$2)</f>
        <v>51</v>
      </c>
      <c r="BG112" s="37">
        <v>2.4285714285714284</v>
      </c>
      <c r="BH112" s="28">
        <v>2.4090909090909092</v>
      </c>
      <c r="BI112" s="28">
        <v>2.08</v>
      </c>
      <c r="BJ112" s="28">
        <v>1.962962962962963</v>
      </c>
      <c r="BK112" s="28">
        <v>2</v>
      </c>
      <c r="BL112" s="5"/>
      <c r="BM112" s="5"/>
      <c r="BN112" s="5"/>
      <c r="BO112" s="5"/>
      <c r="BP112" s="5"/>
      <c r="BQ112" s="5"/>
      <c r="BR112" s="5"/>
      <c r="BS112" s="28">
        <v>2.08</v>
      </c>
      <c r="BT112" s="28">
        <v>1.5454545454545454</v>
      </c>
      <c r="BU112" s="5"/>
      <c r="BV112" s="5"/>
      <c r="BW112" s="28">
        <v>1.5454545454545454</v>
      </c>
    </row>
    <row r="113" spans="1:75" x14ac:dyDescent="0.25">
      <c r="A113" s="60" t="str">
        <f t="shared" si="38"/>
        <v># Manpower_by_designation:SA</v>
      </c>
      <c r="B113" s="38" t="s">
        <v>70</v>
      </c>
      <c r="C113" s="4"/>
      <c r="AA113" s="5"/>
      <c r="AB113" s="5"/>
      <c r="AC113" s="5"/>
      <c r="AD113" s="5"/>
      <c r="AE113" s="5"/>
      <c r="AF113" s="5"/>
      <c r="AG113" s="24"/>
      <c r="AH113" s="24"/>
      <c r="AI113" s="24"/>
      <c r="AJ113" s="24"/>
      <c r="AK113" s="25"/>
      <c r="AL113" s="25"/>
      <c r="AM113" s="25"/>
      <c r="AN113" s="25"/>
      <c r="AO113" s="25"/>
      <c r="AP113" s="24"/>
      <c r="AQ113" s="24">
        <v>1555</v>
      </c>
      <c r="AR113" s="24">
        <v>1709</v>
      </c>
      <c r="AS113" s="24">
        <v>2366</v>
      </c>
      <c r="AT113" s="24">
        <v>2740</v>
      </c>
      <c r="AU113" s="24">
        <v>3299</v>
      </c>
      <c r="AV113" s="5"/>
      <c r="AW113" s="5"/>
      <c r="AX113" s="5"/>
      <c r="AY113" s="5"/>
      <c r="AZ113" s="5"/>
      <c r="BA113" s="5"/>
      <c r="BB113" s="5">
        <f>INDEX(AP113:AR113,IF($A$2&lt;7,$A$2-3,3))</f>
        <v>1709</v>
      </c>
      <c r="BC113" s="5">
        <f>INDEX(AS113:AU113,IF($A$2&lt;7,$A$2-3,3))</f>
        <v>3299</v>
      </c>
      <c r="BD113" s="5"/>
      <c r="BE113" s="5"/>
      <c r="BF113" s="24">
        <f>INDEX(AP113:BA113,$A$2)</f>
        <v>3299</v>
      </c>
      <c r="BG113" s="37"/>
      <c r="BH113" s="28"/>
      <c r="BI113" s="28"/>
      <c r="BJ113" s="28"/>
      <c r="BK113" s="28"/>
      <c r="BL113" s="5"/>
      <c r="BM113" s="5"/>
      <c r="BN113" s="5"/>
      <c r="BO113" s="5"/>
      <c r="BP113" s="5"/>
      <c r="BQ113" s="5"/>
      <c r="BR113" s="5"/>
      <c r="BS113" s="28"/>
      <c r="BT113" s="28"/>
      <c r="BU113" s="5"/>
      <c r="BV113" s="5"/>
      <c r="BW113" s="28"/>
    </row>
    <row r="114" spans="1:75" s="59" customFormat="1" x14ac:dyDescent="0.25">
      <c r="A114" s="60" t="str">
        <f t="shared" si="38"/>
        <v># Manpower_by_designation:Total (excl. SA)</v>
      </c>
      <c r="B114" s="29" t="s">
        <v>103</v>
      </c>
      <c r="C114" s="30">
        <v>1142</v>
      </c>
      <c r="D114" s="30">
        <v>1203</v>
      </c>
      <c r="E114" s="30">
        <v>1332</v>
      </c>
      <c r="F114" s="30">
        <v>1503</v>
      </c>
      <c r="G114" s="30">
        <v>1459</v>
      </c>
      <c r="H114" s="30">
        <v>1485</v>
      </c>
      <c r="I114" s="30">
        <v>1485</v>
      </c>
      <c r="J114" s="30">
        <v>1572</v>
      </c>
      <c r="K114" s="30">
        <v>1732</v>
      </c>
      <c r="L114" s="30">
        <v>1852</v>
      </c>
      <c r="M114" s="30">
        <v>2108</v>
      </c>
      <c r="N114" s="30">
        <v>2192</v>
      </c>
      <c r="O114" s="30">
        <v>2219</v>
      </c>
      <c r="P114" s="30">
        <v>2130</v>
      </c>
      <c r="Q114" s="30">
        <v>2259</v>
      </c>
      <c r="R114" s="30">
        <v>2385</v>
      </c>
      <c r="S114" s="30">
        <v>2733</v>
      </c>
      <c r="T114" s="30">
        <v>3526</v>
      </c>
      <c r="U114" s="30">
        <v>3957</v>
      </c>
      <c r="V114" s="30">
        <v>4470</v>
      </c>
      <c r="W114" s="30">
        <v>5082</v>
      </c>
      <c r="X114" s="30">
        <v>5596</v>
      </c>
      <c r="Y114" s="30">
        <v>6020</v>
      </c>
      <c r="Z114" s="30">
        <v>6701</v>
      </c>
      <c r="AA114" s="23">
        <f>INDEX($O114:$Z114,$A$2)</f>
        <v>3526</v>
      </c>
      <c r="AB114" s="23">
        <v>2259</v>
      </c>
      <c r="AC114" s="23">
        <v>3526</v>
      </c>
      <c r="AD114" s="23">
        <v>5082</v>
      </c>
      <c r="AE114" s="23">
        <v>6701</v>
      </c>
      <c r="AF114" s="23">
        <v>1485</v>
      </c>
      <c r="AG114" s="39">
        <v>1332</v>
      </c>
      <c r="AH114" s="39">
        <v>1485</v>
      </c>
      <c r="AI114" s="39">
        <v>1732</v>
      </c>
      <c r="AJ114" s="39">
        <v>2192</v>
      </c>
      <c r="AK114" s="40">
        <v>1.3744107744107743</v>
      </c>
      <c r="AL114" s="40">
        <v>0.69594594594594605</v>
      </c>
      <c r="AM114" s="40">
        <v>1.3744107744107743</v>
      </c>
      <c r="AN114" s="40">
        <v>1.9341801385681294</v>
      </c>
      <c r="AO114" s="40">
        <v>2.0570255474452557</v>
      </c>
      <c r="AP114" s="41">
        <v>6810</v>
      </c>
      <c r="AQ114" s="41">
        <v>5112</v>
      </c>
      <c r="AR114" s="41">
        <v>5243</v>
      </c>
      <c r="AS114" s="41">
        <v>4730</v>
      </c>
      <c r="AT114" s="41">
        <v>4944</v>
      </c>
      <c r="AU114" s="41">
        <v>5524</v>
      </c>
      <c r="AV114" s="5"/>
      <c r="AW114" s="5"/>
      <c r="AX114" s="5"/>
      <c r="AY114" s="5"/>
      <c r="AZ114" s="5"/>
      <c r="BA114" s="5"/>
      <c r="BB114" s="51">
        <f t="shared" ref="BB114" si="40">SUM(BB107:BB112)</f>
        <v>5243</v>
      </c>
      <c r="BC114" s="51">
        <f>SUM(BC107:BC112)</f>
        <v>5524</v>
      </c>
      <c r="BD114" s="51">
        <v>0</v>
      </c>
      <c r="BE114" s="51">
        <v>0</v>
      </c>
      <c r="BF114" s="51">
        <f>SUM(BF107:BF112)</f>
        <v>5524</v>
      </c>
      <c r="BG114" s="43">
        <f t="shared" ref="BG114:BK114" si="41">AP114/O114</f>
        <v>3.0689499774673275</v>
      </c>
      <c r="BH114" s="44">
        <f t="shared" si="41"/>
        <v>2.4</v>
      </c>
      <c r="BI114" s="44">
        <f t="shared" si="41"/>
        <v>2.3209384683488268</v>
      </c>
      <c r="BJ114" s="44">
        <f t="shared" si="41"/>
        <v>1.9832285115303983</v>
      </c>
      <c r="BK114" s="44">
        <f t="shared" si="41"/>
        <v>1.8090010976948407</v>
      </c>
      <c r="BL114" s="42"/>
      <c r="BM114" s="42"/>
      <c r="BN114" s="42"/>
      <c r="BO114" s="42"/>
      <c r="BP114" s="42"/>
      <c r="BQ114" s="42"/>
      <c r="BR114" s="42"/>
      <c r="BS114" s="44">
        <f>BB114/INDEX(O114:Q114,IF($A$2&lt;3,$A$2,3))</f>
        <v>2.3209384683488268</v>
      </c>
      <c r="BT114" s="28">
        <f t="shared" ref="BT114" si="42">BC114/INDEX(R114:T114,IF($A$2&lt;7,$A$2-3,3))</f>
        <v>1.5666477595008508</v>
      </c>
      <c r="BU114" s="42"/>
      <c r="BV114" s="42"/>
      <c r="BW114" s="44">
        <f>BF114/AA114</f>
        <v>1.5666477595008508</v>
      </c>
    </row>
    <row r="115" spans="1:75" x14ac:dyDescent="0.25">
      <c r="A115" s="60" t="s">
        <v>408</v>
      </c>
      <c r="C115" s="4">
        <f>C114+C113</f>
        <v>1142</v>
      </c>
      <c r="D115" s="4">
        <f t="shared" ref="D115:Q115" si="43">D114+D113</f>
        <v>1203</v>
      </c>
      <c r="E115" s="4">
        <f t="shared" si="43"/>
        <v>1332</v>
      </c>
      <c r="F115" s="4">
        <f t="shared" si="43"/>
        <v>1503</v>
      </c>
      <c r="G115" s="4">
        <f t="shared" si="43"/>
        <v>1459</v>
      </c>
      <c r="H115" s="4">
        <f t="shared" si="43"/>
        <v>1485</v>
      </c>
      <c r="I115" s="4">
        <f t="shared" si="43"/>
        <v>1485</v>
      </c>
      <c r="J115" s="4">
        <f t="shared" si="43"/>
        <v>1572</v>
      </c>
      <c r="K115" s="4">
        <f t="shared" si="43"/>
        <v>1732</v>
      </c>
      <c r="L115" s="4">
        <f t="shared" si="43"/>
        <v>1852</v>
      </c>
      <c r="M115" s="4">
        <f t="shared" si="43"/>
        <v>2108</v>
      </c>
      <c r="N115" s="4">
        <f t="shared" si="43"/>
        <v>2192</v>
      </c>
      <c r="O115" s="4">
        <f t="shared" si="43"/>
        <v>2219</v>
      </c>
      <c r="P115" s="4">
        <f t="shared" si="43"/>
        <v>2130</v>
      </c>
      <c r="Q115" s="4">
        <f t="shared" si="43"/>
        <v>2259</v>
      </c>
      <c r="R115" s="4">
        <f>R114+R113</f>
        <v>2385</v>
      </c>
      <c r="S115" s="4">
        <f t="shared" ref="S115" si="44">S114+S113</f>
        <v>2733</v>
      </c>
      <c r="T115" s="4">
        <f t="shared" ref="T115" si="45">T114+T113</f>
        <v>3526</v>
      </c>
      <c r="U115" s="4">
        <f t="shared" ref="U115" si="46">U114+U113</f>
        <v>3957</v>
      </c>
      <c r="V115" s="4">
        <f>V114+V113</f>
        <v>4470</v>
      </c>
      <c r="W115" s="4">
        <f t="shared" ref="W115" si="47">W114+W113</f>
        <v>5082</v>
      </c>
      <c r="X115" s="4">
        <f t="shared" ref="X115" si="48">X114+X113</f>
        <v>5596</v>
      </c>
      <c r="Y115" s="4">
        <f t="shared" ref="Y115" si="49">Y114+Y113</f>
        <v>6020</v>
      </c>
      <c r="Z115" s="4">
        <f t="shared" ref="Z115" si="50">Z114+Z113</f>
        <v>6701</v>
      </c>
      <c r="AA115" s="4">
        <f>AA114+AA113</f>
        <v>3526</v>
      </c>
      <c r="AB115" s="4">
        <f t="shared" ref="AB115" si="51">AB114+AB113</f>
        <v>2259</v>
      </c>
      <c r="AC115" s="4">
        <f>AC114+AC113</f>
        <v>3526</v>
      </c>
      <c r="AD115" s="4">
        <f t="shared" ref="AD115" si="52">AD114+AD113</f>
        <v>5082</v>
      </c>
      <c r="AE115" s="4">
        <f t="shared" ref="AE115" si="53">AE114+AE113</f>
        <v>6701</v>
      </c>
      <c r="AF115" s="4">
        <f t="shared" ref="AF115" si="54">AF114+AF113</f>
        <v>1485</v>
      </c>
      <c r="AG115" s="4">
        <f t="shared" ref="AG115" si="55">AG114+AG113</f>
        <v>1332</v>
      </c>
      <c r="AH115" s="4">
        <f>AH114+AH113</f>
        <v>1485</v>
      </c>
      <c r="AI115" s="4">
        <f t="shared" ref="AI115" si="56">AI114+AI113</f>
        <v>1732</v>
      </c>
      <c r="AJ115" s="4">
        <f t="shared" ref="AJ115" si="57">AJ114+AJ113</f>
        <v>2192</v>
      </c>
      <c r="AK115" s="40">
        <v>1.3744107744107743</v>
      </c>
      <c r="AL115" s="40">
        <v>0.69594594594594605</v>
      </c>
      <c r="AM115" s="40">
        <v>1.3744107744107743</v>
      </c>
      <c r="AN115" s="40">
        <v>1.9341801385681294</v>
      </c>
      <c r="AO115" s="40">
        <v>2.0570255474452557</v>
      </c>
      <c r="AP115" s="4">
        <f t="shared" ref="AP115" si="58">AP114+AP113</f>
        <v>6810</v>
      </c>
      <c r="AQ115" s="4">
        <f>AQ114+AQ113</f>
        <v>6667</v>
      </c>
      <c r="AR115" s="4">
        <f t="shared" ref="AR115" si="59">AR114+AR113</f>
        <v>6952</v>
      </c>
      <c r="AS115" s="4">
        <f t="shared" ref="AS115" si="60">AS114+AS113</f>
        <v>7096</v>
      </c>
      <c r="AT115" s="4">
        <f t="shared" ref="AT115" si="61">AT114+AT113</f>
        <v>7684</v>
      </c>
      <c r="AU115" s="4">
        <f t="shared" ref="AU115" si="62">AU114+AU113</f>
        <v>8823</v>
      </c>
      <c r="AV115" s="51">
        <f>AV114+AV113</f>
        <v>0</v>
      </c>
      <c r="AW115" s="51">
        <f t="shared" ref="AW115" si="63">AW114+AW113</f>
        <v>0</v>
      </c>
      <c r="AX115" s="51">
        <f t="shared" ref="AX115" si="64">AX114+AX113</f>
        <v>0</v>
      </c>
      <c r="AY115" s="51">
        <f t="shared" ref="AY115" si="65">AY114+AY113</f>
        <v>0</v>
      </c>
      <c r="AZ115" s="51">
        <f t="shared" ref="AZ115" si="66">AZ114+AZ113</f>
        <v>0</v>
      </c>
      <c r="BA115" s="51">
        <f t="shared" ref="BA115" si="67">BA114+BA113</f>
        <v>0</v>
      </c>
      <c r="BB115" s="4">
        <f t="shared" ref="BB115" si="68">BB114+BB113</f>
        <v>6952</v>
      </c>
      <c r="BC115" s="4">
        <f t="shared" ref="BC115" si="69">BC114+BC113</f>
        <v>8823</v>
      </c>
      <c r="BD115" s="51">
        <f>BD114+BD113</f>
        <v>0</v>
      </c>
      <c r="BE115" s="51">
        <f t="shared" ref="BE115" si="70">BE114+BE113</f>
        <v>0</v>
      </c>
      <c r="BF115" s="4">
        <f t="shared" ref="BF115" si="71">BF114+BF113</f>
        <v>8823</v>
      </c>
      <c r="BG115" s="43">
        <f>AP115/O115</f>
        <v>3.0689499774673275</v>
      </c>
      <c r="BH115" s="44">
        <f t="shared" ref="BH115" si="72">AQ115/P115</f>
        <v>3.1300469483568074</v>
      </c>
      <c r="BI115" s="44">
        <f t="shared" ref="BI115" si="73">AR115/Q115</f>
        <v>3.0774679061531649</v>
      </c>
      <c r="BJ115" s="44">
        <f t="shared" ref="BJ115" si="74">AS115/R115</f>
        <v>2.9752620545073376</v>
      </c>
      <c r="BK115" s="44">
        <f t="shared" ref="BK115" si="75">AT115/S115</f>
        <v>2.8115623856567873</v>
      </c>
      <c r="BL115" s="5"/>
      <c r="BM115" s="5"/>
      <c r="BN115" s="5"/>
      <c r="BO115" s="5"/>
      <c r="BP115" s="5"/>
      <c r="BQ115" s="5"/>
      <c r="BR115" s="5"/>
      <c r="BS115" s="44">
        <f t="shared" ref="BS115" si="76">BB115/INDEX(O115:Q115,IF($A$2&lt;3,$A$2,3))</f>
        <v>3.0774679061531649</v>
      </c>
      <c r="BT115" s="28">
        <f t="shared" ref="BT115" si="77">BC115/INDEX(R115:T115,IF($A$2&lt;7,$A$2-3,3))</f>
        <v>2.5022688598979013</v>
      </c>
      <c r="BU115" s="42"/>
      <c r="BV115" s="42"/>
      <c r="BW115" s="44">
        <f t="shared" ref="BW115" si="78">BF115/AA115</f>
        <v>2.5022688598979013</v>
      </c>
    </row>
    <row r="116" spans="1:75" x14ac:dyDescent="0.25"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4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</row>
    <row r="117" spans="1:75" x14ac:dyDescent="0.25">
      <c r="B117" s="15" t="s">
        <v>107</v>
      </c>
      <c r="C117" s="16">
        <v>42005</v>
      </c>
      <c r="D117" s="16">
        <v>42036</v>
      </c>
      <c r="E117" s="16">
        <v>42064</v>
      </c>
      <c r="F117" s="16">
        <v>42095</v>
      </c>
      <c r="G117" s="16">
        <v>42125</v>
      </c>
      <c r="H117" s="16">
        <v>42156</v>
      </c>
      <c r="I117" s="16">
        <v>42186</v>
      </c>
      <c r="J117" s="16">
        <v>42217</v>
      </c>
      <c r="K117" s="16">
        <v>42248</v>
      </c>
      <c r="L117" s="16">
        <v>42278</v>
      </c>
      <c r="M117" s="16">
        <v>42309</v>
      </c>
      <c r="N117" s="16">
        <v>42339</v>
      </c>
      <c r="O117" s="16">
        <v>42370</v>
      </c>
      <c r="P117" s="16">
        <v>42401</v>
      </c>
      <c r="Q117" s="16">
        <v>42430</v>
      </c>
      <c r="R117" s="16">
        <v>42461</v>
      </c>
      <c r="S117" s="16">
        <v>42491</v>
      </c>
      <c r="T117" s="16">
        <v>42522</v>
      </c>
      <c r="U117" s="16">
        <v>42552</v>
      </c>
      <c r="V117" s="16">
        <v>42583</v>
      </c>
      <c r="W117" s="16">
        <v>42614</v>
      </c>
      <c r="X117" s="16">
        <v>42644</v>
      </c>
      <c r="Y117" s="16">
        <v>42675</v>
      </c>
      <c r="Z117" s="16">
        <v>42705</v>
      </c>
      <c r="AA117" s="17" t="s">
        <v>112</v>
      </c>
      <c r="AB117" s="17" t="s">
        <v>78</v>
      </c>
      <c r="AC117" s="17" t="s">
        <v>79</v>
      </c>
      <c r="AD117" s="17" t="s">
        <v>80</v>
      </c>
      <c r="AE117" s="17" t="s">
        <v>81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9" t="s">
        <v>86</v>
      </c>
      <c r="AL117" s="19" t="s">
        <v>87</v>
      </c>
      <c r="AM117" s="19" t="s">
        <v>88</v>
      </c>
      <c r="AN117" s="19" t="s">
        <v>89</v>
      </c>
      <c r="AO117" s="19" t="s">
        <v>90</v>
      </c>
      <c r="AP117" s="20">
        <v>42736</v>
      </c>
      <c r="AQ117" s="20">
        <v>42767</v>
      </c>
      <c r="AR117" s="20">
        <v>42795</v>
      </c>
      <c r="AS117" s="20">
        <v>42826</v>
      </c>
      <c r="AT117" s="20">
        <v>42856</v>
      </c>
      <c r="AU117" s="20">
        <v>42887</v>
      </c>
      <c r="AV117" s="20">
        <v>42917</v>
      </c>
      <c r="AW117" s="20">
        <v>42948</v>
      </c>
      <c r="AX117" s="20">
        <v>42979</v>
      </c>
      <c r="AY117" s="20">
        <v>43009</v>
      </c>
      <c r="AZ117" s="20">
        <v>43040</v>
      </c>
      <c r="BA117" s="20">
        <v>43070</v>
      </c>
      <c r="BB117" s="17" t="s">
        <v>91</v>
      </c>
      <c r="BC117" s="17" t="s">
        <v>92</v>
      </c>
      <c r="BD117" s="17" t="s">
        <v>93</v>
      </c>
      <c r="BE117" s="17" t="s">
        <v>94</v>
      </c>
      <c r="BF117" s="17" t="s">
        <v>114</v>
      </c>
      <c r="BG117" s="21">
        <v>42736</v>
      </c>
      <c r="BH117" s="20">
        <v>42767</v>
      </c>
      <c r="BI117" s="20">
        <v>42795</v>
      </c>
      <c r="BJ117" s="20">
        <v>42826</v>
      </c>
      <c r="BK117" s="20">
        <v>42856</v>
      </c>
      <c r="BL117" s="20">
        <v>42887</v>
      </c>
      <c r="BM117" s="20">
        <v>42917</v>
      </c>
      <c r="BN117" s="20">
        <v>42948</v>
      </c>
      <c r="BO117" s="20">
        <v>42979</v>
      </c>
      <c r="BP117" s="20">
        <v>43009</v>
      </c>
      <c r="BQ117" s="20">
        <v>43040</v>
      </c>
      <c r="BR117" s="20">
        <v>43070</v>
      </c>
      <c r="BS117" s="17" t="s">
        <v>95</v>
      </c>
      <c r="BT117" s="17" t="s">
        <v>96</v>
      </c>
      <c r="BU117" s="17" t="s">
        <v>97</v>
      </c>
      <c r="BV117" s="17" t="s">
        <v>98</v>
      </c>
      <c r="BW117" s="22" t="s">
        <v>3</v>
      </c>
    </row>
    <row r="118" spans="1:75" x14ac:dyDescent="0.25">
      <c r="A118" s="60" t="str">
        <f>$B$117&amp;"_by_designation:"&amp;B118</f>
        <v>Recruit_by_designation:AG</v>
      </c>
      <c r="B118" t="s">
        <v>56</v>
      </c>
      <c r="C118" s="4">
        <v>175</v>
      </c>
      <c r="D118" s="4">
        <v>125</v>
      </c>
      <c r="E118" s="4">
        <v>208</v>
      </c>
      <c r="F118" s="4">
        <v>233</v>
      </c>
      <c r="G118" s="4">
        <v>216</v>
      </c>
      <c r="H118" s="4">
        <v>206</v>
      </c>
      <c r="I118" s="4">
        <v>240</v>
      </c>
      <c r="J118" s="4">
        <v>224</v>
      </c>
      <c r="K118" s="4">
        <v>285</v>
      </c>
      <c r="L118" s="4">
        <v>246</v>
      </c>
      <c r="M118" s="4">
        <v>450</v>
      </c>
      <c r="N118" s="4">
        <v>316</v>
      </c>
      <c r="O118" s="4">
        <v>126</v>
      </c>
      <c r="P118" s="4">
        <v>116</v>
      </c>
      <c r="Q118" s="4">
        <v>338</v>
      </c>
      <c r="R118" s="4">
        <v>288</v>
      </c>
      <c r="S118" s="4">
        <v>448</v>
      </c>
      <c r="T118" s="4">
        <v>854</v>
      </c>
      <c r="U118" s="4">
        <v>602</v>
      </c>
      <c r="V118" s="4">
        <v>738</v>
      </c>
      <c r="W118" s="4">
        <v>794</v>
      </c>
      <c r="X118" s="4">
        <v>761</v>
      </c>
      <c r="Y118" s="4">
        <v>793</v>
      </c>
      <c r="Z118" s="4">
        <v>1010</v>
      </c>
      <c r="AA118" s="24">
        <v>2170</v>
      </c>
      <c r="AB118" s="24">
        <v>580</v>
      </c>
      <c r="AC118" s="24">
        <v>1590</v>
      </c>
      <c r="AD118" s="24">
        <v>2134</v>
      </c>
      <c r="AE118" s="24">
        <v>2564</v>
      </c>
      <c r="AF118" s="24">
        <v>1163</v>
      </c>
      <c r="AG118" s="24">
        <v>508</v>
      </c>
      <c r="AH118" s="24">
        <v>655</v>
      </c>
      <c r="AI118" s="24">
        <v>749</v>
      </c>
      <c r="AJ118" s="24">
        <v>1012</v>
      </c>
      <c r="AK118" s="25">
        <v>0.86586414445399829</v>
      </c>
      <c r="AL118" s="25">
        <v>0.1417322834645669</v>
      </c>
      <c r="AM118" s="25">
        <v>1.4274809160305342</v>
      </c>
      <c r="AN118" s="25">
        <v>1.8491321762349799</v>
      </c>
      <c r="AO118" s="25">
        <v>1.5335968379446641</v>
      </c>
      <c r="AP118" s="50">
        <v>281</v>
      </c>
      <c r="AQ118" s="50">
        <v>597</v>
      </c>
      <c r="AR118" s="50">
        <v>823</v>
      </c>
      <c r="AS118" s="50">
        <v>633</v>
      </c>
      <c r="AT118" s="50">
        <v>565</v>
      </c>
      <c r="AU118" s="50">
        <v>1292</v>
      </c>
      <c r="AV118" s="50"/>
      <c r="AW118" s="50"/>
      <c r="AX118" s="50"/>
      <c r="AY118" s="50"/>
      <c r="AZ118" s="50"/>
      <c r="BA118" s="50"/>
      <c r="BB118" s="50">
        <v>1701</v>
      </c>
      <c r="BC118" s="50">
        <v>2490</v>
      </c>
      <c r="BD118" s="50">
        <v>0</v>
      </c>
      <c r="BE118" s="50">
        <v>0</v>
      </c>
      <c r="BF118" s="50">
        <v>4191</v>
      </c>
      <c r="BG118" s="37">
        <v>2.2301587301587302</v>
      </c>
      <c r="BH118" s="28">
        <v>5.1465517241379306</v>
      </c>
      <c r="BI118" s="28">
        <v>2.4349112426035502</v>
      </c>
      <c r="BJ118" s="28">
        <v>2.1979166666666665</v>
      </c>
      <c r="BK118" s="28">
        <v>1.2611607142857142</v>
      </c>
      <c r="BL118" s="28">
        <v>1.5128805620608898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2.932758620689655</v>
      </c>
      <c r="BT118" s="28">
        <v>1.5660377358490567</v>
      </c>
      <c r="BU118" s="28">
        <v>0</v>
      </c>
      <c r="BV118" s="28">
        <v>0</v>
      </c>
      <c r="BW118" s="28">
        <v>1.931336405529954</v>
      </c>
    </row>
    <row r="119" spans="1:75" x14ac:dyDescent="0.25">
      <c r="A119" s="60" t="str">
        <f t="shared" ref="A119:A124" si="79">$B$117&amp;"_by_designation:"&amp;B119</f>
        <v>Recruit_by_designation:US</v>
      </c>
      <c r="B119" t="s">
        <v>57</v>
      </c>
      <c r="C119" s="4">
        <v>8</v>
      </c>
      <c r="D119" s="4">
        <v>4</v>
      </c>
      <c r="E119" s="4">
        <v>2</v>
      </c>
      <c r="F119" s="4">
        <v>1</v>
      </c>
      <c r="G119" s="4">
        <v>1</v>
      </c>
      <c r="H119" s="4"/>
      <c r="I119" s="4"/>
      <c r="J119" s="4"/>
      <c r="K119" s="4"/>
      <c r="L119" s="4"/>
      <c r="M119" s="4"/>
      <c r="N119" s="4">
        <v>0</v>
      </c>
      <c r="O119" s="4"/>
      <c r="P119" s="4"/>
      <c r="Q119" s="4"/>
      <c r="R119" s="4"/>
      <c r="S119" s="4"/>
      <c r="T119" s="4"/>
      <c r="U119" s="4"/>
      <c r="V119" s="4"/>
      <c r="W119" s="4">
        <v>0</v>
      </c>
      <c r="X119" s="4"/>
      <c r="Y119" s="4"/>
      <c r="Z119" s="4"/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16</v>
      </c>
      <c r="AG119" s="24">
        <v>14</v>
      </c>
      <c r="AH119" s="24">
        <v>2</v>
      </c>
      <c r="AI119" s="24">
        <v>0</v>
      </c>
      <c r="AJ119" s="24">
        <v>0</v>
      </c>
      <c r="AK119" s="25">
        <v>-1</v>
      </c>
      <c r="AL119" s="25">
        <v>-1</v>
      </c>
      <c r="AM119" s="25">
        <v>-1</v>
      </c>
      <c r="AN119" s="25">
        <v>0</v>
      </c>
      <c r="AO119" s="25">
        <v>0</v>
      </c>
      <c r="AP119" s="50"/>
      <c r="AQ119" s="50">
        <v>1</v>
      </c>
      <c r="AR119" s="50"/>
      <c r="AS119" s="50"/>
      <c r="AT119" s="50"/>
      <c r="AU119" s="50">
        <v>2</v>
      </c>
      <c r="AV119" s="50"/>
      <c r="AW119" s="50"/>
      <c r="AX119" s="50"/>
      <c r="AY119" s="50"/>
      <c r="AZ119" s="50"/>
      <c r="BA119" s="50"/>
      <c r="BB119" s="50">
        <v>1</v>
      </c>
      <c r="BC119" s="50">
        <v>2</v>
      </c>
      <c r="BD119" s="50">
        <v>0</v>
      </c>
      <c r="BE119" s="50">
        <v>0</v>
      </c>
      <c r="BF119" s="50">
        <v>3</v>
      </c>
      <c r="BG119" s="37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</row>
    <row r="120" spans="1:75" x14ac:dyDescent="0.25">
      <c r="A120" s="60" t="str">
        <f t="shared" si="79"/>
        <v>Recruit_by_designation:UM</v>
      </c>
      <c r="B120" t="s">
        <v>58</v>
      </c>
      <c r="C120" s="4">
        <v>28</v>
      </c>
      <c r="D120" s="4">
        <v>11</v>
      </c>
      <c r="E120" s="4">
        <v>13</v>
      </c>
      <c r="F120" s="4">
        <v>34</v>
      </c>
      <c r="G120" s="4">
        <v>23</v>
      </c>
      <c r="H120" s="4">
        <v>28</v>
      </c>
      <c r="I120" s="4">
        <v>25</v>
      </c>
      <c r="J120" s="4">
        <v>30</v>
      </c>
      <c r="K120" s="4">
        <v>48</v>
      </c>
      <c r="L120" s="4">
        <v>28</v>
      </c>
      <c r="M120" s="4">
        <v>40</v>
      </c>
      <c r="N120" s="4">
        <v>24</v>
      </c>
      <c r="O120" s="4">
        <v>7</v>
      </c>
      <c r="P120" s="4">
        <v>4</v>
      </c>
      <c r="Q120" s="4">
        <v>22</v>
      </c>
      <c r="R120" s="4">
        <v>37</v>
      </c>
      <c r="S120" s="4">
        <v>67</v>
      </c>
      <c r="T120" s="4">
        <v>102</v>
      </c>
      <c r="U120" s="4">
        <v>62</v>
      </c>
      <c r="V120" s="4">
        <v>61</v>
      </c>
      <c r="W120" s="4">
        <v>98</v>
      </c>
      <c r="X120" s="4">
        <v>90</v>
      </c>
      <c r="Y120" s="4">
        <v>109</v>
      </c>
      <c r="Z120" s="4">
        <v>84</v>
      </c>
      <c r="AA120" s="24">
        <v>239</v>
      </c>
      <c r="AB120" s="24">
        <v>33</v>
      </c>
      <c r="AC120" s="24">
        <v>206</v>
      </c>
      <c r="AD120" s="24">
        <v>221</v>
      </c>
      <c r="AE120" s="24">
        <v>283</v>
      </c>
      <c r="AF120" s="24">
        <v>137</v>
      </c>
      <c r="AG120" s="24">
        <v>52</v>
      </c>
      <c r="AH120" s="24">
        <v>85</v>
      </c>
      <c r="AI120" s="24">
        <v>103</v>
      </c>
      <c r="AJ120" s="24">
        <v>92</v>
      </c>
      <c r="AK120" s="25">
        <v>0.74452554744525545</v>
      </c>
      <c r="AL120" s="25">
        <v>-0.36538461538461542</v>
      </c>
      <c r="AM120" s="25">
        <v>1.4235294117647057</v>
      </c>
      <c r="AN120" s="25">
        <v>1.145631067961165</v>
      </c>
      <c r="AO120" s="25">
        <v>2.0760869565217392</v>
      </c>
      <c r="AP120" s="50">
        <v>30</v>
      </c>
      <c r="AQ120" s="50">
        <v>48</v>
      </c>
      <c r="AR120" s="50">
        <v>27</v>
      </c>
      <c r="AS120" s="50">
        <v>27</v>
      </c>
      <c r="AT120" s="50">
        <v>23</v>
      </c>
      <c r="AU120" s="50">
        <v>28</v>
      </c>
      <c r="AV120" s="50"/>
      <c r="AW120" s="50"/>
      <c r="AX120" s="50"/>
      <c r="AY120" s="50"/>
      <c r="AZ120" s="50"/>
      <c r="BA120" s="50"/>
      <c r="BB120" s="50">
        <v>105</v>
      </c>
      <c r="BC120" s="50">
        <v>78</v>
      </c>
      <c r="BD120" s="50">
        <v>0</v>
      </c>
      <c r="BE120" s="50">
        <v>0</v>
      </c>
      <c r="BF120" s="50">
        <v>183</v>
      </c>
      <c r="BG120" s="37">
        <v>4.2857142857142856</v>
      </c>
      <c r="BH120" s="28">
        <v>12</v>
      </c>
      <c r="BI120" s="28">
        <v>1.2272727272727273</v>
      </c>
      <c r="BJ120" s="28">
        <v>0.72972972972972971</v>
      </c>
      <c r="BK120" s="28">
        <v>0.34328358208955223</v>
      </c>
      <c r="BL120" s="28">
        <v>0.27450980392156865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3.1818181818181817</v>
      </c>
      <c r="BT120" s="28">
        <v>0.37864077669902912</v>
      </c>
      <c r="BU120" s="28">
        <v>0</v>
      </c>
      <c r="BV120" s="28">
        <v>0</v>
      </c>
      <c r="BW120" s="28">
        <v>0.76569037656903771</v>
      </c>
    </row>
    <row r="121" spans="1:75" x14ac:dyDescent="0.25">
      <c r="A121" s="60" t="str">
        <f t="shared" si="79"/>
        <v>Recruit_by_designation:SUM</v>
      </c>
      <c r="B121" t="s">
        <v>59</v>
      </c>
      <c r="C121" s="4">
        <v>7</v>
      </c>
      <c r="D121" s="4">
        <v>1</v>
      </c>
      <c r="E121" s="4">
        <v>4</v>
      </c>
      <c r="F121" s="4">
        <v>11</v>
      </c>
      <c r="G121" s="4">
        <v>8</v>
      </c>
      <c r="H121" s="4">
        <v>10</v>
      </c>
      <c r="I121" s="4">
        <v>8</v>
      </c>
      <c r="J121" s="4">
        <v>7</v>
      </c>
      <c r="K121" s="4">
        <v>14</v>
      </c>
      <c r="L121" s="4">
        <v>3</v>
      </c>
      <c r="M121" s="4">
        <v>7</v>
      </c>
      <c r="N121" s="4">
        <v>6</v>
      </c>
      <c r="O121" s="4">
        <v>1</v>
      </c>
      <c r="P121" s="4">
        <v>1</v>
      </c>
      <c r="Q121" s="4">
        <v>7</v>
      </c>
      <c r="R121" s="4">
        <v>16</v>
      </c>
      <c r="S121" s="4">
        <v>16</v>
      </c>
      <c r="T121" s="4">
        <v>22</v>
      </c>
      <c r="U121" s="4">
        <v>13</v>
      </c>
      <c r="V121" s="4">
        <v>14</v>
      </c>
      <c r="W121" s="4">
        <v>31</v>
      </c>
      <c r="X121" s="4">
        <v>18</v>
      </c>
      <c r="Y121" s="4">
        <v>28</v>
      </c>
      <c r="Z121" s="4">
        <v>22</v>
      </c>
      <c r="AA121" s="24">
        <v>63</v>
      </c>
      <c r="AB121" s="24">
        <v>9</v>
      </c>
      <c r="AC121" s="24">
        <v>54</v>
      </c>
      <c r="AD121" s="24">
        <v>58</v>
      </c>
      <c r="AE121" s="24">
        <v>68</v>
      </c>
      <c r="AF121" s="24">
        <v>41</v>
      </c>
      <c r="AG121" s="24">
        <v>12</v>
      </c>
      <c r="AH121" s="24">
        <v>29</v>
      </c>
      <c r="AI121" s="24">
        <v>29</v>
      </c>
      <c r="AJ121" s="24">
        <v>16</v>
      </c>
      <c r="AK121" s="25">
        <v>0.53658536585365857</v>
      </c>
      <c r="AL121" s="25">
        <v>-0.25</v>
      </c>
      <c r="AM121" s="25">
        <v>0.86206896551724133</v>
      </c>
      <c r="AN121" s="25">
        <v>1</v>
      </c>
      <c r="AO121" s="25">
        <v>3.25</v>
      </c>
      <c r="AP121" s="50">
        <v>8</v>
      </c>
      <c r="AQ121" s="50">
        <v>15</v>
      </c>
      <c r="AR121" s="50">
        <v>10</v>
      </c>
      <c r="AS121" s="50">
        <v>4</v>
      </c>
      <c r="AT121" s="50">
        <v>8</v>
      </c>
      <c r="AU121" s="50">
        <v>2</v>
      </c>
      <c r="AV121" s="50"/>
      <c r="AW121" s="50"/>
      <c r="AX121" s="50"/>
      <c r="AY121" s="50"/>
      <c r="AZ121" s="50"/>
      <c r="BA121" s="50"/>
      <c r="BB121" s="50">
        <v>33</v>
      </c>
      <c r="BC121" s="50">
        <v>14</v>
      </c>
      <c r="BD121" s="50">
        <v>0</v>
      </c>
      <c r="BE121" s="50">
        <v>0</v>
      </c>
      <c r="BF121" s="50">
        <v>47</v>
      </c>
      <c r="BG121" s="37">
        <v>8</v>
      </c>
      <c r="BH121" s="28">
        <v>15</v>
      </c>
      <c r="BI121" s="28">
        <v>1.4285714285714286</v>
      </c>
      <c r="BJ121" s="28">
        <v>0.25</v>
      </c>
      <c r="BK121" s="28">
        <v>0.5</v>
      </c>
      <c r="BL121" s="28">
        <v>9.0909090909090912E-2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3.6666666666666665</v>
      </c>
      <c r="BT121" s="28">
        <v>0.25925925925925924</v>
      </c>
      <c r="BU121" s="28">
        <v>0</v>
      </c>
      <c r="BV121" s="28">
        <v>0</v>
      </c>
      <c r="BW121" s="28">
        <v>0.74603174603174605</v>
      </c>
    </row>
    <row r="122" spans="1:75" x14ac:dyDescent="0.25">
      <c r="A122" s="60" t="str">
        <f t="shared" si="79"/>
        <v>Recruit_by_designation:BM</v>
      </c>
      <c r="B122" t="s">
        <v>60</v>
      </c>
      <c r="C122" s="4">
        <v>4</v>
      </c>
      <c r="D122" s="4">
        <v>1</v>
      </c>
      <c r="E122" s="4">
        <v>3</v>
      </c>
      <c r="F122" s="4">
        <v>2</v>
      </c>
      <c r="G122" s="4">
        <v>1</v>
      </c>
      <c r="H122" s="4">
        <v>1</v>
      </c>
      <c r="I122" s="4">
        <v>1</v>
      </c>
      <c r="J122" s="4">
        <v>1</v>
      </c>
      <c r="K122" s="4">
        <v>3</v>
      </c>
      <c r="L122" s="4">
        <v>2</v>
      </c>
      <c r="M122" s="4">
        <v>2</v>
      </c>
      <c r="N122" s="4">
        <v>1</v>
      </c>
      <c r="O122" s="4"/>
      <c r="P122" s="4">
        <v>1</v>
      </c>
      <c r="Q122" s="4"/>
      <c r="R122" s="4">
        <v>2</v>
      </c>
      <c r="S122" s="4">
        <v>5</v>
      </c>
      <c r="T122" s="4">
        <v>6</v>
      </c>
      <c r="U122" s="4">
        <v>3</v>
      </c>
      <c r="V122" s="4">
        <v>5</v>
      </c>
      <c r="W122" s="4">
        <v>15</v>
      </c>
      <c r="X122" s="4">
        <v>10</v>
      </c>
      <c r="Y122" s="4">
        <v>8</v>
      </c>
      <c r="Z122" s="4">
        <v>4</v>
      </c>
      <c r="AA122" s="24">
        <v>14</v>
      </c>
      <c r="AB122" s="24">
        <v>1</v>
      </c>
      <c r="AC122" s="24">
        <v>13</v>
      </c>
      <c r="AD122" s="24">
        <v>23</v>
      </c>
      <c r="AE122" s="24">
        <v>22</v>
      </c>
      <c r="AF122" s="24">
        <v>12</v>
      </c>
      <c r="AG122" s="24">
        <v>8</v>
      </c>
      <c r="AH122" s="24">
        <v>4</v>
      </c>
      <c r="AI122" s="24">
        <v>5</v>
      </c>
      <c r="AJ122" s="24">
        <v>5</v>
      </c>
      <c r="AK122" s="25">
        <v>0.16666666666666674</v>
      </c>
      <c r="AL122" s="25">
        <v>-0.875</v>
      </c>
      <c r="AM122" s="25">
        <v>2.25</v>
      </c>
      <c r="AN122" s="25">
        <v>3.5999999999999996</v>
      </c>
      <c r="AO122" s="25">
        <v>3.4000000000000004</v>
      </c>
      <c r="AP122" s="50">
        <v>1</v>
      </c>
      <c r="AQ122" s="50">
        <v>8</v>
      </c>
      <c r="AR122" s="50">
        <v>1</v>
      </c>
      <c r="AS122" s="50">
        <v>1</v>
      </c>
      <c r="AT122" s="50">
        <v>4</v>
      </c>
      <c r="AU122" s="50">
        <v>2</v>
      </c>
      <c r="AV122" s="50"/>
      <c r="AW122" s="50"/>
      <c r="AX122" s="50"/>
      <c r="AY122" s="50"/>
      <c r="AZ122" s="50"/>
      <c r="BA122" s="50"/>
      <c r="BB122" s="50">
        <v>10</v>
      </c>
      <c r="BC122" s="50">
        <v>7</v>
      </c>
      <c r="BD122" s="50">
        <v>0</v>
      </c>
      <c r="BE122" s="50">
        <v>0</v>
      </c>
      <c r="BF122" s="50">
        <v>17</v>
      </c>
      <c r="BG122" s="37">
        <v>0</v>
      </c>
      <c r="BH122" s="28">
        <v>8</v>
      </c>
      <c r="BI122" s="28">
        <v>0</v>
      </c>
      <c r="BJ122" s="28">
        <v>0.5</v>
      </c>
      <c r="BK122" s="28">
        <v>0.8</v>
      </c>
      <c r="BL122" s="28">
        <v>0.33333333333333331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10</v>
      </c>
      <c r="BT122" s="28">
        <v>0.53846153846153844</v>
      </c>
      <c r="BU122" s="28">
        <v>0</v>
      </c>
      <c r="BV122" s="28">
        <v>0</v>
      </c>
      <c r="BW122" s="28">
        <v>1.2142857142857142</v>
      </c>
    </row>
    <row r="123" spans="1:75" x14ac:dyDescent="0.25">
      <c r="A123" s="60" t="str">
        <f t="shared" si="79"/>
        <v>Recruit_by_designation:SBM</v>
      </c>
      <c r="B123" t="s">
        <v>61</v>
      </c>
      <c r="C123" s="4"/>
      <c r="D123" s="4">
        <v>1</v>
      </c>
      <c r="E123" s="4"/>
      <c r="F123" s="4">
        <v>2</v>
      </c>
      <c r="G123" s="4">
        <v>1</v>
      </c>
      <c r="H123" s="4">
        <v>1</v>
      </c>
      <c r="I123" s="4">
        <v>2</v>
      </c>
      <c r="J123" s="4">
        <v>1</v>
      </c>
      <c r="K123" s="4">
        <v>2</v>
      </c>
      <c r="L123" s="4">
        <v>1</v>
      </c>
      <c r="M123" s="4"/>
      <c r="N123" s="4">
        <v>1</v>
      </c>
      <c r="O123" s="4"/>
      <c r="P123" s="4">
        <v>1</v>
      </c>
      <c r="Q123" s="4">
        <v>3</v>
      </c>
      <c r="R123" s="4">
        <v>3</v>
      </c>
      <c r="S123" s="4">
        <v>2</v>
      </c>
      <c r="T123" s="4">
        <v>6</v>
      </c>
      <c r="U123" s="4">
        <v>3</v>
      </c>
      <c r="V123" s="4">
        <v>4</v>
      </c>
      <c r="W123" s="4">
        <v>7</v>
      </c>
      <c r="X123" s="4">
        <v>4</v>
      </c>
      <c r="Y123" s="4">
        <v>4</v>
      </c>
      <c r="Z123" s="4">
        <v>4</v>
      </c>
      <c r="AA123" s="24">
        <v>15</v>
      </c>
      <c r="AB123" s="24">
        <v>4</v>
      </c>
      <c r="AC123" s="24">
        <v>11</v>
      </c>
      <c r="AD123" s="24">
        <v>14</v>
      </c>
      <c r="AE123" s="24">
        <v>12</v>
      </c>
      <c r="AF123" s="24">
        <v>5</v>
      </c>
      <c r="AG123" s="24">
        <v>1</v>
      </c>
      <c r="AH123" s="24">
        <v>4</v>
      </c>
      <c r="AI123" s="24">
        <v>5</v>
      </c>
      <c r="AJ123" s="24">
        <v>2</v>
      </c>
      <c r="AK123" s="25">
        <v>2</v>
      </c>
      <c r="AL123" s="25">
        <v>3</v>
      </c>
      <c r="AM123" s="25">
        <v>1.75</v>
      </c>
      <c r="AN123" s="25">
        <v>1.7999999999999998</v>
      </c>
      <c r="AO123" s="25">
        <v>5</v>
      </c>
      <c r="AP123" s="50"/>
      <c r="AQ123" s="50">
        <v>2</v>
      </c>
      <c r="AR123" s="50"/>
      <c r="AS123" s="50">
        <v>3</v>
      </c>
      <c r="AT123" s="50">
        <v>1</v>
      </c>
      <c r="AU123" s="50">
        <v>1</v>
      </c>
      <c r="AV123" s="50"/>
      <c r="AW123" s="50"/>
      <c r="AX123" s="50"/>
      <c r="AY123" s="50"/>
      <c r="AZ123" s="50"/>
      <c r="BA123" s="50"/>
      <c r="BB123" s="50">
        <v>2</v>
      </c>
      <c r="BC123" s="50">
        <v>5</v>
      </c>
      <c r="BD123" s="50">
        <v>0</v>
      </c>
      <c r="BE123" s="50">
        <v>0</v>
      </c>
      <c r="BF123" s="50">
        <v>7</v>
      </c>
      <c r="BG123" s="37">
        <v>0</v>
      </c>
      <c r="BH123" s="28">
        <v>2</v>
      </c>
      <c r="BI123" s="28">
        <v>0</v>
      </c>
      <c r="BJ123" s="28">
        <v>1</v>
      </c>
      <c r="BK123" s="28">
        <v>0.5</v>
      </c>
      <c r="BL123" s="28">
        <v>0.16666666666666666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0.5</v>
      </c>
      <c r="BT123" s="28">
        <v>0.45454545454545453</v>
      </c>
      <c r="BU123" s="28">
        <v>0</v>
      </c>
      <c r="BV123" s="28">
        <v>0</v>
      </c>
      <c r="BW123" s="28">
        <v>0.46666666666666667</v>
      </c>
    </row>
    <row r="124" spans="1:75" x14ac:dyDescent="0.25">
      <c r="A124" s="60" t="str">
        <f t="shared" si="79"/>
        <v xml:space="preserve">Recruit_by_designation:Total </v>
      </c>
      <c r="B124" s="29" t="s">
        <v>100</v>
      </c>
      <c r="C124" s="30">
        <v>222</v>
      </c>
      <c r="D124" s="30">
        <v>143</v>
      </c>
      <c r="E124" s="30">
        <v>230</v>
      </c>
      <c r="F124" s="30">
        <v>283</v>
      </c>
      <c r="G124" s="30">
        <v>250</v>
      </c>
      <c r="H124" s="30">
        <v>246</v>
      </c>
      <c r="I124" s="30">
        <v>276</v>
      </c>
      <c r="J124" s="30">
        <v>263</v>
      </c>
      <c r="K124" s="30">
        <v>352</v>
      </c>
      <c r="L124" s="30">
        <v>280</v>
      </c>
      <c r="M124" s="30">
        <v>499</v>
      </c>
      <c r="N124" s="30">
        <v>348</v>
      </c>
      <c r="O124" s="30">
        <v>134</v>
      </c>
      <c r="P124" s="30">
        <v>123</v>
      </c>
      <c r="Q124" s="30">
        <v>370</v>
      </c>
      <c r="R124" s="30">
        <v>346</v>
      </c>
      <c r="S124" s="30">
        <v>538</v>
      </c>
      <c r="T124" s="30">
        <v>990</v>
      </c>
      <c r="U124" s="30">
        <v>683</v>
      </c>
      <c r="V124" s="30">
        <v>822</v>
      </c>
      <c r="W124" s="30">
        <v>945</v>
      </c>
      <c r="X124" s="30">
        <v>883</v>
      </c>
      <c r="Y124" s="30">
        <v>942</v>
      </c>
      <c r="Z124" s="30">
        <v>1124</v>
      </c>
      <c r="AA124" s="30">
        <v>2501</v>
      </c>
      <c r="AB124" s="30">
        <v>627</v>
      </c>
      <c r="AC124" s="30">
        <v>1874</v>
      </c>
      <c r="AD124" s="30">
        <v>2450</v>
      </c>
      <c r="AE124" s="30">
        <v>2949</v>
      </c>
      <c r="AF124" s="30">
        <v>1374</v>
      </c>
      <c r="AG124" s="30">
        <v>595</v>
      </c>
      <c r="AH124" s="30">
        <v>779</v>
      </c>
      <c r="AI124" s="30">
        <v>891</v>
      </c>
      <c r="AJ124" s="30">
        <v>1127</v>
      </c>
      <c r="AK124" s="40">
        <v>0.82023289665211063</v>
      </c>
      <c r="AL124" s="40">
        <v>5.3781512605042048E-2</v>
      </c>
      <c r="AM124" s="40">
        <v>1.4056482670089858</v>
      </c>
      <c r="AN124" s="40">
        <v>1.7497194163860832</v>
      </c>
      <c r="AO124" s="40">
        <v>1.616681455190772</v>
      </c>
      <c r="AP124" s="50">
        <v>320</v>
      </c>
      <c r="AQ124" s="50">
        <v>671</v>
      </c>
      <c r="AR124" s="50">
        <v>861</v>
      </c>
      <c r="AS124" s="50">
        <v>668</v>
      </c>
      <c r="AT124" s="50">
        <v>601</v>
      </c>
      <c r="AU124" s="50">
        <v>1327</v>
      </c>
      <c r="AV124" s="50"/>
      <c r="AW124" s="50"/>
      <c r="AX124" s="50"/>
      <c r="AY124" s="50"/>
      <c r="AZ124" s="50"/>
      <c r="BA124" s="50"/>
      <c r="BB124" s="36">
        <v>1852</v>
      </c>
      <c r="BC124" s="36">
        <v>2596</v>
      </c>
      <c r="BD124" s="36">
        <v>0</v>
      </c>
      <c r="BE124" s="36">
        <v>0</v>
      </c>
      <c r="BF124" s="36">
        <v>4448</v>
      </c>
      <c r="BG124" s="43">
        <v>2.3880597014925371</v>
      </c>
      <c r="BH124" s="44">
        <v>5.4552845528455283</v>
      </c>
      <c r="BI124" s="44">
        <v>2.327027027027027</v>
      </c>
      <c r="BJ124" s="44">
        <v>1.9306358381502891</v>
      </c>
      <c r="BK124" s="44">
        <v>1.1171003717472119</v>
      </c>
      <c r="BL124" s="44">
        <v>1.3404040404040405</v>
      </c>
      <c r="BM124" s="44">
        <v>0</v>
      </c>
      <c r="BN124" s="44">
        <v>0</v>
      </c>
      <c r="BO124" s="44">
        <v>0</v>
      </c>
      <c r="BP124" s="44">
        <v>0</v>
      </c>
      <c r="BQ124" s="44">
        <v>0</v>
      </c>
      <c r="BR124" s="44">
        <v>0</v>
      </c>
      <c r="BS124" s="44">
        <v>2.9537480063795853</v>
      </c>
      <c r="BT124" s="44">
        <v>1.3852721451440768</v>
      </c>
      <c r="BU124" s="44">
        <v>0</v>
      </c>
      <c r="BV124" s="44">
        <v>0</v>
      </c>
      <c r="BW124" s="44">
        <v>1.7784886045581767</v>
      </c>
    </row>
    <row r="125" spans="1:75" x14ac:dyDescent="0.25"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4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</row>
    <row r="126" spans="1:75" x14ac:dyDescent="0.25"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4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</row>
    <row r="127" spans="1:75" s="59" customFormat="1" x14ac:dyDescent="0.25">
      <c r="B127" s="15" t="s">
        <v>111</v>
      </c>
      <c r="C127" s="16">
        <v>42005</v>
      </c>
      <c r="D127" s="16">
        <v>42036</v>
      </c>
      <c r="E127" s="16">
        <v>42064</v>
      </c>
      <c r="F127" s="16">
        <v>42095</v>
      </c>
      <c r="G127" s="16">
        <v>42125</v>
      </c>
      <c r="H127" s="16">
        <v>42156</v>
      </c>
      <c r="I127" s="16">
        <v>42186</v>
      </c>
      <c r="J127" s="16">
        <v>42217</v>
      </c>
      <c r="K127" s="16">
        <v>42248</v>
      </c>
      <c r="L127" s="16">
        <v>42278</v>
      </c>
      <c r="M127" s="16">
        <v>42309</v>
      </c>
      <c r="N127" s="16">
        <v>42339</v>
      </c>
      <c r="O127" s="16">
        <v>42370</v>
      </c>
      <c r="P127" s="16">
        <v>42401</v>
      </c>
      <c r="Q127" s="16">
        <v>42430</v>
      </c>
      <c r="R127" s="16">
        <v>42461</v>
      </c>
      <c r="S127" s="16">
        <v>42491</v>
      </c>
      <c r="T127" s="16">
        <v>42522</v>
      </c>
      <c r="U127" s="16">
        <v>42552</v>
      </c>
      <c r="V127" s="16">
        <v>42583</v>
      </c>
      <c r="W127" s="16">
        <v>42614</v>
      </c>
      <c r="X127" s="16">
        <v>42644</v>
      </c>
      <c r="Y127" s="16">
        <v>42675</v>
      </c>
      <c r="Z127" s="16">
        <v>42705</v>
      </c>
      <c r="AA127" s="17" t="s">
        <v>112</v>
      </c>
      <c r="AB127" s="17" t="s">
        <v>78</v>
      </c>
      <c r="AC127" s="17" t="s">
        <v>79</v>
      </c>
      <c r="AD127" s="17" t="s">
        <v>80</v>
      </c>
      <c r="AE127" s="17" t="s">
        <v>81</v>
      </c>
      <c r="AF127" s="18" t="s">
        <v>115</v>
      </c>
      <c r="AG127" s="18" t="s">
        <v>82</v>
      </c>
      <c r="AH127" s="18" t="s">
        <v>83</v>
      </c>
      <c r="AI127" s="18" t="s">
        <v>84</v>
      </c>
      <c r="AJ127" s="18" t="s">
        <v>85</v>
      </c>
      <c r="AK127" s="19" t="s">
        <v>86</v>
      </c>
      <c r="AL127" s="19" t="s">
        <v>87</v>
      </c>
      <c r="AM127" s="19" t="s">
        <v>88</v>
      </c>
      <c r="AN127" s="19" t="s">
        <v>89</v>
      </c>
      <c r="AO127" s="19" t="s">
        <v>90</v>
      </c>
      <c r="AP127" s="20">
        <v>42736</v>
      </c>
      <c r="AQ127" s="20">
        <v>42767</v>
      </c>
      <c r="AR127" s="20">
        <v>42795</v>
      </c>
      <c r="AS127" s="20">
        <v>42826</v>
      </c>
      <c r="AT127" s="20">
        <v>42856</v>
      </c>
      <c r="AU127" s="20">
        <v>42887</v>
      </c>
      <c r="AV127" s="20">
        <v>42917</v>
      </c>
      <c r="AW127" s="20">
        <v>42948</v>
      </c>
      <c r="AX127" s="20">
        <v>42979</v>
      </c>
      <c r="AY127" s="20">
        <v>43009</v>
      </c>
      <c r="AZ127" s="20">
        <v>43040</v>
      </c>
      <c r="BA127" s="20">
        <v>43070</v>
      </c>
      <c r="BB127" s="17" t="s">
        <v>91</v>
      </c>
      <c r="BC127" s="17" t="s">
        <v>92</v>
      </c>
      <c r="BD127" s="17" t="s">
        <v>93</v>
      </c>
      <c r="BE127" s="17" t="s">
        <v>94</v>
      </c>
      <c r="BF127" s="17" t="s">
        <v>114</v>
      </c>
      <c r="BG127" s="21">
        <v>42736</v>
      </c>
      <c r="BH127" s="20">
        <v>42767</v>
      </c>
      <c r="BI127" s="20">
        <v>42795</v>
      </c>
      <c r="BJ127" s="20">
        <v>42826</v>
      </c>
      <c r="BK127" s="20">
        <v>42856</v>
      </c>
      <c r="BL127" s="20">
        <v>42887</v>
      </c>
      <c r="BM127" s="20">
        <v>42917</v>
      </c>
      <c r="BN127" s="20">
        <v>42948</v>
      </c>
      <c r="BO127" s="20">
        <v>42979</v>
      </c>
      <c r="BP127" s="20">
        <v>43009</v>
      </c>
      <c r="BQ127" s="20">
        <v>43040</v>
      </c>
      <c r="BR127" s="20">
        <v>43070</v>
      </c>
      <c r="BS127" s="17" t="s">
        <v>95</v>
      </c>
      <c r="BT127" s="17" t="s">
        <v>96</v>
      </c>
      <c r="BU127" s="17" t="s">
        <v>97</v>
      </c>
      <c r="BV127" s="17" t="s">
        <v>98</v>
      </c>
      <c r="BW127" s="22" t="s">
        <v>3</v>
      </c>
    </row>
    <row r="128" spans="1:75" x14ac:dyDescent="0.25">
      <c r="A128" s="60" t="str">
        <f>$B$127&amp;"_by_rookie:"&amp;B128</f>
        <v>RYP_by_rookie:MDRT</v>
      </c>
      <c r="B128" t="s">
        <v>99</v>
      </c>
      <c r="C128" s="63">
        <v>0</v>
      </c>
      <c r="D128" s="63">
        <v>38.981000000000002</v>
      </c>
      <c r="E128" s="63">
        <v>54.692</v>
      </c>
      <c r="F128" s="63">
        <v>15.205</v>
      </c>
      <c r="G128" s="63">
        <v>25.751999999999999</v>
      </c>
      <c r="H128" s="63">
        <v>138.16300000000001</v>
      </c>
      <c r="I128" s="63">
        <v>64.921999999999997</v>
      </c>
      <c r="J128" s="63">
        <v>338.40600000000001</v>
      </c>
      <c r="K128" s="63">
        <v>128.56</v>
      </c>
      <c r="L128" s="63">
        <v>420.976</v>
      </c>
      <c r="M128" s="63">
        <v>322.42599999999999</v>
      </c>
      <c r="N128" s="63">
        <v>854.05</v>
      </c>
      <c r="O128" s="63">
        <v>1089.6388999999999</v>
      </c>
      <c r="P128" s="63">
        <v>920.47199999999998</v>
      </c>
      <c r="Q128" s="63">
        <v>802.16279999999995</v>
      </c>
      <c r="R128" s="63">
        <v>631.58320000000003</v>
      </c>
      <c r="S128" s="63">
        <v>646.73500000000001</v>
      </c>
      <c r="T128">
        <v>1141.4159999999999</v>
      </c>
      <c r="U128" s="4">
        <v>1048.3018</v>
      </c>
      <c r="V128">
        <v>1143.1768</v>
      </c>
      <c r="W128">
        <v>906.13699999999994</v>
      </c>
      <c r="X128" s="4">
        <v>871.71799999999996</v>
      </c>
      <c r="Y128" s="4">
        <v>2081.0279999999998</v>
      </c>
      <c r="Z128" s="4">
        <v>2156.2512999999999</v>
      </c>
      <c r="AA128" s="24">
        <v>5232.0078999999996</v>
      </c>
      <c r="AB128" s="24">
        <v>2812.2736999999997</v>
      </c>
      <c r="AC128" s="24">
        <v>2419.7341999999999</v>
      </c>
      <c r="AD128" s="24">
        <v>3097.6156000000001</v>
      </c>
      <c r="AE128" s="24">
        <v>5108.9972999999991</v>
      </c>
      <c r="AF128" s="24">
        <v>272.79300000000001</v>
      </c>
      <c r="AG128" s="24">
        <v>93.673000000000002</v>
      </c>
      <c r="AH128" s="24">
        <v>179.12</v>
      </c>
      <c r="AI128" s="24">
        <v>531.88799999999992</v>
      </c>
      <c r="AJ128" s="24">
        <v>1597.452</v>
      </c>
      <c r="AK128" s="25">
        <v>18.179406729644821</v>
      </c>
      <c r="AL128" s="25">
        <v>29.022244403403324</v>
      </c>
      <c r="AM128" s="25">
        <v>12.50901183564091</v>
      </c>
      <c r="AN128" s="25">
        <v>4.8238117799235942</v>
      </c>
      <c r="AO128" s="25">
        <v>2.198216472232029</v>
      </c>
      <c r="AP128" s="4">
        <v>1686.0008</v>
      </c>
      <c r="AQ128" s="4">
        <v>2554.1039000000001</v>
      </c>
      <c r="AR128" s="4">
        <v>1955.31</v>
      </c>
      <c r="AS128" s="4">
        <v>1661.2629999999999</v>
      </c>
      <c r="AT128" s="4">
        <v>4506.82</v>
      </c>
      <c r="AU128" s="4">
        <v>2498.86</v>
      </c>
      <c r="AV128" s="4"/>
      <c r="AW128" s="4"/>
      <c r="AX128" s="4"/>
      <c r="AY128" s="4"/>
      <c r="AZ128" s="4"/>
      <c r="BA128" s="4"/>
      <c r="BB128" s="26">
        <v>6195.4146999999994</v>
      </c>
      <c r="BC128" s="26">
        <v>8666.9429999999993</v>
      </c>
      <c r="BD128" s="26">
        <v>0</v>
      </c>
      <c r="BE128" s="26">
        <v>0</v>
      </c>
      <c r="BF128" s="26">
        <v>14862.3577</v>
      </c>
      <c r="BG128" s="27">
        <v>1.5473023218976489</v>
      </c>
      <c r="BH128" s="28">
        <v>2.7747763104146568</v>
      </c>
      <c r="BI128" s="28">
        <v>2.4375475900901913</v>
      </c>
      <c r="BJ128" s="28">
        <v>2.6303153725431581</v>
      </c>
      <c r="BK128" s="28">
        <v>6.9685729085328605</v>
      </c>
      <c r="BL128" s="28">
        <v>2.1892631608458268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0</v>
      </c>
      <c r="BS128" s="28">
        <v>2.2029913731369746</v>
      </c>
      <c r="BT128" s="28">
        <v>3.5817748081586811</v>
      </c>
      <c r="BU128" s="28">
        <v>0</v>
      </c>
      <c r="BV128" s="28">
        <v>0</v>
      </c>
      <c r="BW128" s="28">
        <v>2.8406604087887564</v>
      </c>
    </row>
    <row r="129" spans="1:75" x14ac:dyDescent="0.25">
      <c r="A129" s="60" t="str">
        <f t="shared" ref="A129:A136" si="80">$B$127&amp;"_by_rookie:"&amp;B129</f>
        <v>RYP_by_rookie:Rookie in month</v>
      </c>
      <c r="B129" t="s">
        <v>64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>
        <v>0</v>
      </c>
      <c r="U129" s="4">
        <v>0</v>
      </c>
      <c r="V129">
        <v>0</v>
      </c>
      <c r="W129">
        <v>0</v>
      </c>
      <c r="X129" s="4">
        <v>0</v>
      </c>
      <c r="Y129" s="4">
        <v>0</v>
      </c>
      <c r="Z129" s="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/>
      <c r="AW129" s="4"/>
      <c r="AX129" s="4"/>
      <c r="AY129" s="4"/>
      <c r="AZ129" s="4"/>
      <c r="BA129" s="4"/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7">
        <v>0</v>
      </c>
      <c r="BH129" s="28">
        <v>0</v>
      </c>
      <c r="BI129" s="28">
        <v>0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0</v>
      </c>
      <c r="BS129" s="28">
        <v>0</v>
      </c>
      <c r="BT129" s="28">
        <v>0</v>
      </c>
      <c r="BU129" s="28">
        <v>0</v>
      </c>
      <c r="BV129" s="28">
        <v>0</v>
      </c>
      <c r="BW129" s="28">
        <v>0</v>
      </c>
    </row>
    <row r="130" spans="1:75" x14ac:dyDescent="0.25">
      <c r="A130" s="60" t="str">
        <f t="shared" si="80"/>
        <v>RYP_by_rookie:Rookie last month</v>
      </c>
      <c r="B130" t="s">
        <v>65</v>
      </c>
      <c r="C130" s="63">
        <v>0</v>
      </c>
      <c r="D130" s="63">
        <v>0</v>
      </c>
      <c r="E130" s="63">
        <v>0</v>
      </c>
      <c r="F130" s="63">
        <v>0</v>
      </c>
      <c r="G130" s="63">
        <v>75.644000000000005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>
        <v>0</v>
      </c>
      <c r="U130" s="4">
        <v>0</v>
      </c>
      <c r="V130">
        <v>0</v>
      </c>
      <c r="W130">
        <v>0</v>
      </c>
      <c r="X130" s="4">
        <v>0</v>
      </c>
      <c r="Y130" s="4">
        <v>8.9440000000000008</v>
      </c>
      <c r="Z130" s="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8.9440000000000008</v>
      </c>
      <c r="AF130" s="24">
        <v>75.644000000000005</v>
      </c>
      <c r="AG130" s="24">
        <v>0</v>
      </c>
      <c r="AH130" s="24">
        <v>75.644000000000005</v>
      </c>
      <c r="AI130" s="24">
        <v>0</v>
      </c>
      <c r="AJ130" s="24">
        <v>0</v>
      </c>
      <c r="AK130" s="25">
        <v>-1</v>
      </c>
      <c r="AL130" s="25">
        <v>0</v>
      </c>
      <c r="AM130" s="25">
        <v>-1</v>
      </c>
      <c r="AN130" s="25">
        <v>0</v>
      </c>
      <c r="AO130" s="25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/>
      <c r="AW130" s="4"/>
      <c r="AX130" s="4"/>
      <c r="AY130" s="4"/>
      <c r="AZ130" s="4"/>
      <c r="BA130" s="4"/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7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</row>
    <row r="131" spans="1:75" x14ac:dyDescent="0.25">
      <c r="A131" s="60" t="str">
        <f t="shared" si="80"/>
        <v>RYP_by_rookie:2-3 months</v>
      </c>
      <c r="B131" t="s">
        <v>66</v>
      </c>
      <c r="C131" s="63">
        <v>140.71199999999999</v>
      </c>
      <c r="D131" s="63">
        <v>0</v>
      </c>
      <c r="E131" s="63">
        <v>0</v>
      </c>
      <c r="F131" s="63">
        <v>0</v>
      </c>
      <c r="G131" s="63">
        <v>0</v>
      </c>
      <c r="H131" s="63">
        <v>41.707999999999998</v>
      </c>
      <c r="I131" s="63">
        <v>60.921999999999997</v>
      </c>
      <c r="J131" s="63">
        <v>0</v>
      </c>
      <c r="K131" s="63">
        <v>0</v>
      </c>
      <c r="L131" s="63">
        <v>0</v>
      </c>
      <c r="M131" s="63">
        <v>0</v>
      </c>
      <c r="N131" s="63">
        <v>4.1219999999999999</v>
      </c>
      <c r="O131" s="63">
        <v>0</v>
      </c>
      <c r="P131" s="63">
        <v>0</v>
      </c>
      <c r="Q131" s="63">
        <v>0</v>
      </c>
      <c r="R131" s="63">
        <v>20.843</v>
      </c>
      <c r="S131" s="63">
        <v>0</v>
      </c>
      <c r="T131">
        <v>15.375999999999999</v>
      </c>
      <c r="U131" s="4">
        <v>130.374</v>
      </c>
      <c r="V131">
        <v>11.826000000000001</v>
      </c>
      <c r="W131">
        <v>0</v>
      </c>
      <c r="X131" s="4">
        <v>0</v>
      </c>
      <c r="Y131" s="4">
        <v>24.841999999999999</v>
      </c>
      <c r="Z131" s="4">
        <v>26.196999999999999</v>
      </c>
      <c r="AA131" s="24">
        <v>36.219000000000001</v>
      </c>
      <c r="AB131" s="24">
        <v>0</v>
      </c>
      <c r="AC131" s="24">
        <v>36.219000000000001</v>
      </c>
      <c r="AD131" s="24">
        <v>142.19999999999999</v>
      </c>
      <c r="AE131" s="24">
        <v>51.039000000000001</v>
      </c>
      <c r="AF131" s="24">
        <v>182.42</v>
      </c>
      <c r="AG131" s="24">
        <v>140.71199999999999</v>
      </c>
      <c r="AH131" s="24">
        <v>41.707999999999998</v>
      </c>
      <c r="AI131" s="24">
        <v>60.921999999999997</v>
      </c>
      <c r="AJ131" s="24">
        <v>4.1219999999999999</v>
      </c>
      <c r="AK131" s="25">
        <v>-0.80145269159083432</v>
      </c>
      <c r="AL131" s="25">
        <v>-1</v>
      </c>
      <c r="AM131" s="25">
        <v>-0.13160544739618296</v>
      </c>
      <c r="AN131" s="25">
        <v>1.3341321690029875</v>
      </c>
      <c r="AO131" s="25">
        <v>11.382096069868997</v>
      </c>
      <c r="AP131" s="4">
        <v>10.595000000000001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/>
      <c r="AW131" s="4"/>
      <c r="AX131" s="4"/>
      <c r="AY131" s="4"/>
      <c r="AZ131" s="4"/>
      <c r="BA131" s="4"/>
      <c r="BB131" s="26">
        <v>10.595000000000001</v>
      </c>
      <c r="BC131" s="26">
        <v>0</v>
      </c>
      <c r="BD131" s="26">
        <v>0</v>
      </c>
      <c r="BE131" s="26">
        <v>0</v>
      </c>
      <c r="BF131" s="26">
        <v>10.595000000000001</v>
      </c>
      <c r="BG131" s="27">
        <v>0</v>
      </c>
      <c r="BH131" s="28">
        <v>0</v>
      </c>
      <c r="BI131" s="28">
        <v>0</v>
      </c>
      <c r="BJ131" s="28">
        <v>0</v>
      </c>
      <c r="BK131" s="28">
        <v>0</v>
      </c>
      <c r="BL131" s="28">
        <v>0</v>
      </c>
      <c r="BM131" s="28">
        <v>0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</v>
      </c>
      <c r="BU131" s="28">
        <v>0</v>
      </c>
      <c r="BV131" s="28">
        <v>0</v>
      </c>
      <c r="BW131" s="28">
        <v>0.29252602225351337</v>
      </c>
    </row>
    <row r="132" spans="1:75" x14ac:dyDescent="0.25">
      <c r="A132" s="60" t="str">
        <f t="shared" si="80"/>
        <v>RYP_by_rookie:4 - 6 mths</v>
      </c>
      <c r="B132" t="s">
        <v>67</v>
      </c>
      <c r="C132" s="63">
        <v>0</v>
      </c>
      <c r="D132" s="63">
        <v>30.324999999999999</v>
      </c>
      <c r="E132" s="63">
        <v>63.204999999999998</v>
      </c>
      <c r="F132" s="63">
        <v>59.848999999999997</v>
      </c>
      <c r="G132" s="63">
        <v>0</v>
      </c>
      <c r="H132" s="63">
        <v>0</v>
      </c>
      <c r="I132" s="63">
        <v>26.620999999999999</v>
      </c>
      <c r="J132" s="63">
        <v>104.059</v>
      </c>
      <c r="K132" s="63">
        <v>55.418999999999997</v>
      </c>
      <c r="L132" s="63">
        <v>75.891999999999996</v>
      </c>
      <c r="M132" s="63">
        <v>0</v>
      </c>
      <c r="N132" s="63">
        <v>99.341999999999999</v>
      </c>
      <c r="O132" s="63">
        <v>56.762999999999998</v>
      </c>
      <c r="P132" s="63">
        <v>23.695</v>
      </c>
      <c r="Q132" s="63">
        <v>16.265000000000001</v>
      </c>
      <c r="R132" s="63">
        <v>0</v>
      </c>
      <c r="S132" s="63">
        <v>0</v>
      </c>
      <c r="T132">
        <v>0</v>
      </c>
      <c r="U132" s="4">
        <v>7.16</v>
      </c>
      <c r="V132">
        <v>85.843999999999994</v>
      </c>
      <c r="W132">
        <v>231.91900000000001</v>
      </c>
      <c r="X132" s="4">
        <v>87.126999999999995</v>
      </c>
      <c r="Y132" s="4">
        <v>59.091000000000001</v>
      </c>
      <c r="Z132" s="4">
        <v>75.369</v>
      </c>
      <c r="AA132" s="24">
        <v>96.722999999999999</v>
      </c>
      <c r="AB132" s="24">
        <v>96.722999999999999</v>
      </c>
      <c r="AC132" s="24">
        <v>0</v>
      </c>
      <c r="AD132" s="24">
        <v>324.923</v>
      </c>
      <c r="AE132" s="24">
        <v>221.58699999999999</v>
      </c>
      <c r="AF132" s="24">
        <v>153.37899999999999</v>
      </c>
      <c r="AG132" s="24">
        <v>93.53</v>
      </c>
      <c r="AH132" s="24">
        <v>59.848999999999997</v>
      </c>
      <c r="AI132" s="24">
        <v>186.09899999999999</v>
      </c>
      <c r="AJ132" s="24">
        <v>175.23399999999998</v>
      </c>
      <c r="AK132" s="25">
        <v>-0.36938563949432446</v>
      </c>
      <c r="AL132" s="25">
        <v>3.4138779001389841E-2</v>
      </c>
      <c r="AM132" s="25">
        <v>-1</v>
      </c>
      <c r="AN132" s="25">
        <v>0.74596854362462994</v>
      </c>
      <c r="AO132" s="25">
        <v>0.26452058390495004</v>
      </c>
      <c r="AP132" s="4">
        <v>10.239000000000001</v>
      </c>
      <c r="AQ132" s="4">
        <v>21.611000000000001</v>
      </c>
      <c r="AR132" s="4">
        <v>26.43</v>
      </c>
      <c r="AS132" s="4">
        <v>10.554</v>
      </c>
      <c r="AT132" s="4">
        <v>2.48</v>
      </c>
      <c r="AU132" s="4">
        <v>0</v>
      </c>
      <c r="AV132" s="4"/>
      <c r="AW132" s="4"/>
      <c r="AX132" s="4"/>
      <c r="AY132" s="4"/>
      <c r="AZ132" s="4"/>
      <c r="BA132" s="4"/>
      <c r="BB132" s="26">
        <v>58.28</v>
      </c>
      <c r="BC132" s="26">
        <v>13.034000000000001</v>
      </c>
      <c r="BD132" s="26">
        <v>0</v>
      </c>
      <c r="BE132" s="26">
        <v>0</v>
      </c>
      <c r="BF132" s="26">
        <v>71.314000000000007</v>
      </c>
      <c r="BG132" s="27">
        <v>0.18038158659690293</v>
      </c>
      <c r="BH132" s="28">
        <v>0.91204895547583875</v>
      </c>
      <c r="BI132" s="28">
        <v>1.6249615739317553</v>
      </c>
      <c r="BJ132" s="28">
        <v>0</v>
      </c>
      <c r="BK132" s="28">
        <v>0</v>
      </c>
      <c r="BL132" s="28">
        <v>0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0.60254541319024435</v>
      </c>
      <c r="BT132" s="28">
        <v>0</v>
      </c>
      <c r="BU132" s="28">
        <v>0</v>
      </c>
      <c r="BV132" s="28">
        <v>0</v>
      </c>
      <c r="BW132" s="28">
        <v>0.73730136575581828</v>
      </c>
    </row>
    <row r="133" spans="1:75" x14ac:dyDescent="0.25">
      <c r="A133" s="60" t="str">
        <f t="shared" si="80"/>
        <v>RYP_by_rookie:7-12mth</v>
      </c>
      <c r="B133" t="s">
        <v>68</v>
      </c>
      <c r="C133" s="63">
        <v>146.792</v>
      </c>
      <c r="D133" s="63">
        <v>0</v>
      </c>
      <c r="E133" s="63">
        <v>23.59</v>
      </c>
      <c r="F133" s="63">
        <v>84.680999999999997</v>
      </c>
      <c r="G133" s="63">
        <v>179.976</v>
      </c>
      <c r="H133" s="63">
        <v>291.0838</v>
      </c>
      <c r="I133" s="63">
        <v>54.456000000000003</v>
      </c>
      <c r="J133" s="63">
        <v>405.71699999999998</v>
      </c>
      <c r="K133" s="63">
        <v>303.93799999999999</v>
      </c>
      <c r="L133" s="63">
        <v>235.81100000000001</v>
      </c>
      <c r="M133" s="63">
        <v>481.00560000000002</v>
      </c>
      <c r="N133" s="63">
        <v>575.24099999999999</v>
      </c>
      <c r="O133" s="63">
        <v>555.20500000000004</v>
      </c>
      <c r="P133" s="63">
        <v>402.38060000000002</v>
      </c>
      <c r="Q133" s="63">
        <v>349.96199999999999</v>
      </c>
      <c r="R133" s="63">
        <v>396.52499999999998</v>
      </c>
      <c r="S133" s="63">
        <v>256.36799999999999</v>
      </c>
      <c r="T133">
        <v>296.32299999999998</v>
      </c>
      <c r="U133" s="4">
        <v>387.51100000000002</v>
      </c>
      <c r="V133">
        <v>316.75400000000002</v>
      </c>
      <c r="W133">
        <v>292.01600000000002</v>
      </c>
      <c r="X133" s="4">
        <v>417.92399999999998</v>
      </c>
      <c r="Y133" s="4">
        <v>770.34500000000003</v>
      </c>
      <c r="Z133" s="4">
        <v>408.81599999999997</v>
      </c>
      <c r="AA133" s="24">
        <v>2256.7635999999998</v>
      </c>
      <c r="AB133" s="24">
        <v>1307.5476000000001</v>
      </c>
      <c r="AC133" s="24">
        <v>949.21600000000001</v>
      </c>
      <c r="AD133" s="24">
        <v>996.28100000000018</v>
      </c>
      <c r="AE133" s="24">
        <v>1597.085</v>
      </c>
      <c r="AF133" s="24">
        <v>726.12279999999998</v>
      </c>
      <c r="AG133" s="24">
        <v>170.38200000000001</v>
      </c>
      <c r="AH133" s="24">
        <v>555.74080000000004</v>
      </c>
      <c r="AI133" s="24">
        <v>764.11099999999999</v>
      </c>
      <c r="AJ133" s="24">
        <v>1292.0576000000001</v>
      </c>
      <c r="AK133" s="25">
        <v>2.1079641074484918</v>
      </c>
      <c r="AL133" s="25">
        <v>6.6742120646547178</v>
      </c>
      <c r="AM133" s="25">
        <v>0.70801927805192633</v>
      </c>
      <c r="AN133" s="25">
        <v>0.30384328978381436</v>
      </c>
      <c r="AO133" s="25">
        <v>0.23607879401042187</v>
      </c>
      <c r="AP133" s="4">
        <v>214.21299999999999</v>
      </c>
      <c r="AQ133" s="4">
        <v>208.959</v>
      </c>
      <c r="AR133" s="4">
        <v>338.12</v>
      </c>
      <c r="AS133" s="4">
        <v>231.74199999999999</v>
      </c>
      <c r="AT133" s="4">
        <v>366.7</v>
      </c>
      <c r="AU133" s="4">
        <v>1064.73</v>
      </c>
      <c r="AV133" s="4"/>
      <c r="AW133" s="4"/>
      <c r="AX133" s="4"/>
      <c r="AY133" s="4"/>
      <c r="AZ133" s="4"/>
      <c r="BA133" s="4"/>
      <c r="BB133" s="26">
        <v>761.29200000000003</v>
      </c>
      <c r="BC133" s="26">
        <v>1663.172</v>
      </c>
      <c r="BD133" s="26">
        <v>0</v>
      </c>
      <c r="BE133" s="26">
        <v>0</v>
      </c>
      <c r="BF133" s="26">
        <v>2424.4639999999999</v>
      </c>
      <c r="BG133" s="27">
        <v>0.38582685674660705</v>
      </c>
      <c r="BH133" s="28">
        <v>0.51930684531013671</v>
      </c>
      <c r="BI133" s="28">
        <v>0.96616204045010601</v>
      </c>
      <c r="BJ133" s="28">
        <v>0.58443225521719944</v>
      </c>
      <c r="BK133" s="28">
        <v>1.4303657242713599</v>
      </c>
      <c r="BL133" s="28">
        <v>3.5931399182648667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0.5822288993532625</v>
      </c>
      <c r="BT133" s="28">
        <v>1.752153356032768</v>
      </c>
      <c r="BU133" s="28">
        <v>0</v>
      </c>
      <c r="BV133" s="28">
        <v>0</v>
      </c>
      <c r="BW133" s="28">
        <v>1.0743101315529904</v>
      </c>
    </row>
    <row r="134" spans="1:75" x14ac:dyDescent="0.25">
      <c r="A134" s="60" t="str">
        <f t="shared" si="80"/>
        <v>RYP_by_rookie:13+mth</v>
      </c>
      <c r="B134" t="s">
        <v>69</v>
      </c>
      <c r="C134" s="63">
        <v>721.62599999999998</v>
      </c>
      <c r="D134" s="63">
        <v>628.33500000000004</v>
      </c>
      <c r="E134" s="63">
        <v>439.95699999999999</v>
      </c>
      <c r="F134" s="63">
        <v>598.99900000000002</v>
      </c>
      <c r="G134" s="63">
        <v>652.096</v>
      </c>
      <c r="H134" s="63">
        <v>1028.029</v>
      </c>
      <c r="I134" s="63">
        <v>1667.6859999999999</v>
      </c>
      <c r="J134" s="63">
        <v>1799.9490000000001</v>
      </c>
      <c r="K134" s="63">
        <v>2161.7545</v>
      </c>
      <c r="L134" s="63">
        <v>2357.864</v>
      </c>
      <c r="M134" s="63">
        <v>3016.5061000000001</v>
      </c>
      <c r="N134" s="63">
        <v>5010.7736000000104</v>
      </c>
      <c r="O134" s="63">
        <v>3665.0763000000002</v>
      </c>
      <c r="P134" s="63">
        <v>3030.3748000000001</v>
      </c>
      <c r="Q134" s="63">
        <v>2848.1525999999999</v>
      </c>
      <c r="R134" s="63">
        <v>2479.3921999999998</v>
      </c>
      <c r="S134" s="63">
        <v>4034.7116000000001</v>
      </c>
      <c r="T134">
        <v>4495.8242</v>
      </c>
      <c r="U134" s="4">
        <v>4253.143</v>
      </c>
      <c r="V134">
        <v>7209.2331000000204</v>
      </c>
      <c r="W134">
        <v>7599.7288000000299</v>
      </c>
      <c r="X134" s="4">
        <v>7609.9890000000296</v>
      </c>
      <c r="Y134" s="4">
        <v>10633.0813</v>
      </c>
      <c r="Z134" s="4">
        <v>12684.5322000001</v>
      </c>
      <c r="AA134" s="24">
        <v>20553.5317</v>
      </c>
      <c r="AB134" s="24">
        <v>9543.6036999999997</v>
      </c>
      <c r="AC134" s="24">
        <v>11009.928</v>
      </c>
      <c r="AD134" s="24">
        <v>19062.104900000049</v>
      </c>
      <c r="AE134" s="24">
        <v>30927.602500000128</v>
      </c>
      <c r="AF134" s="24">
        <v>4069.0420000000004</v>
      </c>
      <c r="AG134" s="24">
        <v>1789.9180000000001</v>
      </c>
      <c r="AH134" s="24">
        <v>2279.1239999999998</v>
      </c>
      <c r="AI134" s="24">
        <v>5629.3895000000002</v>
      </c>
      <c r="AJ134" s="24">
        <v>10385.143700000011</v>
      </c>
      <c r="AK134" s="25">
        <v>4.0511967436069716</v>
      </c>
      <c r="AL134" s="25">
        <v>4.331866431870063</v>
      </c>
      <c r="AM134" s="25">
        <v>3.8307718228582566</v>
      </c>
      <c r="AN134" s="25">
        <v>2.3861762274577107</v>
      </c>
      <c r="AO134" s="25">
        <v>1.9780620657179826</v>
      </c>
      <c r="AP134" s="4">
        <v>12339.5870000001</v>
      </c>
      <c r="AQ134" s="4">
        <v>7086.4660000000304</v>
      </c>
      <c r="AR134" s="4">
        <v>5855.43</v>
      </c>
      <c r="AS134" s="4">
        <v>4543.3680000000004</v>
      </c>
      <c r="AT134" s="4">
        <v>6681.47</v>
      </c>
      <c r="AU134" s="4">
        <v>8070.13</v>
      </c>
      <c r="AV134" s="4"/>
      <c r="AW134" s="4"/>
      <c r="AX134" s="4"/>
      <c r="AY134" s="4"/>
      <c r="AZ134" s="4"/>
      <c r="BA134" s="4"/>
      <c r="BB134" s="26">
        <v>25281.483000000131</v>
      </c>
      <c r="BC134" s="26">
        <v>19294.968000000001</v>
      </c>
      <c r="BD134" s="26">
        <v>0</v>
      </c>
      <c r="BE134" s="26">
        <v>0</v>
      </c>
      <c r="BF134" s="26">
        <v>44576.451000000132</v>
      </c>
      <c r="BG134" s="27">
        <v>3.3668022136401632</v>
      </c>
      <c r="BH134" s="28">
        <v>2.3384783954776913</v>
      </c>
      <c r="BI134" s="28">
        <v>2.0558694783418558</v>
      </c>
      <c r="BJ134" s="28">
        <v>1.8324523244043442</v>
      </c>
      <c r="BK134" s="28">
        <v>1.6559969242906978</v>
      </c>
      <c r="BL134" s="28">
        <v>1.795027928360722</v>
      </c>
      <c r="BM134" s="28">
        <v>0</v>
      </c>
      <c r="BN134" s="28">
        <v>0</v>
      </c>
      <c r="BO134" s="28">
        <v>0</v>
      </c>
      <c r="BP134" s="28">
        <v>0</v>
      </c>
      <c r="BQ134" s="28">
        <v>0</v>
      </c>
      <c r="BR134" s="28">
        <v>0</v>
      </c>
      <c r="BS134" s="28">
        <v>2.6490499600271677</v>
      </c>
      <c r="BT134" s="28">
        <v>1.7525062834198373</v>
      </c>
      <c r="BU134" s="28">
        <v>0</v>
      </c>
      <c r="BV134" s="28">
        <v>0</v>
      </c>
      <c r="BW134" s="28">
        <v>2.1687976378288374</v>
      </c>
    </row>
    <row r="135" spans="1:75" x14ac:dyDescent="0.25">
      <c r="A135" s="60" t="str">
        <f t="shared" si="80"/>
        <v>RYP_by_rookie:SA</v>
      </c>
      <c r="B135" s="38" t="s">
        <v>70</v>
      </c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U135" s="4"/>
      <c r="X135" s="4"/>
      <c r="Y135" s="4"/>
      <c r="Z135" s="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5"/>
      <c r="AL135" s="25"/>
      <c r="AM135" s="25"/>
      <c r="AN135" s="25"/>
      <c r="AO135" s="25"/>
      <c r="AP135" s="4"/>
      <c r="AQ135" s="4">
        <v>3185.58</v>
      </c>
      <c r="AR135" s="4">
        <v>3131.26</v>
      </c>
      <c r="AS135" s="4">
        <v>2542.538</v>
      </c>
      <c r="AT135" s="4">
        <v>5669.87</v>
      </c>
      <c r="AU135" s="4">
        <v>4640.75</v>
      </c>
      <c r="AV135" s="4"/>
      <c r="AW135" s="4"/>
      <c r="AX135" s="4"/>
      <c r="AY135" s="4"/>
      <c r="AZ135" s="4"/>
      <c r="BA135" s="4"/>
      <c r="BB135" s="26"/>
      <c r="BC135" s="26"/>
      <c r="BD135" s="26"/>
      <c r="BE135" s="26"/>
      <c r="BF135" s="26"/>
      <c r="BG135" s="27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</row>
    <row r="136" spans="1:75" s="59" customFormat="1" x14ac:dyDescent="0.25">
      <c r="A136" s="60" t="str">
        <f t="shared" si="80"/>
        <v xml:space="preserve">RYP_by_rookie:Total </v>
      </c>
      <c r="B136" s="29" t="s">
        <v>100</v>
      </c>
      <c r="C136" s="58">
        <v>1009.13</v>
      </c>
      <c r="D136" s="58">
        <v>697.64100000000008</v>
      </c>
      <c r="E136" s="58">
        <v>581.44399999999996</v>
      </c>
      <c r="F136" s="58">
        <v>758.73400000000004</v>
      </c>
      <c r="G136" s="58">
        <v>933.46800000000007</v>
      </c>
      <c r="H136" s="58">
        <v>1498.9838</v>
      </c>
      <c r="I136" s="58">
        <v>1874.607</v>
      </c>
      <c r="J136" s="58">
        <v>2648.1310000000003</v>
      </c>
      <c r="K136" s="58">
        <v>2649.6714999999999</v>
      </c>
      <c r="L136" s="58">
        <v>3090.5430000000001</v>
      </c>
      <c r="M136" s="58">
        <v>3819.9376999999999</v>
      </c>
      <c r="N136" s="58">
        <v>6543.5286000000106</v>
      </c>
      <c r="O136" s="58">
        <v>5366.6831999999995</v>
      </c>
      <c r="P136" s="58">
        <v>4376.9224000000004</v>
      </c>
      <c r="Q136" s="58">
        <v>4016.5423999999998</v>
      </c>
      <c r="R136" s="58">
        <v>3528.3433999999997</v>
      </c>
      <c r="S136" s="58">
        <v>4937.8145999999997</v>
      </c>
      <c r="T136" s="58">
        <v>5948.9391999999998</v>
      </c>
      <c r="U136" s="58">
        <v>5826.4898000000003</v>
      </c>
      <c r="V136" s="58">
        <v>8766.8339000000196</v>
      </c>
      <c r="W136" s="58">
        <v>9029.80080000003</v>
      </c>
      <c r="X136" s="58">
        <v>8986.7580000000289</v>
      </c>
      <c r="Y136" s="58">
        <v>13577.3313</v>
      </c>
      <c r="Z136" s="58">
        <v>15351.165500000099</v>
      </c>
      <c r="AA136" s="30">
        <v>28175.245199999998</v>
      </c>
      <c r="AB136" s="30">
        <v>13760.147999999999</v>
      </c>
      <c r="AC136" s="30">
        <v>14415.0972</v>
      </c>
      <c r="AD136" s="30">
        <v>23623.124500000049</v>
      </c>
      <c r="AE136" s="30">
        <v>37915.254800000126</v>
      </c>
      <c r="AF136" s="30">
        <v>5479.4008000000003</v>
      </c>
      <c r="AG136" s="30">
        <v>2288.2150000000001</v>
      </c>
      <c r="AH136" s="30">
        <v>3191.1857999999997</v>
      </c>
      <c r="AI136" s="30">
        <v>7172.4094999999998</v>
      </c>
      <c r="AJ136" s="30">
        <v>13454.009300000012</v>
      </c>
      <c r="AK136" s="25">
        <v>4.1420303475518701</v>
      </c>
      <c r="AL136" s="25">
        <v>5.0134856208878968</v>
      </c>
      <c r="AM136" s="25">
        <v>3.5171601102010426</v>
      </c>
      <c r="AN136" s="25">
        <v>2.2936106757429355</v>
      </c>
      <c r="AO136" s="25">
        <v>1.8181379954895744</v>
      </c>
      <c r="AP136" s="58">
        <v>14260.6348000001</v>
      </c>
      <c r="AQ136" s="58">
        <v>13056.719900000031</v>
      </c>
      <c r="AR136" s="58">
        <v>11306.550000000001</v>
      </c>
      <c r="AS136" s="58">
        <v>8989.4650000000001</v>
      </c>
      <c r="AT136" s="58">
        <v>17227.34</v>
      </c>
      <c r="AU136" s="58">
        <v>16274.470000000001</v>
      </c>
      <c r="AV136" s="58"/>
      <c r="AW136" s="58"/>
      <c r="AX136" s="58"/>
      <c r="AY136" s="58"/>
      <c r="AZ136" s="58"/>
      <c r="BA136" s="58"/>
      <c r="BB136" s="31">
        <v>38623.90470000013</v>
      </c>
      <c r="BC136" s="31">
        <v>42491.275000000001</v>
      </c>
      <c r="BD136" s="31">
        <v>0</v>
      </c>
      <c r="BE136" s="31">
        <v>0</v>
      </c>
      <c r="BF136" s="31">
        <v>81115.179700000124</v>
      </c>
      <c r="BG136" s="81">
        <v>2.6572529565374943</v>
      </c>
      <c r="BH136" s="44">
        <v>2.9830823365751309</v>
      </c>
      <c r="BI136" s="44">
        <v>2.8149958033556426</v>
      </c>
      <c r="BJ136" s="44">
        <v>2.5477863067410049</v>
      </c>
      <c r="BK136" s="44">
        <v>3.4888592212433416</v>
      </c>
      <c r="BL136" s="44">
        <v>2.7356927769576131</v>
      </c>
      <c r="BM136" s="44">
        <v>0</v>
      </c>
      <c r="BN136" s="44">
        <v>0</v>
      </c>
      <c r="BO136" s="44">
        <v>0</v>
      </c>
      <c r="BP136" s="44">
        <v>0</v>
      </c>
      <c r="BQ136" s="44">
        <v>0</v>
      </c>
      <c r="BR136" s="44">
        <v>0</v>
      </c>
      <c r="BS136" s="44">
        <v>2.8069396273935521</v>
      </c>
      <c r="BT136" s="44">
        <v>2.947692576086133</v>
      </c>
      <c r="BU136" s="44">
        <v>0</v>
      </c>
      <c r="BV136" s="44">
        <v>0</v>
      </c>
      <c r="BW136" s="44">
        <v>2.8789520419151535</v>
      </c>
    </row>
  </sheetData>
  <mergeCells count="3">
    <mergeCell ref="AK2:AO2"/>
    <mergeCell ref="BB2:BF2"/>
    <mergeCell ref="AK93:AO93"/>
  </mergeCells>
  <conditionalFormatting sqref="AO4:AO12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O28:AO35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O52:AO60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60:BA60">
    <cfRule type="expression" dxfId="363" priority="22">
      <formula>$B$2=COLUMNS($O60:AP60)</formula>
    </cfRule>
  </conditionalFormatting>
  <conditionalFormatting sqref="AP84">
    <cfRule type="expression" dxfId="362" priority="21">
      <formula>$B$2=COLUMNS($O84:AP84)</formula>
    </cfRule>
  </conditionalFormatting>
  <conditionalFormatting sqref="BB84:BF84">
    <cfRule type="expression" dxfId="361" priority="20">
      <formula>$B$2=COLUMNS($O84:BB84)</formula>
    </cfRule>
  </conditionalFormatting>
  <conditionalFormatting sqref="BD114:BE114">
    <cfRule type="expression" dxfId="360" priority="19">
      <formula>$B$2=COLUMNS($O114:BD114)</formula>
    </cfRule>
  </conditionalFormatting>
  <conditionalFormatting sqref="O48:Z48">
    <cfRule type="expression" dxfId="359" priority="18">
      <formula>$B$2=COLUMNS($O48:O48)</formula>
    </cfRule>
  </conditionalFormatting>
  <conditionalFormatting sqref="AP48">
    <cfRule type="expression" dxfId="358" priority="17">
      <formula>$B$2=COLUMNS($O48:AP48)</formula>
    </cfRule>
  </conditionalFormatting>
  <conditionalFormatting sqref="AQ48">
    <cfRule type="expression" dxfId="357" priority="16">
      <formula>$B$2=COLUMNS($O48:AQ48)</formula>
    </cfRule>
  </conditionalFormatting>
  <conditionalFormatting sqref="AQ84">
    <cfRule type="expression" dxfId="356" priority="15">
      <formula>$B$2=COLUMNS($O84:AQ84)</formula>
    </cfRule>
  </conditionalFormatting>
  <conditionalFormatting sqref="AR48">
    <cfRule type="expression" dxfId="355" priority="14">
      <formula>$B$2=COLUMNS($O48:AR48)</formula>
    </cfRule>
  </conditionalFormatting>
  <conditionalFormatting sqref="AR84">
    <cfRule type="expression" dxfId="354" priority="13">
      <formula>$B$2=COLUMNS($O84:AR84)</formula>
    </cfRule>
  </conditionalFormatting>
  <conditionalFormatting sqref="AS48">
    <cfRule type="expression" dxfId="353" priority="12">
      <formula>$B$2=COLUMNS($O48:AS48)</formula>
    </cfRule>
  </conditionalFormatting>
  <conditionalFormatting sqref="AS84">
    <cfRule type="expression" dxfId="352" priority="11">
      <formula>$B$2=COLUMNS($O84:AS84)</formula>
    </cfRule>
  </conditionalFormatting>
  <conditionalFormatting sqref="AT48">
    <cfRule type="expression" dxfId="351" priority="10">
      <formula>$B$2=COLUMNS($O48:AT48)</formula>
    </cfRule>
  </conditionalFormatting>
  <conditionalFormatting sqref="AT84">
    <cfRule type="expression" dxfId="350" priority="9">
      <formula>$B$2=COLUMNS($O84:AT84)</formula>
    </cfRule>
  </conditionalFormatting>
  <conditionalFormatting sqref="AU48">
    <cfRule type="expression" dxfId="349" priority="8">
      <formula>$B$2=COLUMNS($O48:AU48)</formula>
    </cfRule>
  </conditionalFormatting>
  <conditionalFormatting sqref="AU84">
    <cfRule type="expression" dxfId="348" priority="7">
      <formula>$B$2=COLUMNS($O84:AU84)</formula>
    </cfRule>
  </conditionalFormatting>
  <conditionalFormatting sqref="AO36:AO3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B114:BC114">
    <cfRule type="expression" dxfId="347" priority="5">
      <formula>$A$2=COLUMNS($N114:BB114)</formula>
    </cfRule>
  </conditionalFormatting>
  <conditionalFormatting sqref="BF114">
    <cfRule type="expression" dxfId="346" priority="3">
      <formula>$A$2=COLUMNS($N114:BF114)</formula>
    </cfRule>
  </conditionalFormatting>
  <conditionalFormatting sqref="BD115:BE115">
    <cfRule type="expression" dxfId="345" priority="2">
      <formula>$B$2=COLUMNS($O115:BD115)</formula>
    </cfRule>
  </conditionalFormatting>
  <conditionalFormatting sqref="AV115:BA115">
    <cfRule type="expression" dxfId="344" priority="1">
      <formula>$B$2=COLUMNS($O115:AV115)</formula>
    </cfRule>
  </conditionalFormatting>
  <pageMargins left="0.7" right="0.7" top="0.75" bottom="0.75" header="0.3" footer="0.3"/>
  <pageSetup orientation="portrait" r:id="rId1"/>
  <ignoredErrors>
    <ignoredError sqref="BC36 BS36:BW36 AP12:AU12 BB113:BC113 BF107:BF111 BF112 BT114:BV114 BS115:BW115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BW136"/>
  <sheetViews>
    <sheetView tabSelected="1" zoomScale="80" zoomScaleNormal="80" workbookViewId="0">
      <pane xSplit="2" ySplit="3" topLeftCell="BH16" activePane="bottomRight" state="frozen"/>
      <selection pane="topRight" activeCell="C1" sqref="C1"/>
      <selection pane="bottomLeft" activeCell="A4" sqref="A4"/>
      <selection pane="bottomRight" activeCell="BW37" sqref="BW37"/>
    </sheetView>
  </sheetViews>
  <sheetFormatPr defaultColWidth="28.140625" defaultRowHeight="15" outlineLevelCol="1" x14ac:dyDescent="0.25"/>
  <cols>
    <col min="1" max="1" width="45.140625" style="60" bestFit="1" customWidth="1"/>
    <col min="2" max="2" width="15.5703125" bestFit="1" customWidth="1" collapsed="1"/>
    <col min="3" max="13" width="9.140625" customWidth="1" outlineLevel="1" collapsed="1"/>
    <col min="14" max="14" width="9.140625" customWidth="1"/>
    <col min="15" max="15" width="9.140625" customWidth="1" collapsed="1"/>
    <col min="16" max="19" width="9.140625" customWidth="1" outlineLevel="1" collapsed="1"/>
    <col min="20" max="20" width="9.140625" customWidth="1"/>
    <col min="21" max="25" width="9.140625" customWidth="1" outlineLevel="1" collapsed="1"/>
    <col min="26" max="26" width="7.5703125" customWidth="1"/>
    <col min="27" max="31" width="11" style="5" customWidth="1" collapsed="1"/>
    <col min="32" max="36" width="11" style="5" customWidth="1" outlineLevel="1" collapsed="1"/>
    <col min="37" max="41" width="10.140625" style="5" customWidth="1" outlineLevel="1" collapsed="1"/>
    <col min="42" max="42" width="9.85546875" style="5" customWidth="1"/>
    <col min="43" max="47" width="9.85546875" style="5" customWidth="1" collapsed="1"/>
    <col min="48" max="52" width="9.85546875" style="5" customWidth="1" outlineLevel="1" collapsed="1"/>
    <col min="53" max="53" width="9.85546875" style="5" customWidth="1"/>
    <col min="54" max="64" width="9.85546875" style="5" customWidth="1" collapsed="1"/>
    <col min="65" max="69" width="9.85546875" style="5" customWidth="1" outlineLevel="1" collapsed="1"/>
    <col min="70" max="70" width="9.85546875" style="5" customWidth="1"/>
    <col min="71" max="75" width="11.5703125" style="5" customWidth="1" collapsed="1"/>
    <col min="76" max="16384" width="28.140625" style="5" collapsed="1"/>
  </cols>
  <sheetData>
    <row r="1" spans="1:75" s="540" customFormat="1" x14ac:dyDescent="0.25">
      <c r="A1" s="540" t="s">
        <v>409</v>
      </c>
      <c r="B1" s="541"/>
      <c r="C1" s="541" t="s">
        <v>14</v>
      </c>
      <c r="D1" s="541" t="s">
        <v>15</v>
      </c>
      <c r="E1" s="541" t="s">
        <v>16</v>
      </c>
      <c r="F1" s="541" t="s">
        <v>17</v>
      </c>
      <c r="G1" s="541" t="s">
        <v>18</v>
      </c>
      <c r="H1" s="541" t="s">
        <v>19</v>
      </c>
      <c r="I1" s="541" t="s">
        <v>20</v>
      </c>
      <c r="J1" s="541" t="s">
        <v>21</v>
      </c>
      <c r="K1" s="541" t="s">
        <v>22</v>
      </c>
      <c r="L1" s="541" t="s">
        <v>23</v>
      </c>
      <c r="M1" s="541" t="s">
        <v>24</v>
      </c>
      <c r="N1" s="541" t="s">
        <v>25</v>
      </c>
      <c r="O1" s="541" t="s">
        <v>26</v>
      </c>
      <c r="P1" s="541" t="s">
        <v>27</v>
      </c>
      <c r="Q1" s="541" t="s">
        <v>28</v>
      </c>
      <c r="R1" s="541" t="s">
        <v>29</v>
      </c>
      <c r="S1" s="541" t="s">
        <v>30</v>
      </c>
      <c r="T1" s="541" t="s">
        <v>31</v>
      </c>
      <c r="U1" s="541" t="s">
        <v>32</v>
      </c>
      <c r="V1" s="541" t="s">
        <v>33</v>
      </c>
      <c r="W1" s="541" t="s">
        <v>34</v>
      </c>
      <c r="X1" s="541" t="s">
        <v>35</v>
      </c>
      <c r="Y1" s="541" t="s">
        <v>36</v>
      </c>
      <c r="Z1" s="541" t="s">
        <v>37</v>
      </c>
      <c r="AA1" s="542" t="s">
        <v>412</v>
      </c>
      <c r="AB1" s="542" t="s">
        <v>78</v>
      </c>
      <c r="AC1" s="542" t="s">
        <v>79</v>
      </c>
      <c r="AD1" s="542" t="s">
        <v>80</v>
      </c>
      <c r="AE1" s="542" t="s">
        <v>81</v>
      </c>
      <c r="AF1" s="543" t="s">
        <v>410</v>
      </c>
      <c r="AG1" s="543" t="s">
        <v>82</v>
      </c>
      <c r="AH1" s="543" t="s">
        <v>83</v>
      </c>
      <c r="AI1" s="543" t="s">
        <v>84</v>
      </c>
      <c r="AJ1" s="543" t="s">
        <v>85</v>
      </c>
      <c r="AK1" s="544" t="s">
        <v>392</v>
      </c>
      <c r="AL1" s="544" t="s">
        <v>395</v>
      </c>
      <c r="AM1" s="544" t="s">
        <v>394</v>
      </c>
      <c r="AN1" s="544" t="s">
        <v>393</v>
      </c>
      <c r="AO1" s="544" t="s">
        <v>396</v>
      </c>
      <c r="AP1" s="545" t="s">
        <v>38</v>
      </c>
      <c r="AQ1" s="545" t="s">
        <v>39</v>
      </c>
      <c r="AR1" s="545" t="s">
        <v>40</v>
      </c>
      <c r="AS1" s="545" t="s">
        <v>41</v>
      </c>
      <c r="AT1" s="545" t="s">
        <v>42</v>
      </c>
      <c r="AU1" s="545" t="s">
        <v>43</v>
      </c>
      <c r="AV1" s="545" t="s">
        <v>322</v>
      </c>
      <c r="AW1" s="545" t="s">
        <v>323</v>
      </c>
      <c r="AX1" s="545" t="s">
        <v>324</v>
      </c>
      <c r="AY1" s="545" t="s">
        <v>325</v>
      </c>
      <c r="AZ1" s="545" t="s">
        <v>326</v>
      </c>
      <c r="BA1" s="545" t="s">
        <v>327</v>
      </c>
      <c r="BB1" s="542" t="s">
        <v>91</v>
      </c>
      <c r="BC1" s="542" t="s">
        <v>92</v>
      </c>
      <c r="BD1" s="542" t="s">
        <v>93</v>
      </c>
      <c r="BE1" s="542" t="s">
        <v>94</v>
      </c>
      <c r="BF1" s="542" t="s">
        <v>411</v>
      </c>
      <c r="BG1" s="546" t="s">
        <v>44</v>
      </c>
      <c r="BH1" s="545" t="s">
        <v>45</v>
      </c>
      <c r="BI1" s="545" t="s">
        <v>46</v>
      </c>
      <c r="BJ1" s="545" t="s">
        <v>47</v>
      </c>
      <c r="BK1" s="545" t="s">
        <v>48</v>
      </c>
      <c r="BL1" s="545" t="s">
        <v>49</v>
      </c>
      <c r="BM1" s="545" t="s">
        <v>402</v>
      </c>
      <c r="BN1" s="545" t="s">
        <v>403</v>
      </c>
      <c r="BO1" s="545" t="s">
        <v>404</v>
      </c>
      <c r="BP1" s="545" t="s">
        <v>405</v>
      </c>
      <c r="BQ1" s="545" t="s">
        <v>406</v>
      </c>
      <c r="BR1" s="545" t="s">
        <v>407</v>
      </c>
      <c r="BS1" s="542" t="s">
        <v>397</v>
      </c>
      <c r="BT1" s="542" t="s">
        <v>398</v>
      </c>
      <c r="BU1" s="542" t="s">
        <v>399</v>
      </c>
      <c r="BV1" s="542" t="s">
        <v>400</v>
      </c>
      <c r="BW1" s="547" t="s">
        <v>401</v>
      </c>
    </row>
    <row r="2" spans="1:75" x14ac:dyDescent="0.25">
      <c r="A2" s="61">
        <f>'Full Agency'!A2</f>
        <v>6</v>
      </c>
      <c r="B2" s="6">
        <v>6</v>
      </c>
      <c r="C2" s="6">
        <v>3</v>
      </c>
      <c r="AK2" s="555" t="s">
        <v>73</v>
      </c>
      <c r="AL2" s="555"/>
      <c r="AM2" s="555"/>
      <c r="AN2" s="555"/>
      <c r="AO2" s="555"/>
      <c r="AP2" s="7" t="s">
        <v>74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553" t="s">
        <v>75</v>
      </c>
      <c r="BC2" s="556"/>
      <c r="BD2" s="556"/>
      <c r="BE2" s="556"/>
      <c r="BF2" s="556"/>
      <c r="BG2" s="9" t="s">
        <v>76</v>
      </c>
      <c r="BH2" s="10"/>
      <c r="BI2" s="10"/>
      <c r="BJ2" s="11"/>
      <c r="BK2" s="11"/>
      <c r="BL2" s="11"/>
      <c r="BM2" s="11"/>
      <c r="BN2" s="11"/>
      <c r="BO2" s="11"/>
      <c r="BP2" s="11"/>
      <c r="BQ2" s="11"/>
      <c r="BR2" s="11"/>
      <c r="BS2" s="12" t="s">
        <v>77</v>
      </c>
      <c r="BT2" s="13"/>
      <c r="BU2" s="13"/>
      <c r="BV2" s="13"/>
      <c r="BW2" s="14" t="s">
        <v>3</v>
      </c>
    </row>
    <row r="3" spans="1:75" s="23" customFormat="1" x14ac:dyDescent="0.25">
      <c r="A3" s="59"/>
      <c r="B3" s="15" t="s">
        <v>52</v>
      </c>
      <c r="C3" s="16">
        <v>42005</v>
      </c>
      <c r="D3" s="16">
        <v>42036</v>
      </c>
      <c r="E3" s="16">
        <v>42064</v>
      </c>
      <c r="F3" s="16">
        <v>42095</v>
      </c>
      <c r="G3" s="16">
        <v>42125</v>
      </c>
      <c r="H3" s="16">
        <v>42156</v>
      </c>
      <c r="I3" s="16">
        <v>42186</v>
      </c>
      <c r="J3" s="16">
        <v>42217</v>
      </c>
      <c r="K3" s="16">
        <v>42248</v>
      </c>
      <c r="L3" s="16">
        <v>42278</v>
      </c>
      <c r="M3" s="16">
        <v>42309</v>
      </c>
      <c r="N3" s="16">
        <v>42339</v>
      </c>
      <c r="O3" s="16">
        <v>42370</v>
      </c>
      <c r="P3" s="16">
        <v>42401</v>
      </c>
      <c r="Q3" s="16">
        <v>42430</v>
      </c>
      <c r="R3" s="16">
        <v>42461</v>
      </c>
      <c r="S3" s="16">
        <v>42491</v>
      </c>
      <c r="T3" s="16">
        <v>42522</v>
      </c>
      <c r="U3" s="16">
        <v>42552</v>
      </c>
      <c r="V3" s="16">
        <v>42583</v>
      </c>
      <c r="W3" s="16">
        <v>42614</v>
      </c>
      <c r="X3" s="16">
        <v>42644</v>
      </c>
      <c r="Y3" s="16">
        <v>42675</v>
      </c>
      <c r="Z3" s="16">
        <v>42705</v>
      </c>
      <c r="AA3" s="17" t="s">
        <v>112</v>
      </c>
      <c r="AB3" s="17" t="s">
        <v>78</v>
      </c>
      <c r="AC3" s="17" t="s">
        <v>79</v>
      </c>
      <c r="AD3" s="17" t="s">
        <v>80</v>
      </c>
      <c r="AE3" s="17" t="s">
        <v>81</v>
      </c>
      <c r="AF3" s="18" t="s">
        <v>113</v>
      </c>
      <c r="AG3" s="18" t="s">
        <v>82</v>
      </c>
      <c r="AH3" s="18" t="s">
        <v>83</v>
      </c>
      <c r="AI3" s="18" t="s">
        <v>84</v>
      </c>
      <c r="AJ3" s="18" t="s">
        <v>85</v>
      </c>
      <c r="AK3" s="19" t="s">
        <v>86</v>
      </c>
      <c r="AL3" s="19" t="s">
        <v>87</v>
      </c>
      <c r="AM3" s="19" t="s">
        <v>88</v>
      </c>
      <c r="AN3" s="19" t="s">
        <v>89</v>
      </c>
      <c r="AO3" s="19" t="s">
        <v>90</v>
      </c>
      <c r="AP3" s="20">
        <v>42736</v>
      </c>
      <c r="AQ3" s="20">
        <v>42767</v>
      </c>
      <c r="AR3" s="20">
        <v>42795</v>
      </c>
      <c r="AS3" s="20">
        <v>42826</v>
      </c>
      <c r="AT3" s="20">
        <v>42856</v>
      </c>
      <c r="AU3" s="20">
        <v>42887</v>
      </c>
      <c r="AV3" s="20">
        <v>42917</v>
      </c>
      <c r="AW3" s="20">
        <v>42948</v>
      </c>
      <c r="AX3" s="20">
        <v>42979</v>
      </c>
      <c r="AY3" s="20">
        <v>43009</v>
      </c>
      <c r="AZ3" s="20">
        <v>43040</v>
      </c>
      <c r="BA3" s="20">
        <v>43070</v>
      </c>
      <c r="BB3" s="17" t="s">
        <v>91</v>
      </c>
      <c r="BC3" s="17" t="s">
        <v>92</v>
      </c>
      <c r="BD3" s="17" t="s">
        <v>93</v>
      </c>
      <c r="BE3" s="17" t="s">
        <v>94</v>
      </c>
      <c r="BF3" s="17" t="s">
        <v>114</v>
      </c>
      <c r="BG3" s="21">
        <v>42736</v>
      </c>
      <c r="BH3" s="20">
        <v>42767</v>
      </c>
      <c r="BI3" s="20">
        <v>42795</v>
      </c>
      <c r="BJ3" s="20">
        <v>42826</v>
      </c>
      <c r="BK3" s="20">
        <v>42856</v>
      </c>
      <c r="BL3" s="20">
        <v>42887</v>
      </c>
      <c r="BM3" s="20">
        <v>42917</v>
      </c>
      <c r="BN3" s="20">
        <v>42948</v>
      </c>
      <c r="BO3" s="20">
        <v>42979</v>
      </c>
      <c r="BP3" s="20">
        <v>43009</v>
      </c>
      <c r="BQ3" s="20">
        <v>43040</v>
      </c>
      <c r="BR3" s="20">
        <v>43070</v>
      </c>
      <c r="BS3" s="17" t="s">
        <v>95</v>
      </c>
      <c r="BT3" s="17" t="s">
        <v>96</v>
      </c>
      <c r="BU3" s="17" t="s">
        <v>97</v>
      </c>
      <c r="BV3" s="17" t="s">
        <v>98</v>
      </c>
      <c r="BW3" s="22"/>
    </row>
    <row r="4" spans="1:75" x14ac:dyDescent="0.25">
      <c r="A4" s="60" t="str">
        <f>$B$3&amp;"_by_rookie_mdrt:"&amp;B4</f>
        <v>APE_by_rookie_mdrt:MDRT</v>
      </c>
      <c r="B4" t="s">
        <v>99</v>
      </c>
      <c r="C4" s="4">
        <v>1473.904</v>
      </c>
      <c r="D4" s="4">
        <v>1078.319</v>
      </c>
      <c r="E4" s="4">
        <v>3277.1529999999998</v>
      </c>
      <c r="F4" s="4">
        <v>4798.7695000000003</v>
      </c>
      <c r="G4" s="4">
        <v>2642.3245000000002</v>
      </c>
      <c r="H4" s="4">
        <v>4236.8100000000004</v>
      </c>
      <c r="I4" s="4">
        <v>4861.8514999999998</v>
      </c>
      <c r="J4" s="4">
        <v>1896.876</v>
      </c>
      <c r="K4" s="4">
        <v>5458.4764999999998</v>
      </c>
      <c r="L4" s="4">
        <v>4041.5549999999898</v>
      </c>
      <c r="M4" s="4">
        <v>3524.4515000000001</v>
      </c>
      <c r="N4" s="4">
        <v>6084.3504999999896</v>
      </c>
      <c r="O4" s="4">
        <v>1577.261</v>
      </c>
      <c r="P4" s="4">
        <v>1695.9549999999699</v>
      </c>
      <c r="Q4" s="4">
        <v>3655.0449999999901</v>
      </c>
      <c r="R4" s="4">
        <v>5513.5510000000004</v>
      </c>
      <c r="S4" s="4">
        <v>2476.4769999999999</v>
      </c>
      <c r="T4" s="4">
        <v>2380.7105000000001</v>
      </c>
      <c r="U4" s="4">
        <v>2392.8470000000002</v>
      </c>
      <c r="V4" s="4">
        <v>2005.9945</v>
      </c>
      <c r="W4">
        <v>2575.1260000000002</v>
      </c>
      <c r="X4" s="4">
        <v>2638.56</v>
      </c>
      <c r="Y4" s="4">
        <v>3233.2505000000001</v>
      </c>
      <c r="Z4" s="4">
        <v>5031.5439999999999</v>
      </c>
      <c r="AA4" s="24">
        <v>17298.999499999962</v>
      </c>
      <c r="AB4" s="24">
        <v>6928.2609999999604</v>
      </c>
      <c r="AC4" s="24">
        <v>10370.738499999999</v>
      </c>
      <c r="AD4" s="24">
        <v>6973.9675000000007</v>
      </c>
      <c r="AE4" s="24">
        <v>10903.354499999999</v>
      </c>
      <c r="AF4" s="4">
        <v>17507.280000000002</v>
      </c>
      <c r="AG4" s="4">
        <v>5829.3760000000002</v>
      </c>
      <c r="AH4" s="4">
        <v>11677.904000000002</v>
      </c>
      <c r="AI4" s="4">
        <v>12217.204</v>
      </c>
      <c r="AJ4" s="4">
        <v>13650.35699999998</v>
      </c>
      <c r="AK4" s="25">
        <v>-1.1896793790928117E-2</v>
      </c>
      <c r="AL4" s="25">
        <v>0.1885081696565738</v>
      </c>
      <c r="AM4" s="25">
        <v>-0.11193494140729388</v>
      </c>
      <c r="AN4" s="25">
        <v>-0.42916828596788592</v>
      </c>
      <c r="AO4" s="25">
        <v>-0.20124034118667988</v>
      </c>
      <c r="AP4" s="24">
        <v>3933.4949999999999</v>
      </c>
      <c r="AQ4" s="24">
        <v>7272.9260000000104</v>
      </c>
      <c r="AR4" s="24">
        <v>7970.6</v>
      </c>
      <c r="AS4" s="24">
        <v>6517.6860000000197</v>
      </c>
      <c r="AT4" s="24">
        <v>6100.44</v>
      </c>
      <c r="AU4" s="24">
        <v>7621.49</v>
      </c>
      <c r="BB4" s="26">
        <v>19177.021000000008</v>
      </c>
      <c r="BC4" s="26">
        <v>20239.616000000016</v>
      </c>
      <c r="BD4" s="26">
        <v>0</v>
      </c>
      <c r="BE4" s="26">
        <v>0</v>
      </c>
      <c r="BF4" s="26">
        <v>39416.637000000024</v>
      </c>
      <c r="BG4" s="27">
        <v>2.4938770438120259</v>
      </c>
      <c r="BH4" s="28">
        <v>4.2883956237047203</v>
      </c>
      <c r="BI4" s="28">
        <v>2.1807118653805966</v>
      </c>
      <c r="BJ4" s="28">
        <v>1.182121286263611</v>
      </c>
      <c r="BK4" s="28">
        <v>2.4633541922658679</v>
      </c>
      <c r="BL4" s="28">
        <v>3.2013510252506547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28">
        <v>2.7679414791099983</v>
      </c>
      <c r="BT4" s="28">
        <v>1.9516079785446347</v>
      </c>
      <c r="BU4" s="28">
        <v>0</v>
      </c>
      <c r="BV4" s="28">
        <v>0</v>
      </c>
      <c r="BW4" s="28">
        <v>2.2785500976516078</v>
      </c>
    </row>
    <row r="5" spans="1:75" x14ac:dyDescent="0.25">
      <c r="A5" s="60" t="str">
        <f t="shared" ref="A5:A13" si="0">$B$3&amp;"_by_rookie_mdrt:"&amp;B5</f>
        <v>APE_by_rookie_mdrt:Rookie in month</v>
      </c>
      <c r="B5" t="s">
        <v>64</v>
      </c>
      <c r="C5" s="4">
        <v>771.61900000000003</v>
      </c>
      <c r="D5" s="4">
        <v>387.50799999999998</v>
      </c>
      <c r="E5" s="4">
        <v>1498.9945</v>
      </c>
      <c r="F5" s="4">
        <v>2432.7359999999999</v>
      </c>
      <c r="G5" s="4">
        <v>1470.8130000000001</v>
      </c>
      <c r="H5" s="4">
        <v>2166.2109999999998</v>
      </c>
      <c r="I5" s="4">
        <v>1925.0840000000001</v>
      </c>
      <c r="J5" s="4">
        <v>1391.4680000000001</v>
      </c>
      <c r="K5" s="4">
        <v>2091.5059999999999</v>
      </c>
      <c r="L5" s="4">
        <v>1552.673</v>
      </c>
      <c r="M5" s="4">
        <v>2970.7020000000002</v>
      </c>
      <c r="N5" s="4">
        <v>5752.777</v>
      </c>
      <c r="O5" s="4">
        <v>311.50099999999998</v>
      </c>
      <c r="P5" s="4">
        <v>496.25200000000001</v>
      </c>
      <c r="Q5" s="4">
        <v>4677.4350000000004</v>
      </c>
      <c r="R5" s="4">
        <v>2248.5709999999999</v>
      </c>
      <c r="S5" s="4">
        <v>1671.1790000000001</v>
      </c>
      <c r="T5" s="4">
        <v>2916.4090000000001</v>
      </c>
      <c r="U5" s="4">
        <v>1820.7860000000001</v>
      </c>
      <c r="V5" s="4">
        <v>2307.6289999999999</v>
      </c>
      <c r="W5">
        <v>4125.7569999999996</v>
      </c>
      <c r="X5" s="4">
        <v>1977.643</v>
      </c>
      <c r="Y5" s="4">
        <v>3613.904</v>
      </c>
      <c r="Z5" s="4">
        <v>5409.3785000000098</v>
      </c>
      <c r="AA5" s="24">
        <v>12321.347</v>
      </c>
      <c r="AB5" s="24">
        <v>5485.1880000000001</v>
      </c>
      <c r="AC5" s="24">
        <v>6836.1589999999997</v>
      </c>
      <c r="AD5" s="24">
        <v>8254.1719999999987</v>
      </c>
      <c r="AE5" s="24">
        <v>11000.92550000001</v>
      </c>
      <c r="AF5" s="4">
        <v>8727.8814999999995</v>
      </c>
      <c r="AG5" s="4">
        <v>2658.1215000000002</v>
      </c>
      <c r="AH5" s="4">
        <v>6069.76</v>
      </c>
      <c r="AI5" s="4">
        <v>5408.058</v>
      </c>
      <c r="AJ5" s="4">
        <v>10276.152</v>
      </c>
      <c r="AK5" s="25">
        <v>0.41172253541709991</v>
      </c>
      <c r="AL5" s="25">
        <v>1.0635580427756968</v>
      </c>
      <c r="AM5" s="25">
        <v>0.12626512415647406</v>
      </c>
      <c r="AN5" s="25">
        <v>0.52627283213308718</v>
      </c>
      <c r="AO5" s="25">
        <v>7.0529659351088902E-2</v>
      </c>
      <c r="AP5" s="24">
        <v>1264.491</v>
      </c>
      <c r="AQ5" s="24">
        <v>2129.3139999999999</v>
      </c>
      <c r="AR5" s="24">
        <v>4333.7</v>
      </c>
      <c r="AS5" s="24">
        <v>3917.5839999999998</v>
      </c>
      <c r="AT5" s="24">
        <v>3298.59</v>
      </c>
      <c r="AU5" s="24">
        <v>5003.32</v>
      </c>
      <c r="BB5" s="26">
        <v>7727.5049999999992</v>
      </c>
      <c r="BC5" s="26">
        <v>12219.493999999999</v>
      </c>
      <c r="BD5" s="26">
        <v>0</v>
      </c>
      <c r="BE5" s="26">
        <v>0</v>
      </c>
      <c r="BF5" s="26">
        <v>19946.999</v>
      </c>
      <c r="BG5" s="27">
        <v>4.0593481240830691</v>
      </c>
      <c r="BH5" s="28">
        <v>4.2907917751464977</v>
      </c>
      <c r="BI5" s="28">
        <v>0.926512073390651</v>
      </c>
      <c r="BJ5" s="28">
        <v>1.7422549699342382</v>
      </c>
      <c r="BK5" s="28">
        <v>1.9738101065176141</v>
      </c>
      <c r="BL5" s="28">
        <v>1.7155755588465127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1.4087949218878184</v>
      </c>
      <c r="BT5" s="28">
        <v>1.7874794895788702</v>
      </c>
      <c r="BU5" s="28">
        <v>0</v>
      </c>
      <c r="BV5" s="28">
        <v>0</v>
      </c>
      <c r="BW5" s="28">
        <v>1.6188975929336298</v>
      </c>
    </row>
    <row r="6" spans="1:75" x14ac:dyDescent="0.25">
      <c r="A6" s="60" t="str">
        <f t="shared" si="0"/>
        <v>APE_by_rookie_mdrt:Rookie last month</v>
      </c>
      <c r="B6" t="s">
        <v>65</v>
      </c>
      <c r="C6" s="4">
        <v>932.72199999999998</v>
      </c>
      <c r="D6" s="4">
        <v>859.54399999999896</v>
      </c>
      <c r="E6" s="4">
        <v>1025.164</v>
      </c>
      <c r="F6" s="4">
        <v>2136.0569999999998</v>
      </c>
      <c r="G6" s="4">
        <v>1875.0250000000001</v>
      </c>
      <c r="H6" s="4">
        <v>2021.518</v>
      </c>
      <c r="I6" s="4">
        <v>1685.0550000000001</v>
      </c>
      <c r="J6" s="4">
        <v>1191.124</v>
      </c>
      <c r="K6" s="4">
        <v>2112.4189999999999</v>
      </c>
      <c r="L6" s="4">
        <v>1874.9639999999999</v>
      </c>
      <c r="M6" s="4">
        <v>1439.818</v>
      </c>
      <c r="N6" s="4">
        <v>3679.2369999999901</v>
      </c>
      <c r="O6" s="4">
        <v>966.26899999999898</v>
      </c>
      <c r="P6" s="4">
        <v>305.28300000000002</v>
      </c>
      <c r="Q6" s="4">
        <v>1082.136</v>
      </c>
      <c r="R6" s="4">
        <v>2454.2429999999999</v>
      </c>
      <c r="S6" s="4">
        <v>1950.7380000000001</v>
      </c>
      <c r="T6" s="4">
        <v>2197.4209999999998</v>
      </c>
      <c r="U6" s="4">
        <v>1908.9690000000001</v>
      </c>
      <c r="V6" s="4">
        <v>1201.21</v>
      </c>
      <c r="W6">
        <v>2397.6840000000002</v>
      </c>
      <c r="X6" s="4">
        <v>4009.319</v>
      </c>
      <c r="Y6" s="4">
        <v>4548.3230000000103</v>
      </c>
      <c r="Z6" s="4">
        <v>3257.09599999999</v>
      </c>
      <c r="AA6" s="24">
        <v>8956.0899999999983</v>
      </c>
      <c r="AB6" s="24">
        <v>2353.6879999999992</v>
      </c>
      <c r="AC6" s="24">
        <v>6602.402</v>
      </c>
      <c r="AD6" s="24">
        <v>5507.8630000000003</v>
      </c>
      <c r="AE6" s="24">
        <v>11814.738000000001</v>
      </c>
      <c r="AF6" s="4">
        <v>8850.0299999999988</v>
      </c>
      <c r="AG6" s="4">
        <v>2817.4299999999989</v>
      </c>
      <c r="AH6" s="4">
        <v>6032.6</v>
      </c>
      <c r="AI6" s="4">
        <v>4988.598</v>
      </c>
      <c r="AJ6" s="4">
        <v>6994.0189999999902</v>
      </c>
      <c r="AK6" s="25">
        <v>1.1984140166756418E-2</v>
      </c>
      <c r="AL6" s="25">
        <v>-0.16459752327475741</v>
      </c>
      <c r="AM6" s="25">
        <v>9.445380101448797E-2</v>
      </c>
      <c r="AN6" s="25">
        <v>0.10409036767444491</v>
      </c>
      <c r="AO6" s="25">
        <v>0.68926306891645805</v>
      </c>
      <c r="AP6" s="24">
        <v>1266.1579999999999</v>
      </c>
      <c r="AQ6" s="24">
        <v>1064.2650000000001</v>
      </c>
      <c r="AR6" s="24">
        <v>3299.38</v>
      </c>
      <c r="AS6" s="24">
        <v>2142.2919999999999</v>
      </c>
      <c r="AT6" s="24">
        <v>3248.4</v>
      </c>
      <c r="AU6" s="24">
        <v>2156.14</v>
      </c>
      <c r="BB6" s="26">
        <v>5629.8029999999999</v>
      </c>
      <c r="BC6" s="26">
        <v>7546.8320000000003</v>
      </c>
      <c r="BD6" s="26">
        <v>0</v>
      </c>
      <c r="BE6" s="26">
        <v>0</v>
      </c>
      <c r="BF6" s="26">
        <v>13176.634999999998</v>
      </c>
      <c r="BG6" s="27">
        <v>1.3103576747261905</v>
      </c>
      <c r="BH6" s="28">
        <v>3.4861587445091931</v>
      </c>
      <c r="BI6" s="28">
        <v>3.0489513332889766</v>
      </c>
      <c r="BJ6" s="28">
        <v>0.87289318946819849</v>
      </c>
      <c r="BK6" s="28">
        <v>1.6652159336620294</v>
      </c>
      <c r="BL6" s="28">
        <v>0.9812138866425687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2.391907083691637</v>
      </c>
      <c r="BT6" s="28">
        <v>1.1430433954188188</v>
      </c>
      <c r="BU6" s="28">
        <v>0</v>
      </c>
      <c r="BV6" s="28">
        <v>0</v>
      </c>
      <c r="BW6" s="28">
        <v>1.4712486140715424</v>
      </c>
    </row>
    <row r="7" spans="1:75" x14ac:dyDescent="0.25">
      <c r="A7" s="60" t="str">
        <f t="shared" si="0"/>
        <v>APE_by_rookie_mdrt:2-3 months</v>
      </c>
      <c r="B7" t="s">
        <v>66</v>
      </c>
      <c r="C7" s="4">
        <v>1015.534</v>
      </c>
      <c r="D7" s="4">
        <v>1120.604</v>
      </c>
      <c r="E7" s="4">
        <v>2387.5419999999999</v>
      </c>
      <c r="F7" s="4">
        <v>1265.3800000000001</v>
      </c>
      <c r="G7" s="4">
        <v>1534.2449999999999</v>
      </c>
      <c r="H7" s="4">
        <v>3524.3179999999902</v>
      </c>
      <c r="I7" s="4">
        <v>2506.355</v>
      </c>
      <c r="J7" s="4">
        <v>1379.2929999999999</v>
      </c>
      <c r="K7" s="4">
        <v>2241.8620000000001</v>
      </c>
      <c r="L7" s="4">
        <v>2139.364</v>
      </c>
      <c r="M7" s="4">
        <v>3167.6849999999999</v>
      </c>
      <c r="N7" s="4">
        <v>3539.5574999999999</v>
      </c>
      <c r="O7" s="4">
        <v>1059.297</v>
      </c>
      <c r="P7" s="4">
        <v>1546.6210000000001</v>
      </c>
      <c r="Q7" s="4">
        <v>2341.8530000000001</v>
      </c>
      <c r="R7" s="4">
        <v>868.44099999999901</v>
      </c>
      <c r="S7" s="4">
        <v>2736.2179999999998</v>
      </c>
      <c r="T7" s="4">
        <v>3474.8090000000002</v>
      </c>
      <c r="U7" s="4">
        <v>2775.6619999999998</v>
      </c>
      <c r="V7" s="4">
        <v>2269.0259999999998</v>
      </c>
      <c r="W7">
        <v>2025.2249999999999</v>
      </c>
      <c r="X7" s="4">
        <v>1506.9870000000001</v>
      </c>
      <c r="Y7" s="4">
        <v>7030.70550000002</v>
      </c>
      <c r="Z7" s="4">
        <v>15126.209000000101</v>
      </c>
      <c r="AA7" s="24">
        <v>12027.239000000001</v>
      </c>
      <c r="AB7" s="24">
        <v>4947.7710000000006</v>
      </c>
      <c r="AC7" s="24">
        <v>7079.4679999999989</v>
      </c>
      <c r="AD7" s="24">
        <v>7069.9130000000005</v>
      </c>
      <c r="AE7" s="24">
        <v>23663.90150000012</v>
      </c>
      <c r="AF7" s="4">
        <v>10847.62299999999</v>
      </c>
      <c r="AG7" s="4">
        <v>4523.68</v>
      </c>
      <c r="AH7" s="4">
        <v>6323.9429999999902</v>
      </c>
      <c r="AI7" s="4">
        <v>6127.51</v>
      </c>
      <c r="AJ7" s="4">
        <v>8846.6064999999999</v>
      </c>
      <c r="AK7" s="25">
        <v>0.10874419216080899</v>
      </c>
      <c r="AL7" s="25">
        <v>9.3749115764156787E-2</v>
      </c>
      <c r="AM7" s="25">
        <v>0.11947055816284391</v>
      </c>
      <c r="AN7" s="25">
        <v>0.15379868821103515</v>
      </c>
      <c r="AO7" s="25">
        <v>1.674912860654548</v>
      </c>
      <c r="AP7" s="24">
        <v>3012.2404999999999</v>
      </c>
      <c r="AQ7" s="24">
        <v>4534.0839999999998</v>
      </c>
      <c r="AR7" s="24">
        <v>2333.62</v>
      </c>
      <c r="AS7" s="24">
        <v>2244.482</v>
      </c>
      <c r="AT7" s="24">
        <v>3765.87</v>
      </c>
      <c r="AU7" s="24">
        <v>4488.4799999999996</v>
      </c>
      <c r="BB7" s="26">
        <v>9879.9444999999996</v>
      </c>
      <c r="BC7" s="26">
        <v>10498.831999999999</v>
      </c>
      <c r="BD7" s="26">
        <v>0</v>
      </c>
      <c r="BE7" s="26">
        <v>0</v>
      </c>
      <c r="BF7" s="26">
        <v>20378.7765</v>
      </c>
      <c r="BG7" s="27">
        <v>2.8436222324805978</v>
      </c>
      <c r="BH7" s="28">
        <v>2.9316063857919938</v>
      </c>
      <c r="BI7" s="28">
        <v>0.99648440785992964</v>
      </c>
      <c r="BJ7" s="28">
        <v>2.5844956652207838</v>
      </c>
      <c r="BK7" s="28">
        <v>1.3763048119703913</v>
      </c>
      <c r="BL7" s="28">
        <v>1.2917199189941087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1.9968475703503654</v>
      </c>
      <c r="BT7" s="28">
        <v>1.4829973099673592</v>
      </c>
      <c r="BU7" s="28">
        <v>0</v>
      </c>
      <c r="BV7" s="28">
        <v>0</v>
      </c>
      <c r="BW7" s="28">
        <v>1.6943852616548152</v>
      </c>
    </row>
    <row r="8" spans="1:75" x14ac:dyDescent="0.25">
      <c r="A8" s="60" t="str">
        <f t="shared" si="0"/>
        <v>APE_by_rookie_mdrt:4 - 6 mths</v>
      </c>
      <c r="B8" t="s">
        <v>67</v>
      </c>
      <c r="C8" s="4">
        <v>362.76100000000002</v>
      </c>
      <c r="D8" s="4">
        <v>689.78899999999999</v>
      </c>
      <c r="E8" s="4">
        <v>1679.7539999999999</v>
      </c>
      <c r="F8" s="4">
        <v>1586.1565000000001</v>
      </c>
      <c r="G8" s="4">
        <v>1734.4480000000001</v>
      </c>
      <c r="H8" s="4">
        <v>1718.3</v>
      </c>
      <c r="I8" s="4">
        <v>2182.7195000000002</v>
      </c>
      <c r="J8" s="4">
        <v>2068.2530000000002</v>
      </c>
      <c r="K8" s="4">
        <v>2658.41749999999</v>
      </c>
      <c r="L8" s="4">
        <v>2392.34</v>
      </c>
      <c r="M8" s="4">
        <v>2845.4960000000001</v>
      </c>
      <c r="N8" s="4">
        <v>5013.0079999999998</v>
      </c>
      <c r="O8" s="4">
        <v>654.11800000000005</v>
      </c>
      <c r="P8" s="4">
        <v>547.61599999999999</v>
      </c>
      <c r="Q8" s="4">
        <v>2369.259</v>
      </c>
      <c r="R8" s="4">
        <v>4357.9949999999999</v>
      </c>
      <c r="S8" s="4">
        <v>1572.2270000000001</v>
      </c>
      <c r="T8" s="4">
        <v>1493.748</v>
      </c>
      <c r="U8" s="4">
        <v>1535.3109999999999</v>
      </c>
      <c r="V8" s="4">
        <v>2539.491</v>
      </c>
      <c r="W8">
        <v>3856.748</v>
      </c>
      <c r="X8" s="4">
        <v>3897.5075000000002</v>
      </c>
      <c r="Y8" s="4">
        <v>1992.4794999999999</v>
      </c>
      <c r="Z8" s="4">
        <v>2646.6444999999999</v>
      </c>
      <c r="AA8" s="24">
        <v>10994.963</v>
      </c>
      <c r="AB8" s="24">
        <v>3570.9929999999999</v>
      </c>
      <c r="AC8" s="24">
        <v>7423.9699999999993</v>
      </c>
      <c r="AD8" s="24">
        <v>7931.5499999999993</v>
      </c>
      <c r="AE8" s="24">
        <v>8536.6314999999995</v>
      </c>
      <c r="AF8" s="4">
        <v>7771.2085000000006</v>
      </c>
      <c r="AG8" s="4">
        <v>2732.3040000000001</v>
      </c>
      <c r="AH8" s="4">
        <v>5038.9045000000006</v>
      </c>
      <c r="AI8" s="4">
        <v>6909.3899999999903</v>
      </c>
      <c r="AJ8" s="4">
        <v>10250.844000000001</v>
      </c>
      <c r="AK8" s="25">
        <v>0.41483309835272064</v>
      </c>
      <c r="AL8" s="25">
        <v>0.30695303304463928</v>
      </c>
      <c r="AM8" s="25">
        <v>0.47333016531668703</v>
      </c>
      <c r="AN8" s="25">
        <v>0.1479378063765413</v>
      </c>
      <c r="AO8" s="25">
        <v>-0.16722647422982939</v>
      </c>
      <c r="AP8" s="24">
        <v>1240.9359999999999</v>
      </c>
      <c r="AQ8" s="24">
        <v>3796.6129999999998</v>
      </c>
      <c r="AR8" s="24">
        <v>5473.45</v>
      </c>
      <c r="AS8" s="24">
        <v>3947.5065</v>
      </c>
      <c r="AT8" s="24">
        <v>2270.69</v>
      </c>
      <c r="AU8" s="24">
        <v>4405.57</v>
      </c>
      <c r="BB8" s="26">
        <v>10510.999</v>
      </c>
      <c r="BC8" s="26">
        <v>10623.7665</v>
      </c>
      <c r="BD8" s="26">
        <v>0</v>
      </c>
      <c r="BE8" s="26">
        <v>0</v>
      </c>
      <c r="BF8" s="26">
        <v>21134.765499999998</v>
      </c>
      <c r="BG8" s="27">
        <v>1.8971133648668892</v>
      </c>
      <c r="BH8" s="28">
        <v>6.9329840618243441</v>
      </c>
      <c r="BI8" s="28">
        <v>2.3101948752753496</v>
      </c>
      <c r="BJ8" s="28">
        <v>0.90580794608529847</v>
      </c>
      <c r="BK8" s="28">
        <v>1.4442507347857529</v>
      </c>
      <c r="BL8" s="28">
        <v>2.9493395137600182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2.9434387017840695</v>
      </c>
      <c r="BT8" s="28">
        <v>1.4310088133438039</v>
      </c>
      <c r="BU8" s="28">
        <v>0</v>
      </c>
      <c r="BV8" s="28">
        <v>0</v>
      </c>
      <c r="BW8" s="28">
        <v>1.922222521349094</v>
      </c>
    </row>
    <row r="9" spans="1:75" x14ac:dyDescent="0.25">
      <c r="A9" s="60" t="str">
        <f t="shared" si="0"/>
        <v>APE_by_rookie_mdrt:7-12mth</v>
      </c>
      <c r="B9" t="s">
        <v>68</v>
      </c>
      <c r="C9" s="4">
        <v>338.62200000000001</v>
      </c>
      <c r="D9" s="4">
        <v>546.81200000000001</v>
      </c>
      <c r="E9" s="4">
        <v>447.21850000000001</v>
      </c>
      <c r="F9" s="4">
        <v>1410.0329999999999</v>
      </c>
      <c r="G9" s="4">
        <v>1576.9490000000001</v>
      </c>
      <c r="H9" s="4">
        <v>4410.5934999999999</v>
      </c>
      <c r="I9" s="4">
        <v>2788.393</v>
      </c>
      <c r="J9" s="4">
        <v>1424.797</v>
      </c>
      <c r="K9" s="4">
        <v>3741.53</v>
      </c>
      <c r="L9" s="4">
        <v>3015.6439999999998</v>
      </c>
      <c r="M9" s="4">
        <v>5298.1670000000104</v>
      </c>
      <c r="N9" s="4">
        <v>5776.4900000000098</v>
      </c>
      <c r="O9" s="4">
        <v>897.09</v>
      </c>
      <c r="P9" s="4">
        <v>819.21799999999996</v>
      </c>
      <c r="Q9" s="4">
        <v>2167.4810000000002</v>
      </c>
      <c r="R9" s="4">
        <v>1641.7139999999999</v>
      </c>
      <c r="S9" s="4">
        <v>1809.37</v>
      </c>
      <c r="T9" s="4">
        <v>2581.4580000000001</v>
      </c>
      <c r="U9" s="4">
        <v>2151.1210000000001</v>
      </c>
      <c r="V9" s="4">
        <v>2418.8905</v>
      </c>
      <c r="W9">
        <v>2864.002</v>
      </c>
      <c r="X9" s="4">
        <v>2571.761</v>
      </c>
      <c r="Y9" s="4">
        <v>4710.0249999999996</v>
      </c>
      <c r="Z9" s="4">
        <v>7132.7160000000104</v>
      </c>
      <c r="AA9" s="24">
        <v>9916.3310000000001</v>
      </c>
      <c r="AB9" s="24">
        <v>3883.7890000000002</v>
      </c>
      <c r="AC9" s="24">
        <v>6032.5419999999995</v>
      </c>
      <c r="AD9" s="24">
        <v>7434.0135000000009</v>
      </c>
      <c r="AE9" s="24">
        <v>14414.502000000011</v>
      </c>
      <c r="AF9" s="4">
        <v>8730.2279999999992</v>
      </c>
      <c r="AG9" s="4">
        <v>1332.6524999999999</v>
      </c>
      <c r="AH9" s="4">
        <v>7397.5754999999999</v>
      </c>
      <c r="AI9" s="4">
        <v>7954.7200000000012</v>
      </c>
      <c r="AJ9" s="4">
        <v>14090.301000000021</v>
      </c>
      <c r="AK9" s="25">
        <v>0.13586162927245438</v>
      </c>
      <c r="AL9" s="25">
        <v>1.9143298796948196</v>
      </c>
      <c r="AM9" s="25">
        <v>-0.18452444317736272</v>
      </c>
      <c r="AN9" s="25">
        <v>-6.5458809360983139E-2</v>
      </c>
      <c r="AO9" s="25">
        <v>2.3008805844530134E-2</v>
      </c>
      <c r="AP9" s="24">
        <v>485.90499999999997</v>
      </c>
      <c r="AQ9" s="24">
        <v>536.13</v>
      </c>
      <c r="AR9" s="24">
        <v>1310.55</v>
      </c>
      <c r="AS9" s="24">
        <v>2670.3989999999999</v>
      </c>
      <c r="AT9" s="24">
        <v>9797.42</v>
      </c>
      <c r="AU9" s="24">
        <v>4937.8599999999997</v>
      </c>
      <c r="BB9" s="26">
        <v>2332.585</v>
      </c>
      <c r="BC9" s="26">
        <v>17405.679</v>
      </c>
      <c r="BD9" s="26">
        <v>0</v>
      </c>
      <c r="BE9" s="26">
        <v>0</v>
      </c>
      <c r="BF9" s="26">
        <v>19738.263999999999</v>
      </c>
      <c r="BG9" s="27">
        <v>0.5416457657537147</v>
      </c>
      <c r="BH9" s="28">
        <v>0.65444118659502115</v>
      </c>
      <c r="BI9" s="28">
        <v>0.60464197840719236</v>
      </c>
      <c r="BJ9" s="28">
        <v>1.6265920860758938</v>
      </c>
      <c r="BK9" s="28">
        <v>5.4148239442457875</v>
      </c>
      <c r="BL9" s="28">
        <v>1.9128182600685346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0.60059519196331212</v>
      </c>
      <c r="BT9" s="28">
        <v>2.8852976075425585</v>
      </c>
      <c r="BU9" s="28">
        <v>0</v>
      </c>
      <c r="BV9" s="28">
        <v>0</v>
      </c>
      <c r="BW9" s="28">
        <v>1.9904805517282551</v>
      </c>
    </row>
    <row r="10" spans="1:75" x14ac:dyDescent="0.25">
      <c r="A10" s="60" t="str">
        <f t="shared" si="0"/>
        <v>APE_by_rookie_mdrt:13+mth</v>
      </c>
      <c r="B10" t="s">
        <v>69</v>
      </c>
      <c r="C10" s="4">
        <v>334.298</v>
      </c>
      <c r="D10" s="4">
        <v>270.85199999999998</v>
      </c>
      <c r="E10" s="4">
        <v>552.04899999999998</v>
      </c>
      <c r="F10" s="4">
        <v>388.04</v>
      </c>
      <c r="G10" s="4">
        <v>523.77149999999995</v>
      </c>
      <c r="H10" s="4">
        <v>774.71550000000002</v>
      </c>
      <c r="I10" s="4">
        <v>632.56500000000005</v>
      </c>
      <c r="J10" s="4">
        <v>705.60400000000004</v>
      </c>
      <c r="K10" s="4">
        <v>3654.1790000000001</v>
      </c>
      <c r="L10" s="4">
        <v>-1191.258</v>
      </c>
      <c r="M10" s="4">
        <v>2363.9495000000002</v>
      </c>
      <c r="N10" s="4">
        <v>4457.63399999999</v>
      </c>
      <c r="O10" s="4">
        <v>596.98699999999997</v>
      </c>
      <c r="P10" s="4">
        <v>1388.49</v>
      </c>
      <c r="Q10" s="4">
        <v>1534.674</v>
      </c>
      <c r="R10" s="4">
        <v>1206.982</v>
      </c>
      <c r="S10" s="4">
        <v>1457.5889999999999</v>
      </c>
      <c r="T10" s="4">
        <v>2428.7044999999998</v>
      </c>
      <c r="U10" s="4">
        <v>1586.0619999999999</v>
      </c>
      <c r="V10" s="4">
        <v>1310.0440000000001</v>
      </c>
      <c r="W10">
        <v>2379.7469999999998</v>
      </c>
      <c r="X10" s="4">
        <v>1759.1415</v>
      </c>
      <c r="Y10" s="4">
        <v>2505.2604999999999</v>
      </c>
      <c r="Z10" s="4">
        <v>6394.2539999999999</v>
      </c>
      <c r="AA10" s="24">
        <v>8613.4264999999996</v>
      </c>
      <c r="AB10" s="24">
        <v>3520.1509999999998</v>
      </c>
      <c r="AC10" s="24">
        <v>5093.2754999999997</v>
      </c>
      <c r="AD10" s="24">
        <v>5275.8529999999992</v>
      </c>
      <c r="AE10" s="24">
        <v>10658.655999999999</v>
      </c>
      <c r="AF10" s="4">
        <v>2843.7259999999997</v>
      </c>
      <c r="AG10" s="4">
        <v>1157.1990000000001</v>
      </c>
      <c r="AH10" s="4">
        <v>1686.527</v>
      </c>
      <c r="AI10" s="4">
        <v>4992.348</v>
      </c>
      <c r="AJ10" s="4">
        <v>5630.3254999999899</v>
      </c>
      <c r="AK10" s="25">
        <v>2.0289227935462137</v>
      </c>
      <c r="AL10" s="25">
        <v>2.0419582111633345</v>
      </c>
      <c r="AM10" s="25">
        <v>2.0199786306415488</v>
      </c>
      <c r="AN10" s="25">
        <v>5.6787908214731564E-2</v>
      </c>
      <c r="AO10" s="25">
        <v>0.89307989387114795</v>
      </c>
      <c r="AP10" s="24">
        <v>1566.4295</v>
      </c>
      <c r="AQ10" s="24">
        <v>1094.9259999999999</v>
      </c>
      <c r="AR10" s="24">
        <v>2230.5300000000002</v>
      </c>
      <c r="AS10" s="24">
        <v>2192.64</v>
      </c>
      <c r="AT10" s="24">
        <v>2223.58</v>
      </c>
      <c r="AU10" s="24">
        <v>1895.13</v>
      </c>
      <c r="BB10" s="26">
        <v>4891.8855000000003</v>
      </c>
      <c r="BC10" s="26">
        <v>6311.3499999999995</v>
      </c>
      <c r="BD10" s="26">
        <v>0</v>
      </c>
      <c r="BE10" s="26">
        <v>0</v>
      </c>
      <c r="BF10" s="26">
        <v>11203.235499999999</v>
      </c>
      <c r="BG10" s="27">
        <v>2.6238921450550849</v>
      </c>
      <c r="BH10" s="28">
        <v>0.78857319822252947</v>
      </c>
      <c r="BI10" s="28">
        <v>1.4534226812990905</v>
      </c>
      <c r="BJ10" s="28">
        <v>1.8166302397218848</v>
      </c>
      <c r="BK10" s="28">
        <v>1.5255191964264274</v>
      </c>
      <c r="BL10" s="28">
        <v>0.78030489094082889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1.3896805847249167</v>
      </c>
      <c r="BT10" s="28">
        <v>1.2391534681365655</v>
      </c>
      <c r="BU10" s="28">
        <v>0</v>
      </c>
      <c r="BV10" s="28">
        <v>0</v>
      </c>
      <c r="BW10" s="28">
        <v>1.3006711672758802</v>
      </c>
    </row>
    <row r="11" spans="1:75" x14ac:dyDescent="0.25">
      <c r="A11" s="60" t="str">
        <f t="shared" si="0"/>
        <v>APE_by_rookie_mdrt:SA</v>
      </c>
      <c r="B11" s="38" t="s">
        <v>70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X11" s="4"/>
      <c r="Y11" s="4"/>
      <c r="Z11" s="4"/>
      <c r="AA11" s="24"/>
      <c r="AB11" s="24"/>
      <c r="AC11" s="24"/>
      <c r="AD11" s="24"/>
      <c r="AE11" s="24"/>
      <c r="AF11" s="4"/>
      <c r="AG11" s="4"/>
      <c r="AH11" s="4"/>
      <c r="AI11" s="4"/>
      <c r="AJ11" s="4"/>
      <c r="AK11" s="25"/>
      <c r="AL11" s="25"/>
      <c r="AM11" s="25"/>
      <c r="AN11" s="25"/>
      <c r="AO11" s="25"/>
      <c r="AP11" s="24"/>
      <c r="AQ11" s="24">
        <v>541.452</v>
      </c>
      <c r="AR11" s="24">
        <v>608.25</v>
      </c>
      <c r="AS11" s="24">
        <v>830.04849999999999</v>
      </c>
      <c r="AT11" s="24">
        <v>482.97</v>
      </c>
      <c r="AU11" s="24">
        <v>254.37</v>
      </c>
      <c r="BB11" s="26"/>
      <c r="BC11" s="26"/>
      <c r="BD11" s="26"/>
      <c r="BE11" s="26"/>
      <c r="BF11" s="26"/>
      <c r="BG11" s="27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</row>
    <row r="12" spans="1:75" s="23" customFormat="1" x14ac:dyDescent="0.25">
      <c r="A12" s="60" t="str">
        <f t="shared" si="0"/>
        <v xml:space="preserve">APE_by_rookie_mdrt:Total </v>
      </c>
      <c r="B12" s="29" t="s">
        <v>100</v>
      </c>
      <c r="C12" s="30">
        <v>5229.46</v>
      </c>
      <c r="D12" s="30">
        <v>4953.427999999999</v>
      </c>
      <c r="E12" s="30">
        <v>10867.875</v>
      </c>
      <c r="F12" s="30">
        <v>14017.172000000002</v>
      </c>
      <c r="G12" s="30">
        <v>11357.576000000001</v>
      </c>
      <c r="H12" s="30">
        <v>18852.465999999989</v>
      </c>
      <c r="I12" s="30">
        <v>16582.022999999997</v>
      </c>
      <c r="J12" s="30">
        <v>10057.414999999999</v>
      </c>
      <c r="K12" s="30">
        <v>21958.389999999992</v>
      </c>
      <c r="L12" s="30">
        <v>13825.28199999999</v>
      </c>
      <c r="M12" s="30">
        <v>21610.269000000011</v>
      </c>
      <c r="N12" s="30">
        <v>34303.053999999975</v>
      </c>
      <c r="O12" s="30">
        <v>6062.5229999999992</v>
      </c>
      <c r="P12" s="30">
        <v>6799.4349999999695</v>
      </c>
      <c r="Q12" s="30">
        <v>17827.882999999991</v>
      </c>
      <c r="R12" s="30">
        <v>18291.496999999999</v>
      </c>
      <c r="S12" s="30">
        <v>13673.798000000003</v>
      </c>
      <c r="T12" s="30">
        <v>17473.260000000002</v>
      </c>
      <c r="U12" s="30">
        <v>14170.758</v>
      </c>
      <c r="V12" s="30">
        <v>14052.285</v>
      </c>
      <c r="W12" s="30">
        <v>20224.288999999997</v>
      </c>
      <c r="X12" s="30">
        <v>18360.918999999998</v>
      </c>
      <c r="Y12" s="30">
        <v>27633.948000000037</v>
      </c>
      <c r="Z12" s="30">
        <v>44997.842000000113</v>
      </c>
      <c r="AA12" s="30">
        <v>80128.395999999964</v>
      </c>
      <c r="AB12" s="30">
        <v>30689.840999999957</v>
      </c>
      <c r="AC12" s="30">
        <v>49438.555000000008</v>
      </c>
      <c r="AD12" s="30">
        <v>48447.331999999995</v>
      </c>
      <c r="AE12" s="30">
        <v>90992.709000000148</v>
      </c>
      <c r="AF12" s="30">
        <v>65277.976999999992</v>
      </c>
      <c r="AG12" s="30">
        <v>21050.763000000003</v>
      </c>
      <c r="AH12" s="30">
        <v>44227.214</v>
      </c>
      <c r="AI12" s="30">
        <v>48597.827999999987</v>
      </c>
      <c r="AJ12" s="30">
        <v>69738.604999999981</v>
      </c>
      <c r="AK12" s="25">
        <v>0.22749508612988989</v>
      </c>
      <c r="AL12" s="25">
        <v>0.45789684677937581</v>
      </c>
      <c r="AM12" s="25">
        <v>0.11783109376955125</v>
      </c>
      <c r="AN12" s="25">
        <v>-3.0967639129878544E-3</v>
      </c>
      <c r="AO12" s="25">
        <v>0.30476812663517094</v>
      </c>
      <c r="AP12" s="30">
        <v>12769.655000000001</v>
      </c>
      <c r="AQ12" s="30">
        <v>20969.710000000014</v>
      </c>
      <c r="AR12" s="30">
        <v>27560.079999999998</v>
      </c>
      <c r="AS12" s="30">
        <v>24462.638000000021</v>
      </c>
      <c r="AT12" s="30">
        <v>31187.96</v>
      </c>
      <c r="AU12" s="30">
        <v>30762.36</v>
      </c>
      <c r="BB12" s="31">
        <v>61299.445000000007</v>
      </c>
      <c r="BC12" s="31">
        <v>86412.958000000013</v>
      </c>
      <c r="BD12" s="31">
        <v>0</v>
      </c>
      <c r="BE12" s="31">
        <v>0</v>
      </c>
      <c r="BF12" s="31">
        <v>147712.40300000005</v>
      </c>
      <c r="BG12" s="32">
        <v>2.1063268543476044</v>
      </c>
      <c r="BH12" s="28">
        <v>3.0840371295556332</v>
      </c>
      <c r="BI12" s="28">
        <v>1.5458975134624797</v>
      </c>
      <c r="BJ12" s="28">
        <v>1.3373775804134578</v>
      </c>
      <c r="BK12" s="28">
        <v>2.2808556920323082</v>
      </c>
      <c r="BL12" s="28">
        <v>1.7605392468262933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1.9973855517856898</v>
      </c>
      <c r="BT12" s="28">
        <v>1.7478859970725278</v>
      </c>
      <c r="BU12" s="28">
        <v>0</v>
      </c>
      <c r="BV12" s="28">
        <v>0</v>
      </c>
      <c r="BW12" s="28">
        <v>1.8434463982032052</v>
      </c>
    </row>
    <row r="13" spans="1:75" x14ac:dyDescent="0.25">
      <c r="A13" s="60" t="str">
        <f t="shared" si="0"/>
        <v>APE_by_rookie_mdrt:SP 100%</v>
      </c>
      <c r="B13" s="33" t="s">
        <v>101</v>
      </c>
      <c r="C13" s="34">
        <v>0</v>
      </c>
      <c r="D13" s="34">
        <v>0</v>
      </c>
      <c r="E13" s="34">
        <v>792.65000000000009</v>
      </c>
      <c r="F13" s="34">
        <v>1106.6690000000001</v>
      </c>
      <c r="G13" s="34">
        <v>212.9</v>
      </c>
      <c r="H13" s="34">
        <v>16147.084999999999</v>
      </c>
      <c r="I13" s="34">
        <v>3481.585</v>
      </c>
      <c r="J13" s="34">
        <v>5354.9935999999998</v>
      </c>
      <c r="K13" s="34">
        <v>5932.9479999999994</v>
      </c>
      <c r="L13" s="34">
        <v>3172.6114000000002</v>
      </c>
      <c r="M13" s="34">
        <v>2567.877</v>
      </c>
      <c r="N13" s="34">
        <v>3953.7190000000001</v>
      </c>
      <c r="O13" s="34">
        <v>450.49400000000003</v>
      </c>
      <c r="P13" s="34">
        <v>1381.87</v>
      </c>
      <c r="Q13" s="34">
        <v>1194.8430000000001</v>
      </c>
      <c r="R13" s="34">
        <v>1646.8620000000001</v>
      </c>
      <c r="S13" s="34">
        <v>1813.2989999999998</v>
      </c>
      <c r="T13" s="34">
        <v>1070.7864</v>
      </c>
      <c r="U13" s="34">
        <v>1961.0217</v>
      </c>
      <c r="V13" s="34">
        <v>971</v>
      </c>
      <c r="W13" s="34">
        <v>2933.761</v>
      </c>
      <c r="X13" s="34">
        <v>4070.6504999999997</v>
      </c>
      <c r="Y13" s="34">
        <v>5327.8155999999999</v>
      </c>
      <c r="Z13" s="34">
        <v>2640.0866999999998</v>
      </c>
      <c r="AA13" s="35">
        <v>7558.1544000000004</v>
      </c>
      <c r="AB13" s="24">
        <v>3027.2070000000003</v>
      </c>
      <c r="AC13" s="24">
        <v>4530.9474</v>
      </c>
      <c r="AD13" s="24">
        <v>5865.7826999999997</v>
      </c>
      <c r="AE13" s="24">
        <v>12038.552799999999</v>
      </c>
      <c r="AF13" s="4">
        <v>18259.304</v>
      </c>
      <c r="AG13" s="4">
        <v>792.65000000000009</v>
      </c>
      <c r="AH13" s="4">
        <v>17466.653999999999</v>
      </c>
      <c r="AI13" s="4">
        <v>14769.526600000001</v>
      </c>
      <c r="AJ13" s="4">
        <v>9694.2073999999993</v>
      </c>
      <c r="AK13" s="25">
        <v>-0.58606558059387148</v>
      </c>
      <c r="AL13" s="25">
        <v>2.8190967009398853</v>
      </c>
      <c r="AM13" s="25">
        <v>-0.74059442638527107</v>
      </c>
      <c r="AN13" s="25">
        <v>-0.60284558477317751</v>
      </c>
      <c r="AO13" s="25">
        <v>0.24182950738190323</v>
      </c>
      <c r="AP13" s="34">
        <v>4861.7790000000005</v>
      </c>
      <c r="AQ13" s="34">
        <v>4861.7790000000005</v>
      </c>
      <c r="AR13" s="34">
        <v>3315.1</v>
      </c>
      <c r="AS13" s="34">
        <v>744.16</v>
      </c>
      <c r="AT13" s="34">
        <v>2678.91</v>
      </c>
      <c r="AU13" s="34">
        <v>4838.45</v>
      </c>
      <c r="BB13" s="31">
        <v>13038.658000000001</v>
      </c>
      <c r="BC13" s="31">
        <v>8261.52</v>
      </c>
      <c r="BD13" s="31">
        <v>0</v>
      </c>
      <c r="BE13" s="31">
        <v>0</v>
      </c>
      <c r="BF13" s="31">
        <v>21300.178000000004</v>
      </c>
      <c r="BG13" s="27">
        <v>10.792105999191998</v>
      </c>
      <c r="BH13" s="28">
        <v>3.5182607625898243</v>
      </c>
      <c r="BI13" s="28">
        <v>2.77450677620407</v>
      </c>
      <c r="BJ13" s="28">
        <v>0.45186542648989408</v>
      </c>
      <c r="BK13" s="28">
        <v>1.4773680457552782</v>
      </c>
      <c r="BL13" s="28">
        <v>4.5185949317249454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4.3071577199709168</v>
      </c>
      <c r="BT13" s="28">
        <v>1.8233537648219003</v>
      </c>
      <c r="BU13" s="28">
        <v>0</v>
      </c>
      <c r="BV13" s="28">
        <v>0</v>
      </c>
      <c r="BW13" s="28">
        <v>2.8181718542293872</v>
      </c>
    </row>
    <row r="14" spans="1:75" x14ac:dyDescent="0.25">
      <c r="C14" s="4">
        <v>5229.46</v>
      </c>
      <c r="D14" s="4">
        <v>4953.427999999999</v>
      </c>
      <c r="E14" s="4">
        <v>10947.14</v>
      </c>
      <c r="F14" s="4">
        <v>14127.838900000002</v>
      </c>
      <c r="G14" s="4">
        <v>11378.866000000002</v>
      </c>
      <c r="H14" s="4">
        <v>20467.17449999999</v>
      </c>
      <c r="I14" s="4">
        <v>16930.181499999999</v>
      </c>
      <c r="J14" s="4">
        <v>10592.914359999999</v>
      </c>
      <c r="K14" s="4">
        <v>22551.684799999992</v>
      </c>
      <c r="L14" s="4">
        <v>14142.543139999991</v>
      </c>
      <c r="M14" s="4">
        <v>21867.056700000012</v>
      </c>
      <c r="N14" s="4">
        <v>34698.425899999973</v>
      </c>
      <c r="O14" s="4">
        <v>6107.5723999999991</v>
      </c>
      <c r="P14" s="4">
        <v>6937.6219999999694</v>
      </c>
      <c r="Q14" s="4">
        <v>17947.367299999991</v>
      </c>
      <c r="R14" s="4">
        <v>18456.183199999999</v>
      </c>
      <c r="S14" s="4">
        <v>13855.127900000003</v>
      </c>
      <c r="T14" s="4">
        <v>17580.338640000002</v>
      </c>
      <c r="U14" s="4">
        <v>14366.86017</v>
      </c>
      <c r="V14" s="4">
        <v>14149.385</v>
      </c>
      <c r="W14" s="4">
        <v>20517.665099999998</v>
      </c>
      <c r="X14" s="4">
        <v>18767.984049999999</v>
      </c>
      <c r="Y14" s="4">
        <v>28166.729560000036</v>
      </c>
      <c r="Z14" s="4">
        <v>45261.850670000116</v>
      </c>
      <c r="AA14" s="24">
        <v>80884.21143999997</v>
      </c>
      <c r="AB14" s="24">
        <v>30992.561699999958</v>
      </c>
      <c r="AC14" s="24">
        <v>49891.649740000008</v>
      </c>
      <c r="AD14" s="24">
        <v>49033.910269999993</v>
      </c>
      <c r="AE14" s="24">
        <v>92196.564280000151</v>
      </c>
      <c r="AF14" s="24">
        <v>67103.907399999996</v>
      </c>
      <c r="AG14" s="24">
        <v>21130.028000000002</v>
      </c>
      <c r="AH14" s="24">
        <v>45973.879399999998</v>
      </c>
      <c r="AI14" s="24">
        <v>50074.780659999989</v>
      </c>
      <c r="AJ14" s="24">
        <v>70708.025739999983</v>
      </c>
      <c r="AP14" s="4">
        <v>13255.832900000001</v>
      </c>
      <c r="AQ14" s="4">
        <v>21455.887900000012</v>
      </c>
      <c r="AR14" s="4">
        <v>27891.589999999997</v>
      </c>
      <c r="AS14" s="4">
        <v>24537.054000000022</v>
      </c>
      <c r="AT14" s="4">
        <v>31455.850999999999</v>
      </c>
      <c r="AU14" s="4">
        <v>31246.205000000002</v>
      </c>
      <c r="BB14" s="36">
        <v>62603.310800000007</v>
      </c>
      <c r="BC14" s="36">
        <v>87239.110000000015</v>
      </c>
      <c r="BD14" s="36">
        <v>0</v>
      </c>
      <c r="BE14" s="36">
        <v>0</v>
      </c>
      <c r="BF14" s="36">
        <v>149842.42080000005</v>
      </c>
      <c r="BG14" s="27">
        <v>2.1703930844929489</v>
      </c>
      <c r="BH14" s="28">
        <v>3.0926862115001521</v>
      </c>
      <c r="BI14" s="28">
        <v>1.5540769592429309</v>
      </c>
      <c r="BJ14" s="28">
        <v>1.3294760749882468</v>
      </c>
      <c r="BK14" s="28">
        <v>2.2703399944795883</v>
      </c>
      <c r="BL14" s="28">
        <v>1.7773380615607981</v>
      </c>
      <c r="BS14" s="28">
        <v>2.0199463150540438</v>
      </c>
      <c r="BT14" s="28">
        <v>1.748571363236705</v>
      </c>
      <c r="BW14" s="28">
        <v>1.8525546349815549</v>
      </c>
    </row>
    <row r="15" spans="1:75" s="23" customFormat="1" x14ac:dyDescent="0.25">
      <c r="A15" s="60"/>
      <c r="B15" s="15" t="s">
        <v>102</v>
      </c>
      <c r="C15" s="16">
        <v>42005</v>
      </c>
      <c r="D15" s="16">
        <v>42036</v>
      </c>
      <c r="E15" s="16">
        <v>42064</v>
      </c>
      <c r="F15" s="16">
        <v>42095</v>
      </c>
      <c r="G15" s="16">
        <v>42125</v>
      </c>
      <c r="H15" s="16">
        <v>42156</v>
      </c>
      <c r="I15" s="16">
        <v>42186</v>
      </c>
      <c r="J15" s="16">
        <v>42217</v>
      </c>
      <c r="K15" s="16">
        <v>42248</v>
      </c>
      <c r="L15" s="16">
        <v>42278</v>
      </c>
      <c r="M15" s="16">
        <v>42309</v>
      </c>
      <c r="N15" s="16">
        <v>42339</v>
      </c>
      <c r="O15" s="16">
        <v>42370</v>
      </c>
      <c r="P15" s="16">
        <v>42401</v>
      </c>
      <c r="Q15" s="16">
        <v>42430</v>
      </c>
      <c r="R15" s="16">
        <v>42461</v>
      </c>
      <c r="S15" s="16">
        <v>42491</v>
      </c>
      <c r="T15" s="16">
        <v>42522</v>
      </c>
      <c r="U15" s="16">
        <v>42552</v>
      </c>
      <c r="V15" s="16">
        <v>42583</v>
      </c>
      <c r="W15" s="16">
        <v>42614</v>
      </c>
      <c r="X15" s="16">
        <v>42644</v>
      </c>
      <c r="Y15" s="16">
        <v>42675</v>
      </c>
      <c r="Z15" s="16">
        <v>42705</v>
      </c>
      <c r="AA15" s="17" t="s">
        <v>112</v>
      </c>
      <c r="AB15" s="17" t="s">
        <v>78</v>
      </c>
      <c r="AC15" s="17" t="s">
        <v>79</v>
      </c>
      <c r="AD15" s="17" t="s">
        <v>80</v>
      </c>
      <c r="AE15" s="17" t="s">
        <v>81</v>
      </c>
      <c r="AF15" s="18" t="s">
        <v>113</v>
      </c>
      <c r="AG15" s="18" t="s">
        <v>82</v>
      </c>
      <c r="AH15" s="18" t="s">
        <v>83</v>
      </c>
      <c r="AI15" s="18" t="s">
        <v>84</v>
      </c>
      <c r="AJ15" s="18" t="s">
        <v>85</v>
      </c>
      <c r="AK15" s="19" t="s">
        <v>86</v>
      </c>
      <c r="AL15" s="19" t="s">
        <v>87</v>
      </c>
      <c r="AM15" s="19" t="s">
        <v>88</v>
      </c>
      <c r="AN15" s="19" t="s">
        <v>89</v>
      </c>
      <c r="AO15" s="19" t="s">
        <v>90</v>
      </c>
      <c r="AP15" s="20">
        <v>42736</v>
      </c>
      <c r="AQ15" s="20">
        <v>42767</v>
      </c>
      <c r="AR15" s="20">
        <v>42795</v>
      </c>
      <c r="AS15" s="20">
        <v>42826</v>
      </c>
      <c r="AT15" s="20">
        <v>42856</v>
      </c>
      <c r="AU15" s="20">
        <v>42887</v>
      </c>
      <c r="AV15" s="20">
        <v>42917</v>
      </c>
      <c r="AW15" s="20">
        <v>42948</v>
      </c>
      <c r="AX15" s="20">
        <v>42979</v>
      </c>
      <c r="AY15" s="20">
        <v>43009</v>
      </c>
      <c r="AZ15" s="20">
        <v>43040</v>
      </c>
      <c r="BA15" s="20">
        <v>43070</v>
      </c>
      <c r="BB15" s="17" t="s">
        <v>91</v>
      </c>
      <c r="BC15" s="17" t="s">
        <v>92</v>
      </c>
      <c r="BD15" s="17" t="s">
        <v>93</v>
      </c>
      <c r="BE15" s="17" t="s">
        <v>94</v>
      </c>
      <c r="BF15" s="17" t="s">
        <v>114</v>
      </c>
      <c r="BG15" s="21">
        <v>42736</v>
      </c>
      <c r="BH15" s="20">
        <v>42767</v>
      </c>
      <c r="BI15" s="20">
        <v>42795</v>
      </c>
      <c r="BJ15" s="20">
        <v>42826</v>
      </c>
      <c r="BK15" s="20">
        <v>42856</v>
      </c>
      <c r="BL15" s="20">
        <v>42887</v>
      </c>
      <c r="BM15" s="20">
        <v>42917</v>
      </c>
      <c r="BN15" s="20">
        <v>42948</v>
      </c>
      <c r="BO15" s="20">
        <v>42979</v>
      </c>
      <c r="BP15" s="20">
        <v>43009</v>
      </c>
      <c r="BQ15" s="20">
        <v>43040</v>
      </c>
      <c r="BR15" s="20">
        <v>43070</v>
      </c>
      <c r="BS15" s="17" t="s">
        <v>95</v>
      </c>
      <c r="BT15" s="17" t="s">
        <v>96</v>
      </c>
      <c r="BU15" s="17" t="s">
        <v>97</v>
      </c>
      <c r="BV15" s="17" t="s">
        <v>98</v>
      </c>
      <c r="BW15" s="22" t="s">
        <v>3</v>
      </c>
    </row>
    <row r="16" spans="1:75" x14ac:dyDescent="0.25">
      <c r="A16" s="60" t="str">
        <f>$B$15&amp;"_by_rookie_mdrt:"&amp;B16</f>
        <v># Manpower_by_rookie_mdrt:MDRT</v>
      </c>
      <c r="B16" t="s">
        <v>99</v>
      </c>
      <c r="C16" s="4">
        <v>34</v>
      </c>
      <c r="D16">
        <v>39</v>
      </c>
      <c r="E16">
        <v>43</v>
      </c>
      <c r="F16">
        <v>50</v>
      </c>
      <c r="G16">
        <v>52</v>
      </c>
      <c r="H16">
        <v>53</v>
      </c>
      <c r="I16">
        <v>53</v>
      </c>
      <c r="J16">
        <v>53</v>
      </c>
      <c r="K16">
        <v>53</v>
      </c>
      <c r="L16">
        <v>53</v>
      </c>
      <c r="M16">
        <v>50</v>
      </c>
      <c r="N16">
        <v>51</v>
      </c>
      <c r="O16">
        <v>80</v>
      </c>
      <c r="P16">
        <v>80</v>
      </c>
      <c r="Q16">
        <v>81</v>
      </c>
      <c r="R16">
        <v>81</v>
      </c>
      <c r="S16">
        <v>80</v>
      </c>
      <c r="T16">
        <v>77</v>
      </c>
      <c r="U16">
        <v>70</v>
      </c>
      <c r="V16">
        <v>70</v>
      </c>
      <c r="W16">
        <v>68</v>
      </c>
      <c r="X16">
        <v>67</v>
      </c>
      <c r="Y16">
        <v>65</v>
      </c>
      <c r="Z16">
        <v>61</v>
      </c>
      <c r="AA16">
        <v>77</v>
      </c>
      <c r="AB16">
        <v>81</v>
      </c>
      <c r="AC16">
        <v>77</v>
      </c>
      <c r="AD16">
        <v>68</v>
      </c>
      <c r="AE16" s="24">
        <v>65</v>
      </c>
      <c r="AF16" s="24">
        <v>53</v>
      </c>
      <c r="AG16" s="24">
        <v>43</v>
      </c>
      <c r="AH16" s="24">
        <v>53</v>
      </c>
      <c r="AI16" s="24">
        <v>53</v>
      </c>
      <c r="AJ16" s="24">
        <v>51</v>
      </c>
      <c r="AK16" s="25">
        <v>0.45283018867924518</v>
      </c>
      <c r="AL16" s="25">
        <v>0.88372093023255816</v>
      </c>
      <c r="AM16" s="25">
        <v>0.45283018867924518</v>
      </c>
      <c r="AN16" s="25">
        <v>0.28301886792452824</v>
      </c>
      <c r="AO16" s="25">
        <v>0.27450980392156854</v>
      </c>
      <c r="AP16" s="4">
        <v>97</v>
      </c>
      <c r="AQ16" s="24">
        <v>95</v>
      </c>
      <c r="AR16" s="24">
        <v>95</v>
      </c>
      <c r="AS16" s="24">
        <v>89</v>
      </c>
      <c r="AT16" s="24">
        <v>85</v>
      </c>
      <c r="AU16" s="24">
        <v>81</v>
      </c>
      <c r="BB16" s="24">
        <v>95</v>
      </c>
      <c r="BC16" s="24">
        <v>81</v>
      </c>
      <c r="BF16" s="24">
        <v>81</v>
      </c>
      <c r="BG16" s="37">
        <v>1.2124999999999999</v>
      </c>
      <c r="BH16" s="28">
        <v>1.1875</v>
      </c>
      <c r="BI16" s="28">
        <v>1.1728395061728396</v>
      </c>
      <c r="BJ16" s="28">
        <v>1.0987654320987654</v>
      </c>
      <c r="BK16" s="28">
        <v>1.0625</v>
      </c>
      <c r="BL16" s="28">
        <v>1.051948051948052</v>
      </c>
      <c r="BS16" s="28">
        <v>1.1728395061728396</v>
      </c>
      <c r="BT16" s="28">
        <v>1.051948051948052</v>
      </c>
      <c r="BW16" s="28">
        <v>1.051948051948052</v>
      </c>
    </row>
    <row r="17" spans="1:75" x14ac:dyDescent="0.25">
      <c r="A17" s="60" t="str">
        <f t="shared" ref="A17:A24" si="1">$B$15&amp;"_by_rookie_mdrt:"&amp;B17</f>
        <v># Manpower_by_rookie_mdrt:Rookie in month</v>
      </c>
      <c r="B17" t="s">
        <v>64</v>
      </c>
      <c r="C17" s="4">
        <v>215</v>
      </c>
      <c r="D17">
        <v>68</v>
      </c>
      <c r="E17">
        <v>224</v>
      </c>
      <c r="F17">
        <v>301</v>
      </c>
      <c r="G17">
        <v>221</v>
      </c>
      <c r="H17">
        <v>256</v>
      </c>
      <c r="I17">
        <v>229</v>
      </c>
      <c r="J17">
        <v>227</v>
      </c>
      <c r="K17">
        <v>224</v>
      </c>
      <c r="L17">
        <v>185</v>
      </c>
      <c r="M17">
        <v>311</v>
      </c>
      <c r="N17">
        <v>248</v>
      </c>
      <c r="O17">
        <v>71</v>
      </c>
      <c r="P17">
        <v>74</v>
      </c>
      <c r="Q17">
        <v>320</v>
      </c>
      <c r="R17">
        <v>206</v>
      </c>
      <c r="S17">
        <v>213</v>
      </c>
      <c r="T17">
        <v>315</v>
      </c>
      <c r="U17">
        <v>246</v>
      </c>
      <c r="V17">
        <v>238</v>
      </c>
      <c r="W17">
        <v>330</v>
      </c>
      <c r="X17">
        <v>305</v>
      </c>
      <c r="Y17">
        <v>377</v>
      </c>
      <c r="Z17">
        <v>381</v>
      </c>
      <c r="AA17">
        <v>315</v>
      </c>
      <c r="AB17">
        <v>320</v>
      </c>
      <c r="AC17">
        <v>315</v>
      </c>
      <c r="AD17">
        <v>330</v>
      </c>
      <c r="AE17" s="24">
        <v>377</v>
      </c>
      <c r="AF17" s="24">
        <v>256</v>
      </c>
      <c r="AG17" s="24">
        <v>224</v>
      </c>
      <c r="AH17" s="24">
        <v>256</v>
      </c>
      <c r="AI17" s="24">
        <v>224</v>
      </c>
      <c r="AJ17" s="24">
        <v>248</v>
      </c>
      <c r="AK17" s="25">
        <v>0.23046875</v>
      </c>
      <c r="AL17" s="25">
        <v>0.4285714285714286</v>
      </c>
      <c r="AM17" s="25">
        <v>0.23046875</v>
      </c>
      <c r="AN17" s="25">
        <v>0.47321428571428581</v>
      </c>
      <c r="AO17" s="25">
        <v>0.52016129032258074</v>
      </c>
      <c r="AP17" s="4">
        <v>189</v>
      </c>
      <c r="AQ17" s="24">
        <v>379</v>
      </c>
      <c r="AR17" s="24">
        <v>346</v>
      </c>
      <c r="AS17" s="24">
        <v>289</v>
      </c>
      <c r="AT17" s="24">
        <v>347</v>
      </c>
      <c r="AU17" s="24">
        <v>405</v>
      </c>
      <c r="BB17" s="24">
        <v>346</v>
      </c>
      <c r="BC17" s="24">
        <v>405</v>
      </c>
      <c r="BF17" s="24">
        <v>405</v>
      </c>
      <c r="BG17" s="37">
        <v>2.6619718309859155</v>
      </c>
      <c r="BH17" s="28">
        <v>5.1216216216216219</v>
      </c>
      <c r="BI17" s="28">
        <v>1.08125</v>
      </c>
      <c r="BJ17" s="28">
        <v>1.4029126213592233</v>
      </c>
      <c r="BK17" s="28">
        <v>1.6291079812206573</v>
      </c>
      <c r="BL17" s="28">
        <v>1.2857142857142858</v>
      </c>
      <c r="BS17" s="28">
        <v>1.08125</v>
      </c>
      <c r="BT17" s="28">
        <v>1.2857142857142858</v>
      </c>
      <c r="BW17" s="28">
        <v>1.2857142857142858</v>
      </c>
    </row>
    <row r="18" spans="1:75" x14ac:dyDescent="0.25">
      <c r="A18" s="60" t="str">
        <f t="shared" si="1"/>
        <v># Manpower_by_rookie_mdrt:Rookie last month</v>
      </c>
      <c r="B18" t="s">
        <v>65</v>
      </c>
      <c r="C18" s="4">
        <v>237</v>
      </c>
      <c r="D18">
        <v>214</v>
      </c>
      <c r="E18">
        <v>68</v>
      </c>
      <c r="F18">
        <v>223</v>
      </c>
      <c r="G18">
        <v>297</v>
      </c>
      <c r="H18">
        <v>215</v>
      </c>
      <c r="I18">
        <v>249</v>
      </c>
      <c r="J18">
        <v>228</v>
      </c>
      <c r="K18">
        <v>215</v>
      </c>
      <c r="L18">
        <v>222</v>
      </c>
      <c r="M18">
        <v>181</v>
      </c>
      <c r="N18">
        <v>305</v>
      </c>
      <c r="O18">
        <v>246</v>
      </c>
      <c r="P18">
        <v>71</v>
      </c>
      <c r="Q18">
        <v>72</v>
      </c>
      <c r="R18">
        <v>319</v>
      </c>
      <c r="S18">
        <v>206</v>
      </c>
      <c r="T18">
        <v>213</v>
      </c>
      <c r="U18">
        <v>314</v>
      </c>
      <c r="V18">
        <v>245</v>
      </c>
      <c r="W18">
        <v>234</v>
      </c>
      <c r="X18">
        <v>329</v>
      </c>
      <c r="Y18">
        <v>304</v>
      </c>
      <c r="Z18">
        <v>377</v>
      </c>
      <c r="AA18">
        <v>213</v>
      </c>
      <c r="AB18">
        <v>72</v>
      </c>
      <c r="AC18">
        <v>213</v>
      </c>
      <c r="AD18">
        <v>234</v>
      </c>
      <c r="AE18" s="24">
        <v>304</v>
      </c>
      <c r="AF18" s="24">
        <v>215</v>
      </c>
      <c r="AG18" s="24">
        <v>68</v>
      </c>
      <c r="AH18" s="24">
        <v>215</v>
      </c>
      <c r="AI18" s="24">
        <v>215</v>
      </c>
      <c r="AJ18" s="24">
        <v>305</v>
      </c>
      <c r="AK18" s="25">
        <v>-9.302325581395321E-3</v>
      </c>
      <c r="AL18" s="25">
        <v>5.8823529411764719E-2</v>
      </c>
      <c r="AM18" s="25">
        <v>-9.302325581395321E-3</v>
      </c>
      <c r="AN18" s="25">
        <v>8.8372093023255882E-2</v>
      </c>
      <c r="AO18" s="25">
        <v>-3.2786885245901232E-3</v>
      </c>
      <c r="AP18" s="4">
        <v>379</v>
      </c>
      <c r="AQ18" s="24">
        <v>189</v>
      </c>
      <c r="AR18" s="24">
        <v>379</v>
      </c>
      <c r="AS18" s="24">
        <v>332</v>
      </c>
      <c r="AT18" s="24">
        <v>286</v>
      </c>
      <c r="AU18" s="24">
        <v>324</v>
      </c>
      <c r="BB18" s="24">
        <v>379</v>
      </c>
      <c r="BC18" s="24">
        <v>324</v>
      </c>
      <c r="BF18" s="24">
        <v>324</v>
      </c>
      <c r="BG18" s="37">
        <v>1.5406504065040652</v>
      </c>
      <c r="BH18" s="28">
        <v>2.6619718309859155</v>
      </c>
      <c r="BI18" s="28">
        <v>5.2638888888888893</v>
      </c>
      <c r="BJ18" s="28">
        <v>1.0407523510971788</v>
      </c>
      <c r="BK18" s="28">
        <v>1.3883495145631068</v>
      </c>
      <c r="BL18" s="28">
        <v>1.5211267605633803</v>
      </c>
      <c r="BS18" s="28">
        <v>5.2638888888888893</v>
      </c>
      <c r="BT18" s="28">
        <v>1.5211267605633803</v>
      </c>
      <c r="BW18" s="28">
        <v>1.5211267605633803</v>
      </c>
    </row>
    <row r="19" spans="1:75" x14ac:dyDescent="0.25">
      <c r="A19" s="60" t="str">
        <f t="shared" si="1"/>
        <v># Manpower_by_rookie_mdrt:2-3 months</v>
      </c>
      <c r="B19" t="s">
        <v>66</v>
      </c>
      <c r="C19" s="4">
        <v>296</v>
      </c>
      <c r="D19">
        <v>430</v>
      </c>
      <c r="E19">
        <v>439</v>
      </c>
      <c r="F19">
        <v>270</v>
      </c>
      <c r="G19">
        <v>256</v>
      </c>
      <c r="H19">
        <v>435</v>
      </c>
      <c r="I19">
        <v>430</v>
      </c>
      <c r="J19">
        <v>430</v>
      </c>
      <c r="K19">
        <v>414</v>
      </c>
      <c r="L19">
        <v>397</v>
      </c>
      <c r="M19">
        <v>398</v>
      </c>
      <c r="N19">
        <v>350</v>
      </c>
      <c r="O19">
        <v>464</v>
      </c>
      <c r="P19">
        <v>530</v>
      </c>
      <c r="Q19">
        <v>292</v>
      </c>
      <c r="R19">
        <v>140</v>
      </c>
      <c r="S19">
        <v>384</v>
      </c>
      <c r="T19">
        <v>492</v>
      </c>
      <c r="U19">
        <v>400</v>
      </c>
      <c r="V19">
        <v>499</v>
      </c>
      <c r="W19">
        <v>525</v>
      </c>
      <c r="X19">
        <v>462</v>
      </c>
      <c r="Y19">
        <v>538</v>
      </c>
      <c r="Z19">
        <v>603</v>
      </c>
      <c r="AA19">
        <v>492</v>
      </c>
      <c r="AB19">
        <v>292</v>
      </c>
      <c r="AC19">
        <v>492</v>
      </c>
      <c r="AD19">
        <v>525</v>
      </c>
      <c r="AE19" s="24">
        <v>538</v>
      </c>
      <c r="AF19" s="24">
        <v>435</v>
      </c>
      <c r="AG19" s="24">
        <v>439</v>
      </c>
      <c r="AH19" s="24">
        <v>435</v>
      </c>
      <c r="AI19" s="24">
        <v>414</v>
      </c>
      <c r="AJ19" s="24">
        <v>350</v>
      </c>
      <c r="AK19" s="25">
        <v>0.13103448275862073</v>
      </c>
      <c r="AL19" s="25">
        <v>-0.33485193621867881</v>
      </c>
      <c r="AM19" s="25">
        <v>0.13103448275862073</v>
      </c>
      <c r="AN19" s="25">
        <v>0.26811594202898559</v>
      </c>
      <c r="AO19" s="25">
        <v>0.53714285714285714</v>
      </c>
      <c r="AP19" s="4">
        <v>658</v>
      </c>
      <c r="AQ19" s="24">
        <v>750</v>
      </c>
      <c r="AR19" s="24">
        <v>561</v>
      </c>
      <c r="AS19" s="24">
        <v>532</v>
      </c>
      <c r="AT19" s="24">
        <v>692</v>
      </c>
      <c r="AU19" s="24">
        <v>590</v>
      </c>
      <c r="BB19" s="24">
        <v>561</v>
      </c>
      <c r="BC19" s="24">
        <v>590</v>
      </c>
      <c r="BF19" s="24">
        <v>590</v>
      </c>
      <c r="BG19" s="37">
        <v>1.4181034482758621</v>
      </c>
      <c r="BH19" s="28">
        <v>1.4150943396226414</v>
      </c>
      <c r="BI19" s="28">
        <v>1.9212328767123288</v>
      </c>
      <c r="BJ19" s="28">
        <v>3.8</v>
      </c>
      <c r="BK19" s="28">
        <v>1.8020833333333333</v>
      </c>
      <c r="BL19" s="28">
        <v>1.1991869918699187</v>
      </c>
      <c r="BS19" s="28">
        <v>1.9212328767123288</v>
      </c>
      <c r="BT19" s="28">
        <v>1.1991869918699187</v>
      </c>
      <c r="BW19" s="28">
        <v>1.1991869918699187</v>
      </c>
    </row>
    <row r="20" spans="1:75" x14ac:dyDescent="0.25">
      <c r="A20" s="60" t="str">
        <f t="shared" si="1"/>
        <v># Manpower_by_rookie_mdrt:4 - 6 mths</v>
      </c>
      <c r="B20" t="s">
        <v>67</v>
      </c>
      <c r="C20" s="4">
        <v>288</v>
      </c>
      <c r="D20">
        <v>289</v>
      </c>
      <c r="E20">
        <v>313</v>
      </c>
      <c r="F20">
        <v>357</v>
      </c>
      <c r="G20">
        <v>348</v>
      </c>
      <c r="H20">
        <v>247</v>
      </c>
      <c r="I20">
        <v>247</v>
      </c>
      <c r="J20">
        <v>351</v>
      </c>
      <c r="K20">
        <v>390</v>
      </c>
      <c r="L20">
        <v>419</v>
      </c>
      <c r="M20">
        <v>347</v>
      </c>
      <c r="N20">
        <v>341</v>
      </c>
      <c r="O20">
        <v>371</v>
      </c>
      <c r="P20">
        <v>387</v>
      </c>
      <c r="Q20">
        <v>479</v>
      </c>
      <c r="R20">
        <v>490</v>
      </c>
      <c r="S20">
        <v>409</v>
      </c>
      <c r="T20">
        <v>238</v>
      </c>
      <c r="U20">
        <v>354</v>
      </c>
      <c r="V20">
        <v>461</v>
      </c>
      <c r="W20">
        <v>509</v>
      </c>
      <c r="X20">
        <v>571</v>
      </c>
      <c r="Y20">
        <v>599</v>
      </c>
      <c r="Z20">
        <v>540</v>
      </c>
      <c r="AA20">
        <v>238</v>
      </c>
      <c r="AB20">
        <v>479</v>
      </c>
      <c r="AC20">
        <v>238</v>
      </c>
      <c r="AD20">
        <v>509</v>
      </c>
      <c r="AE20" s="24">
        <v>599</v>
      </c>
      <c r="AF20" s="24">
        <v>247</v>
      </c>
      <c r="AG20" s="24">
        <v>313</v>
      </c>
      <c r="AH20" s="24">
        <v>247</v>
      </c>
      <c r="AI20" s="24">
        <v>390</v>
      </c>
      <c r="AJ20" s="24">
        <v>341</v>
      </c>
      <c r="AK20" s="25">
        <v>-3.6437246963562764E-2</v>
      </c>
      <c r="AL20" s="25">
        <v>0.53035143769968052</v>
      </c>
      <c r="AM20" s="25">
        <v>-3.6437246963562764E-2</v>
      </c>
      <c r="AN20" s="25">
        <v>0.30512820512820515</v>
      </c>
      <c r="AO20" s="25">
        <v>0.75659824046920821</v>
      </c>
      <c r="AP20" s="4">
        <v>563</v>
      </c>
      <c r="AQ20" s="24">
        <v>444</v>
      </c>
      <c r="AR20" s="24">
        <v>481</v>
      </c>
      <c r="AS20" s="24">
        <v>476</v>
      </c>
      <c r="AT20" s="24">
        <v>350</v>
      </c>
      <c r="AU20" s="24">
        <v>334</v>
      </c>
      <c r="BB20" s="24">
        <v>481</v>
      </c>
      <c r="BC20" s="24">
        <v>334</v>
      </c>
      <c r="BF20" s="24">
        <v>334</v>
      </c>
      <c r="BG20" s="37">
        <v>1.5175202156334231</v>
      </c>
      <c r="BH20" s="28">
        <v>1.1472868217054264</v>
      </c>
      <c r="BI20" s="28">
        <v>1.0041753653444676</v>
      </c>
      <c r="BJ20" s="28">
        <v>0.97142857142857142</v>
      </c>
      <c r="BK20" s="28">
        <v>0.85574572127139359</v>
      </c>
      <c r="BL20" s="28">
        <v>1.403361344537815</v>
      </c>
      <c r="BS20" s="28">
        <v>1.0041753653444676</v>
      </c>
      <c r="BT20" s="28">
        <v>1.403361344537815</v>
      </c>
      <c r="BW20" s="28">
        <v>1.403361344537815</v>
      </c>
    </row>
    <row r="21" spans="1:75" x14ac:dyDescent="0.25">
      <c r="A21" s="60" t="str">
        <f t="shared" si="1"/>
        <v># Manpower_by_rookie_mdrt:7-12mth</v>
      </c>
      <c r="B21" t="s">
        <v>68</v>
      </c>
      <c r="C21" s="4">
        <v>198</v>
      </c>
      <c r="D21">
        <v>253</v>
      </c>
      <c r="E21">
        <v>299</v>
      </c>
      <c r="F21">
        <v>341</v>
      </c>
      <c r="G21">
        <v>320</v>
      </c>
      <c r="H21">
        <v>295</v>
      </c>
      <c r="I21">
        <v>306</v>
      </c>
      <c r="J21">
        <v>308</v>
      </c>
      <c r="K21">
        <v>269</v>
      </c>
      <c r="L21">
        <v>339</v>
      </c>
      <c r="M21">
        <v>411</v>
      </c>
      <c r="N21">
        <v>413</v>
      </c>
      <c r="O21">
        <v>432</v>
      </c>
      <c r="P21">
        <v>480</v>
      </c>
      <c r="Q21">
        <v>504</v>
      </c>
      <c r="R21">
        <v>517</v>
      </c>
      <c r="S21">
        <v>466</v>
      </c>
      <c r="T21">
        <v>509</v>
      </c>
      <c r="U21">
        <v>512</v>
      </c>
      <c r="V21">
        <v>471</v>
      </c>
      <c r="W21">
        <v>417</v>
      </c>
      <c r="X21">
        <v>496</v>
      </c>
      <c r="Y21">
        <v>551</v>
      </c>
      <c r="Z21">
        <v>533</v>
      </c>
      <c r="AA21">
        <v>509</v>
      </c>
      <c r="AB21">
        <v>504</v>
      </c>
      <c r="AC21">
        <v>509</v>
      </c>
      <c r="AD21">
        <v>417</v>
      </c>
      <c r="AE21" s="24">
        <v>551</v>
      </c>
      <c r="AF21" s="24">
        <v>295</v>
      </c>
      <c r="AG21" s="24">
        <v>299</v>
      </c>
      <c r="AH21" s="24">
        <v>295</v>
      </c>
      <c r="AI21" s="24">
        <v>269</v>
      </c>
      <c r="AJ21" s="24">
        <v>413</v>
      </c>
      <c r="AK21" s="25">
        <v>0.72542372881355943</v>
      </c>
      <c r="AL21" s="25">
        <v>0.68561872909698995</v>
      </c>
      <c r="AM21" s="25">
        <v>0.72542372881355943</v>
      </c>
      <c r="AN21" s="25">
        <v>0.55018587360594795</v>
      </c>
      <c r="AO21" s="25">
        <v>0.33414043583535102</v>
      </c>
      <c r="AP21" s="4">
        <v>609</v>
      </c>
      <c r="AQ21" s="24">
        <v>327</v>
      </c>
      <c r="AR21" s="24">
        <v>310</v>
      </c>
      <c r="AS21" s="24">
        <v>267</v>
      </c>
      <c r="AT21" s="24">
        <v>337</v>
      </c>
      <c r="AU21" s="24">
        <v>415</v>
      </c>
      <c r="BB21" s="24">
        <v>310</v>
      </c>
      <c r="BC21" s="24">
        <v>415</v>
      </c>
      <c r="BF21" s="24">
        <v>415</v>
      </c>
      <c r="BG21" s="37">
        <v>1.4097222222222223</v>
      </c>
      <c r="BH21" s="28">
        <v>0.68125000000000002</v>
      </c>
      <c r="BI21" s="28">
        <v>0.61507936507936511</v>
      </c>
      <c r="BJ21" s="28">
        <v>0.51644100580270791</v>
      </c>
      <c r="BK21" s="28">
        <v>0.72317596566523601</v>
      </c>
      <c r="BL21" s="28">
        <v>0.81532416502946958</v>
      </c>
      <c r="BS21" s="28">
        <v>0.61507936507936511</v>
      </c>
      <c r="BT21" s="28">
        <v>0.81532416502946958</v>
      </c>
      <c r="BW21" s="28">
        <v>0.81532416502946958</v>
      </c>
    </row>
    <row r="22" spans="1:75" x14ac:dyDescent="0.25">
      <c r="A22" s="60" t="str">
        <f t="shared" si="1"/>
        <v># Manpower_by_rookie_mdrt:13+mth</v>
      </c>
      <c r="B22" t="s">
        <v>69</v>
      </c>
      <c r="C22" s="4">
        <v>86</v>
      </c>
      <c r="D22">
        <v>90</v>
      </c>
      <c r="E22">
        <v>88</v>
      </c>
      <c r="F22">
        <v>88</v>
      </c>
      <c r="G22">
        <v>93</v>
      </c>
      <c r="H22">
        <v>115</v>
      </c>
      <c r="I22">
        <v>128</v>
      </c>
      <c r="J22">
        <v>146</v>
      </c>
      <c r="K22">
        <v>164</v>
      </c>
      <c r="L22">
        <v>183</v>
      </c>
      <c r="M22">
        <v>194</v>
      </c>
      <c r="N22">
        <v>217</v>
      </c>
      <c r="O22">
        <v>273</v>
      </c>
      <c r="P22">
        <v>315</v>
      </c>
      <c r="Q22">
        <v>319</v>
      </c>
      <c r="R22">
        <v>367</v>
      </c>
      <c r="S22">
        <v>439</v>
      </c>
      <c r="T22">
        <v>449</v>
      </c>
      <c r="U22">
        <v>482</v>
      </c>
      <c r="V22">
        <v>516</v>
      </c>
      <c r="W22">
        <v>541</v>
      </c>
      <c r="X22">
        <v>582</v>
      </c>
      <c r="Y22">
        <v>597</v>
      </c>
      <c r="Z22">
        <v>649</v>
      </c>
      <c r="AA22">
        <v>449</v>
      </c>
      <c r="AB22">
        <v>319</v>
      </c>
      <c r="AC22">
        <v>449</v>
      </c>
      <c r="AD22">
        <v>541</v>
      </c>
      <c r="AE22" s="24">
        <v>597</v>
      </c>
      <c r="AF22" s="24">
        <v>115</v>
      </c>
      <c r="AG22" s="24">
        <v>88</v>
      </c>
      <c r="AH22" s="24">
        <v>115</v>
      </c>
      <c r="AI22" s="24">
        <v>164</v>
      </c>
      <c r="AJ22" s="24">
        <v>217</v>
      </c>
      <c r="AK22" s="25">
        <v>2.9043478260869566</v>
      </c>
      <c r="AL22" s="25">
        <v>2.625</v>
      </c>
      <c r="AM22" s="25">
        <v>2.9043478260869566</v>
      </c>
      <c r="AN22" s="25">
        <v>2.2987804878048781</v>
      </c>
      <c r="AO22" s="25">
        <v>1.7511520737327189</v>
      </c>
      <c r="AP22" s="4">
        <v>725</v>
      </c>
      <c r="AQ22" s="24">
        <v>380</v>
      </c>
      <c r="AR22" s="24">
        <v>362</v>
      </c>
      <c r="AS22" s="24">
        <v>342</v>
      </c>
      <c r="AT22" s="24">
        <v>339</v>
      </c>
      <c r="AU22" s="24">
        <v>342</v>
      </c>
      <c r="BB22" s="24">
        <v>362</v>
      </c>
      <c r="BC22" s="24">
        <v>342</v>
      </c>
      <c r="BF22" s="24">
        <v>342</v>
      </c>
      <c r="BG22" s="37">
        <v>2.6556776556776556</v>
      </c>
      <c r="BH22" s="28">
        <v>1.2063492063492063</v>
      </c>
      <c r="BI22" s="28">
        <v>1.134796238244514</v>
      </c>
      <c r="BJ22" s="28">
        <v>0.93188010899182561</v>
      </c>
      <c r="BK22" s="28">
        <v>0.77220956719817768</v>
      </c>
      <c r="BL22" s="28">
        <v>0.76169265033407574</v>
      </c>
      <c r="BS22" s="28">
        <v>1.134796238244514</v>
      </c>
      <c r="BT22" s="28">
        <v>0.76169265033407574</v>
      </c>
      <c r="BW22" s="28">
        <v>0.76169265033407574</v>
      </c>
    </row>
    <row r="23" spans="1:75" x14ac:dyDescent="0.25">
      <c r="A23" s="60" t="str">
        <f t="shared" si="1"/>
        <v># Manpower_by_rookie_mdrt:SA</v>
      </c>
      <c r="B23" s="38" t="s">
        <v>70</v>
      </c>
      <c r="C23" s="4"/>
      <c r="AA23"/>
      <c r="AB23"/>
      <c r="AC23"/>
      <c r="AD23"/>
      <c r="AE23" s="24"/>
      <c r="AF23" s="24"/>
      <c r="AG23" s="24"/>
      <c r="AH23" s="24"/>
      <c r="AI23" s="24"/>
      <c r="AJ23" s="24"/>
      <c r="AK23" s="25"/>
      <c r="AL23" s="25"/>
      <c r="AM23" s="25"/>
      <c r="AN23" s="25"/>
      <c r="AO23" s="25"/>
      <c r="AP23" s="4"/>
      <c r="AQ23" s="24">
        <v>799</v>
      </c>
      <c r="AR23" s="24">
        <v>902</v>
      </c>
      <c r="AS23" s="24">
        <v>1130</v>
      </c>
      <c r="AT23" s="24">
        <v>1301</v>
      </c>
      <c r="AU23" s="24">
        <v>1550</v>
      </c>
      <c r="BB23" s="24"/>
      <c r="BC23" s="24">
        <v>1550</v>
      </c>
      <c r="BF23" s="24"/>
      <c r="BG23" s="37"/>
      <c r="BH23" s="28"/>
      <c r="BI23" s="28"/>
      <c r="BJ23" s="28"/>
      <c r="BK23" s="28"/>
      <c r="BL23" s="28"/>
      <c r="BS23" s="28"/>
      <c r="BT23" s="28"/>
      <c r="BW23" s="28"/>
    </row>
    <row r="24" spans="1:75" s="23" customFormat="1" x14ac:dyDescent="0.25">
      <c r="A24" s="60" t="str">
        <f t="shared" si="1"/>
        <v># Manpower_by_rookie_mdrt:Total (excl. SA)</v>
      </c>
      <c r="B24" s="29" t="s">
        <v>103</v>
      </c>
      <c r="C24" s="30">
        <v>1354</v>
      </c>
      <c r="D24" s="30">
        <v>1383</v>
      </c>
      <c r="E24" s="30">
        <v>1474</v>
      </c>
      <c r="F24" s="30">
        <v>1630</v>
      </c>
      <c r="G24" s="30">
        <v>1587</v>
      </c>
      <c r="H24" s="30">
        <v>1616</v>
      </c>
      <c r="I24" s="30">
        <v>1642</v>
      </c>
      <c r="J24" s="30">
        <v>1743</v>
      </c>
      <c r="K24" s="30">
        <v>1729</v>
      </c>
      <c r="L24" s="30">
        <v>1798</v>
      </c>
      <c r="M24" s="30">
        <v>1892</v>
      </c>
      <c r="N24" s="30">
        <v>1925</v>
      </c>
      <c r="O24" s="30">
        <v>1937</v>
      </c>
      <c r="P24" s="30">
        <v>1937</v>
      </c>
      <c r="Q24" s="30">
        <v>2067</v>
      </c>
      <c r="R24" s="30">
        <v>2120</v>
      </c>
      <c r="S24" s="30">
        <v>2197</v>
      </c>
      <c r="T24" s="30">
        <v>2293</v>
      </c>
      <c r="U24" s="30">
        <v>2378</v>
      </c>
      <c r="V24" s="30">
        <v>2500</v>
      </c>
      <c r="W24" s="30">
        <v>2624</v>
      </c>
      <c r="X24" s="30">
        <v>2812</v>
      </c>
      <c r="Y24" s="30">
        <v>3031</v>
      </c>
      <c r="Z24" s="30">
        <v>3144</v>
      </c>
      <c r="AA24" s="30">
        <v>2293</v>
      </c>
      <c r="AB24" s="30">
        <v>2067</v>
      </c>
      <c r="AC24" s="30">
        <v>2293</v>
      </c>
      <c r="AD24" s="30">
        <v>2624</v>
      </c>
      <c r="AE24" s="24">
        <v>3031</v>
      </c>
      <c r="AF24" s="39">
        <v>1616</v>
      </c>
      <c r="AG24" s="39">
        <v>1474</v>
      </c>
      <c r="AH24" s="39">
        <v>1616</v>
      </c>
      <c r="AI24" s="39">
        <v>1729</v>
      </c>
      <c r="AJ24" s="39">
        <v>1925</v>
      </c>
      <c r="AK24" s="40">
        <v>0.41893564356435653</v>
      </c>
      <c r="AL24" s="40">
        <v>0.40230664857530529</v>
      </c>
      <c r="AM24" s="40">
        <v>0.41893564356435653</v>
      </c>
      <c r="AN24" s="25">
        <v>0.51764025448235973</v>
      </c>
      <c r="AO24" s="25">
        <v>0.57454545454545447</v>
      </c>
      <c r="AP24" s="30">
        <v>3220</v>
      </c>
      <c r="AQ24" s="30">
        <v>2564</v>
      </c>
      <c r="AR24" s="30">
        <v>2534</v>
      </c>
      <c r="AS24" s="30">
        <v>2327</v>
      </c>
      <c r="AT24" s="30">
        <v>2436</v>
      </c>
      <c r="AU24" s="30">
        <v>2491</v>
      </c>
      <c r="BB24" s="41">
        <v>2534</v>
      </c>
      <c r="BC24" s="41">
        <v>2491</v>
      </c>
      <c r="BD24" s="42"/>
      <c r="BE24" s="42"/>
      <c r="BF24" s="41">
        <v>2491</v>
      </c>
      <c r="BG24" s="43">
        <v>1.6623644811564275</v>
      </c>
      <c r="BH24" s="44">
        <v>1.3236964377903975</v>
      </c>
      <c r="BI24" s="44">
        <v>1.2259313014029996</v>
      </c>
      <c r="BJ24" s="44">
        <v>1.0976415094339622</v>
      </c>
      <c r="BK24" s="44">
        <v>1.1087847064178424</v>
      </c>
      <c r="BL24" s="44">
        <v>1.0863497601395551</v>
      </c>
      <c r="BM24" s="42"/>
      <c r="BN24" s="42"/>
      <c r="BO24" s="42"/>
      <c r="BP24" s="42"/>
      <c r="BQ24" s="42"/>
      <c r="BR24" s="42"/>
      <c r="BS24" s="44">
        <v>1.2259313014029996</v>
      </c>
      <c r="BT24" s="28">
        <v>1.0863497601395551</v>
      </c>
      <c r="BU24" s="42"/>
      <c r="BV24" s="42"/>
      <c r="BW24" s="44">
        <v>1.0863497601395551</v>
      </c>
    </row>
    <row r="25" spans="1:75" x14ac:dyDescent="0.25">
      <c r="C25" s="29"/>
      <c r="BG25" s="45"/>
    </row>
    <row r="26" spans="1:75" x14ac:dyDescent="0.25">
      <c r="BG26" s="45"/>
    </row>
    <row r="27" spans="1:75" s="23" customFormat="1" x14ac:dyDescent="0.25">
      <c r="A27" s="59"/>
      <c r="B27" s="15" t="s">
        <v>51</v>
      </c>
      <c r="C27" s="16">
        <v>42005</v>
      </c>
      <c r="D27" s="16">
        <v>42036</v>
      </c>
      <c r="E27" s="16">
        <v>42064</v>
      </c>
      <c r="F27" s="16">
        <v>42095</v>
      </c>
      <c r="G27" s="16">
        <v>42125</v>
      </c>
      <c r="H27" s="16">
        <v>42156</v>
      </c>
      <c r="I27" s="16">
        <v>42186</v>
      </c>
      <c r="J27" s="16">
        <v>42217</v>
      </c>
      <c r="K27" s="16">
        <v>42248</v>
      </c>
      <c r="L27" s="16">
        <v>42278</v>
      </c>
      <c r="M27" s="16">
        <v>42309</v>
      </c>
      <c r="N27" s="16">
        <v>42339</v>
      </c>
      <c r="O27" s="16">
        <v>42370</v>
      </c>
      <c r="P27" s="16">
        <v>42401</v>
      </c>
      <c r="Q27" s="16">
        <v>42430</v>
      </c>
      <c r="R27" s="16">
        <v>42461</v>
      </c>
      <c r="S27" s="16">
        <v>42491</v>
      </c>
      <c r="T27" s="16">
        <v>42522</v>
      </c>
      <c r="U27" s="16">
        <v>42552</v>
      </c>
      <c r="V27" s="16">
        <v>42583</v>
      </c>
      <c r="W27" s="16">
        <v>42614</v>
      </c>
      <c r="X27" s="16">
        <v>42644</v>
      </c>
      <c r="Y27" s="16">
        <v>42675</v>
      </c>
      <c r="Z27" s="16">
        <v>42705</v>
      </c>
      <c r="AA27" s="17" t="s">
        <v>112</v>
      </c>
      <c r="AB27" s="17" t="s">
        <v>78</v>
      </c>
      <c r="AC27" s="17" t="s">
        <v>79</v>
      </c>
      <c r="AD27" s="17" t="s">
        <v>80</v>
      </c>
      <c r="AE27" s="17" t="s">
        <v>81</v>
      </c>
      <c r="AF27" s="18" t="s">
        <v>113</v>
      </c>
      <c r="AG27" s="18" t="s">
        <v>82</v>
      </c>
      <c r="AH27" s="18" t="s">
        <v>83</v>
      </c>
      <c r="AI27" s="18" t="s">
        <v>84</v>
      </c>
      <c r="AJ27" s="18" t="s">
        <v>85</v>
      </c>
      <c r="AK27" s="19" t="s">
        <v>86</v>
      </c>
      <c r="AL27" s="19" t="s">
        <v>87</v>
      </c>
      <c r="AM27" s="19" t="s">
        <v>88</v>
      </c>
      <c r="AN27" s="19" t="s">
        <v>89</v>
      </c>
      <c r="AO27" s="19" t="s">
        <v>90</v>
      </c>
      <c r="AP27" s="20">
        <v>42736</v>
      </c>
      <c r="AQ27" s="20">
        <v>42767</v>
      </c>
      <c r="AR27" s="20">
        <v>42795</v>
      </c>
      <c r="AS27" s="20">
        <v>42826</v>
      </c>
      <c r="AT27" s="20">
        <v>42856</v>
      </c>
      <c r="AU27" s="20">
        <v>42887</v>
      </c>
      <c r="AV27" s="20">
        <v>42917</v>
      </c>
      <c r="AW27" s="20">
        <v>42948</v>
      </c>
      <c r="AX27" s="20">
        <v>42979</v>
      </c>
      <c r="AY27" s="20">
        <v>43009</v>
      </c>
      <c r="AZ27" s="20">
        <v>43040</v>
      </c>
      <c r="BA27" s="20">
        <v>43070</v>
      </c>
      <c r="BB27" s="17" t="s">
        <v>91</v>
      </c>
      <c r="BC27" s="17" t="s">
        <v>92</v>
      </c>
      <c r="BD27" s="17" t="s">
        <v>93</v>
      </c>
      <c r="BE27" s="17" t="s">
        <v>94</v>
      </c>
      <c r="BF27" s="17" t="s">
        <v>114</v>
      </c>
      <c r="BG27" s="21">
        <v>42736</v>
      </c>
      <c r="BH27" s="20">
        <v>42767</v>
      </c>
      <c r="BI27" s="20">
        <v>42795</v>
      </c>
      <c r="BJ27" s="20">
        <v>42826</v>
      </c>
      <c r="BK27" s="20">
        <v>42856</v>
      </c>
      <c r="BL27" s="20">
        <v>42887</v>
      </c>
      <c r="BM27" s="20">
        <v>42917</v>
      </c>
      <c r="BN27" s="20">
        <v>42948</v>
      </c>
      <c r="BO27" s="20">
        <v>42979</v>
      </c>
      <c r="BP27" s="20">
        <v>43009</v>
      </c>
      <c r="BQ27" s="20">
        <v>43040</v>
      </c>
      <c r="BR27" s="20">
        <v>43070</v>
      </c>
      <c r="BS27" s="17" t="s">
        <v>95</v>
      </c>
      <c r="BT27" s="17" t="s">
        <v>96</v>
      </c>
      <c r="BU27" s="17" t="s">
        <v>97</v>
      </c>
      <c r="BV27" s="17" t="s">
        <v>98</v>
      </c>
      <c r="BW27" s="22" t="s">
        <v>3</v>
      </c>
    </row>
    <row r="28" spans="1:75" x14ac:dyDescent="0.25">
      <c r="A28" s="60" t="str">
        <f>$B$27&amp;"_by_rookie_mdrt:"&amp;B28</f>
        <v># Active_by_rookie_mdrt:MDRT</v>
      </c>
      <c r="B28" t="s">
        <v>99</v>
      </c>
      <c r="C28">
        <v>27</v>
      </c>
      <c r="D28">
        <v>25</v>
      </c>
      <c r="E28">
        <v>30</v>
      </c>
      <c r="F28">
        <v>42</v>
      </c>
      <c r="G28">
        <v>43</v>
      </c>
      <c r="H28">
        <v>41</v>
      </c>
      <c r="I28">
        <v>38</v>
      </c>
      <c r="J28">
        <v>34</v>
      </c>
      <c r="K28">
        <v>48</v>
      </c>
      <c r="L28">
        <v>42</v>
      </c>
      <c r="M28">
        <v>42</v>
      </c>
      <c r="N28">
        <v>42</v>
      </c>
      <c r="O28">
        <v>33</v>
      </c>
      <c r="P28">
        <v>33</v>
      </c>
      <c r="Q28">
        <v>47</v>
      </c>
      <c r="R28">
        <v>38</v>
      </c>
      <c r="S28">
        <v>37</v>
      </c>
      <c r="T28">
        <v>49</v>
      </c>
      <c r="U28">
        <v>31</v>
      </c>
      <c r="V28">
        <v>35</v>
      </c>
      <c r="W28">
        <v>38</v>
      </c>
      <c r="X28">
        <v>31</v>
      </c>
      <c r="Y28">
        <v>31</v>
      </c>
      <c r="Z28" s="4">
        <v>38</v>
      </c>
      <c r="AA28" s="24">
        <v>237</v>
      </c>
      <c r="AB28" s="24">
        <v>113</v>
      </c>
      <c r="AC28" s="24">
        <v>124</v>
      </c>
      <c r="AD28" s="24">
        <v>104</v>
      </c>
      <c r="AE28" s="24">
        <v>100</v>
      </c>
      <c r="AF28" s="24">
        <v>208</v>
      </c>
      <c r="AG28" s="24">
        <v>82</v>
      </c>
      <c r="AH28" s="24">
        <v>126</v>
      </c>
      <c r="AI28" s="24">
        <v>120</v>
      </c>
      <c r="AJ28" s="24">
        <v>126</v>
      </c>
      <c r="AK28" s="25">
        <v>0.13942307692307687</v>
      </c>
      <c r="AL28" s="25">
        <v>0.37804878048780477</v>
      </c>
      <c r="AM28" s="25">
        <v>-1.5873015873015928E-2</v>
      </c>
      <c r="AN28" s="25">
        <v>-0.1333333333333333</v>
      </c>
      <c r="AO28" s="25">
        <v>-0.20634920634920639</v>
      </c>
      <c r="AP28" s="24">
        <v>55</v>
      </c>
      <c r="AQ28" s="24">
        <v>65</v>
      </c>
      <c r="AR28" s="24">
        <v>73</v>
      </c>
      <c r="AS28" s="24">
        <v>64</v>
      </c>
      <c r="AT28" s="24">
        <v>61</v>
      </c>
      <c r="AU28" s="24">
        <v>64</v>
      </c>
      <c r="BB28" s="26">
        <v>193</v>
      </c>
      <c r="BC28" s="26">
        <v>189</v>
      </c>
      <c r="BD28" s="26">
        <v>0</v>
      </c>
      <c r="BE28" s="26">
        <v>0</v>
      </c>
      <c r="BF28" s="26">
        <v>382</v>
      </c>
      <c r="BG28" s="37">
        <v>1.6666666666666667</v>
      </c>
      <c r="BH28" s="28">
        <v>1.9696969696969697</v>
      </c>
      <c r="BI28" s="28">
        <v>1.553191489361702</v>
      </c>
      <c r="BJ28" s="28">
        <v>1.6842105263157894</v>
      </c>
      <c r="BK28" s="28">
        <v>1.6486486486486487</v>
      </c>
      <c r="BL28" s="28">
        <v>1.3061224489795917</v>
      </c>
      <c r="BM28" s="28">
        <v>0</v>
      </c>
      <c r="BN28" s="28">
        <v>0</v>
      </c>
      <c r="BO28" s="28">
        <v>0</v>
      </c>
      <c r="BP28" s="28">
        <v>0</v>
      </c>
      <c r="BQ28" s="28">
        <v>0</v>
      </c>
      <c r="BR28" s="28">
        <v>0</v>
      </c>
      <c r="BS28" s="28">
        <v>1.7079646017699115</v>
      </c>
      <c r="BT28" s="28">
        <v>1.5241935483870968</v>
      </c>
      <c r="BU28" s="28">
        <v>0</v>
      </c>
      <c r="BV28" s="28">
        <v>0</v>
      </c>
      <c r="BW28" s="28">
        <v>1.6118143459915613</v>
      </c>
    </row>
    <row r="29" spans="1:75" x14ac:dyDescent="0.25">
      <c r="A29" s="60" t="str">
        <f t="shared" ref="A29:A36" si="2">$B$27&amp;"_by_rookie_mdrt:"&amp;B29</f>
        <v># Active_by_rookie_mdrt:Rookie in month</v>
      </c>
      <c r="B29" t="s">
        <v>64</v>
      </c>
      <c r="C29">
        <v>45</v>
      </c>
      <c r="D29">
        <v>20</v>
      </c>
      <c r="E29">
        <v>61</v>
      </c>
      <c r="F29">
        <v>76</v>
      </c>
      <c r="G29">
        <v>73</v>
      </c>
      <c r="H29">
        <v>107</v>
      </c>
      <c r="I29">
        <v>95</v>
      </c>
      <c r="J29">
        <v>76</v>
      </c>
      <c r="K29">
        <v>79</v>
      </c>
      <c r="L29">
        <v>71</v>
      </c>
      <c r="M29">
        <v>120</v>
      </c>
      <c r="N29">
        <v>115</v>
      </c>
      <c r="O29">
        <v>13</v>
      </c>
      <c r="P29">
        <v>23</v>
      </c>
      <c r="Q29">
        <v>114</v>
      </c>
      <c r="R29">
        <v>69</v>
      </c>
      <c r="S29">
        <v>74</v>
      </c>
      <c r="T29">
        <v>116</v>
      </c>
      <c r="U29">
        <v>79</v>
      </c>
      <c r="V29">
        <v>75</v>
      </c>
      <c r="W29">
        <v>127</v>
      </c>
      <c r="X29">
        <v>89</v>
      </c>
      <c r="Y29">
        <v>127</v>
      </c>
      <c r="Z29" s="4">
        <v>174</v>
      </c>
      <c r="AA29" s="24">
        <v>409</v>
      </c>
      <c r="AB29" s="24">
        <v>150</v>
      </c>
      <c r="AC29" s="24">
        <v>259</v>
      </c>
      <c r="AD29" s="24">
        <v>281</v>
      </c>
      <c r="AE29" s="24">
        <v>390</v>
      </c>
      <c r="AF29" s="24">
        <v>382</v>
      </c>
      <c r="AG29" s="24">
        <v>126</v>
      </c>
      <c r="AH29" s="24">
        <v>256</v>
      </c>
      <c r="AI29" s="24">
        <v>250</v>
      </c>
      <c r="AJ29" s="24">
        <v>306</v>
      </c>
      <c r="AK29" s="25">
        <v>7.0680628272251411E-2</v>
      </c>
      <c r="AL29" s="25">
        <v>0.19047619047619047</v>
      </c>
      <c r="AM29" s="25">
        <v>1.171875E-2</v>
      </c>
      <c r="AN29" s="25">
        <v>0.12400000000000011</v>
      </c>
      <c r="AO29" s="25">
        <v>0.27450980392156854</v>
      </c>
      <c r="AP29" s="24">
        <v>47</v>
      </c>
      <c r="AQ29" s="24">
        <v>122</v>
      </c>
      <c r="AR29" s="24">
        <v>143</v>
      </c>
      <c r="AS29" s="24">
        <v>143</v>
      </c>
      <c r="AT29" s="24">
        <v>154</v>
      </c>
      <c r="AU29" s="24">
        <v>208</v>
      </c>
      <c r="BB29" s="26">
        <v>312</v>
      </c>
      <c r="BC29" s="26">
        <v>505</v>
      </c>
      <c r="BD29" s="26">
        <v>0</v>
      </c>
      <c r="BE29" s="26">
        <v>0</v>
      </c>
      <c r="BF29" s="26">
        <v>817</v>
      </c>
      <c r="BG29" s="37">
        <v>3.6153846153846154</v>
      </c>
      <c r="BH29" s="28">
        <v>5.3043478260869561</v>
      </c>
      <c r="BI29" s="28">
        <v>1.2543859649122806</v>
      </c>
      <c r="BJ29" s="28">
        <v>2.0724637681159419</v>
      </c>
      <c r="BK29" s="28">
        <v>2.0810810810810811</v>
      </c>
      <c r="BL29" s="28">
        <v>1.7931034482758621</v>
      </c>
      <c r="BM29" s="28">
        <v>0</v>
      </c>
      <c r="BN29" s="28">
        <v>0</v>
      </c>
      <c r="BO29" s="28">
        <v>0</v>
      </c>
      <c r="BP29" s="28">
        <v>0</v>
      </c>
      <c r="BQ29" s="28">
        <v>0</v>
      </c>
      <c r="BR29" s="28">
        <v>0</v>
      </c>
      <c r="BS29" s="28">
        <v>2.08</v>
      </c>
      <c r="BT29" s="28">
        <v>1.9498069498069499</v>
      </c>
      <c r="BU29" s="28">
        <v>0</v>
      </c>
      <c r="BV29" s="28">
        <v>0</v>
      </c>
      <c r="BW29" s="28">
        <v>1.9975550122249388</v>
      </c>
    </row>
    <row r="30" spans="1:75" x14ac:dyDescent="0.25">
      <c r="A30" s="60" t="str">
        <f t="shared" si="2"/>
        <v># Active_by_rookie_mdrt:Rookie last month</v>
      </c>
      <c r="B30" t="s">
        <v>65</v>
      </c>
      <c r="C30">
        <v>60</v>
      </c>
      <c r="D30">
        <v>42</v>
      </c>
      <c r="E30">
        <v>21</v>
      </c>
      <c r="F30">
        <v>72</v>
      </c>
      <c r="G30">
        <v>80</v>
      </c>
      <c r="H30">
        <v>71</v>
      </c>
      <c r="I30">
        <v>79</v>
      </c>
      <c r="J30">
        <v>49</v>
      </c>
      <c r="K30">
        <v>63</v>
      </c>
      <c r="L30">
        <v>63</v>
      </c>
      <c r="M30">
        <v>48</v>
      </c>
      <c r="N30">
        <v>125</v>
      </c>
      <c r="O30">
        <v>37</v>
      </c>
      <c r="P30">
        <v>14</v>
      </c>
      <c r="Q30">
        <v>24</v>
      </c>
      <c r="R30">
        <v>87</v>
      </c>
      <c r="S30">
        <v>59</v>
      </c>
      <c r="T30">
        <v>68</v>
      </c>
      <c r="U30">
        <v>85</v>
      </c>
      <c r="V30">
        <v>70</v>
      </c>
      <c r="W30">
        <v>71</v>
      </c>
      <c r="X30">
        <v>99</v>
      </c>
      <c r="Y30">
        <v>106</v>
      </c>
      <c r="Z30" s="4">
        <v>106</v>
      </c>
      <c r="AA30" s="24">
        <v>289</v>
      </c>
      <c r="AB30" s="24">
        <v>75</v>
      </c>
      <c r="AC30" s="24">
        <v>214</v>
      </c>
      <c r="AD30" s="24">
        <v>226</v>
      </c>
      <c r="AE30" s="24">
        <v>311</v>
      </c>
      <c r="AF30" s="24">
        <v>346</v>
      </c>
      <c r="AG30" s="24">
        <v>123</v>
      </c>
      <c r="AH30" s="24">
        <v>223</v>
      </c>
      <c r="AI30" s="24">
        <v>191</v>
      </c>
      <c r="AJ30" s="24">
        <v>236</v>
      </c>
      <c r="AK30" s="25">
        <v>-0.16473988439306353</v>
      </c>
      <c r="AL30" s="25">
        <v>-0.3902439024390244</v>
      </c>
      <c r="AM30" s="25">
        <v>-4.035874439461884E-2</v>
      </c>
      <c r="AN30" s="25">
        <v>0.18324607329842935</v>
      </c>
      <c r="AO30" s="25">
        <v>0.31779661016949157</v>
      </c>
      <c r="AP30" s="24">
        <v>55</v>
      </c>
      <c r="AQ30" s="24">
        <v>46</v>
      </c>
      <c r="AR30" s="24">
        <v>95</v>
      </c>
      <c r="AS30" s="24">
        <v>84</v>
      </c>
      <c r="AT30" s="24">
        <v>76</v>
      </c>
      <c r="AU30" s="24">
        <v>88</v>
      </c>
      <c r="BB30" s="26">
        <v>196</v>
      </c>
      <c r="BC30" s="26">
        <v>248</v>
      </c>
      <c r="BD30" s="26">
        <v>0</v>
      </c>
      <c r="BE30" s="26">
        <v>0</v>
      </c>
      <c r="BF30" s="26">
        <v>444</v>
      </c>
      <c r="BG30" s="37">
        <v>1.4864864864864864</v>
      </c>
      <c r="BH30" s="28">
        <v>3.2857142857142856</v>
      </c>
      <c r="BI30" s="28">
        <v>3.9583333333333335</v>
      </c>
      <c r="BJ30" s="28">
        <v>0.96551724137931039</v>
      </c>
      <c r="BK30" s="28">
        <v>1.2881355932203389</v>
      </c>
      <c r="BL30" s="28">
        <v>1.2941176470588236</v>
      </c>
      <c r="BM30" s="28">
        <v>0</v>
      </c>
      <c r="BN30" s="28">
        <v>0</v>
      </c>
      <c r="BO30" s="28">
        <v>0</v>
      </c>
      <c r="BP30" s="28">
        <v>0</v>
      </c>
      <c r="BQ30" s="28">
        <v>0</v>
      </c>
      <c r="BR30" s="28">
        <v>0</v>
      </c>
      <c r="BS30" s="28">
        <v>2.6133333333333333</v>
      </c>
      <c r="BT30" s="28">
        <v>1.1588785046728971</v>
      </c>
      <c r="BU30" s="28">
        <v>0</v>
      </c>
      <c r="BV30" s="28">
        <v>0</v>
      </c>
      <c r="BW30" s="28">
        <v>1.5363321799307958</v>
      </c>
    </row>
    <row r="31" spans="1:75" x14ac:dyDescent="0.25">
      <c r="A31" s="60" t="str">
        <f t="shared" si="2"/>
        <v># Active_by_rookie_mdrt:2-3 months</v>
      </c>
      <c r="B31" t="s">
        <v>66</v>
      </c>
      <c r="C31">
        <v>60</v>
      </c>
      <c r="D31">
        <v>62</v>
      </c>
      <c r="E31">
        <v>92</v>
      </c>
      <c r="F31">
        <v>52</v>
      </c>
      <c r="G31">
        <v>72</v>
      </c>
      <c r="H31">
        <v>138</v>
      </c>
      <c r="I31">
        <v>123</v>
      </c>
      <c r="J31">
        <v>74</v>
      </c>
      <c r="K31">
        <v>110</v>
      </c>
      <c r="L31">
        <v>76</v>
      </c>
      <c r="M31">
        <v>107</v>
      </c>
      <c r="N31">
        <v>121</v>
      </c>
      <c r="O31">
        <v>50</v>
      </c>
      <c r="P31">
        <v>56</v>
      </c>
      <c r="Q31">
        <v>54</v>
      </c>
      <c r="R31">
        <v>25</v>
      </c>
      <c r="S31">
        <v>80</v>
      </c>
      <c r="T31">
        <v>99</v>
      </c>
      <c r="U31">
        <v>73</v>
      </c>
      <c r="V31">
        <v>76</v>
      </c>
      <c r="W31">
        <v>72</v>
      </c>
      <c r="X31">
        <v>64</v>
      </c>
      <c r="Y31">
        <v>107</v>
      </c>
      <c r="Z31" s="4">
        <v>166</v>
      </c>
      <c r="AA31" s="24">
        <v>364</v>
      </c>
      <c r="AB31" s="24">
        <v>160</v>
      </c>
      <c r="AC31" s="24">
        <v>204</v>
      </c>
      <c r="AD31" s="24">
        <v>221</v>
      </c>
      <c r="AE31" s="24">
        <v>337</v>
      </c>
      <c r="AF31" s="24">
        <v>476</v>
      </c>
      <c r="AG31" s="24">
        <v>214</v>
      </c>
      <c r="AH31" s="24">
        <v>262</v>
      </c>
      <c r="AI31" s="24">
        <v>307</v>
      </c>
      <c r="AJ31" s="24">
        <v>304</v>
      </c>
      <c r="AK31" s="25">
        <v>-0.23529411764705888</v>
      </c>
      <c r="AL31" s="25">
        <v>-0.25233644859813087</v>
      </c>
      <c r="AM31" s="25">
        <v>-0.22137404580152675</v>
      </c>
      <c r="AN31" s="25">
        <v>-0.28013029315960913</v>
      </c>
      <c r="AO31" s="25">
        <v>0.10855263157894735</v>
      </c>
      <c r="AP31" s="24">
        <v>84</v>
      </c>
      <c r="AQ31" s="24">
        <v>124</v>
      </c>
      <c r="AR31" s="24">
        <v>87</v>
      </c>
      <c r="AS31" s="24">
        <v>75</v>
      </c>
      <c r="AT31" s="24">
        <v>97</v>
      </c>
      <c r="AU31" s="24">
        <v>94</v>
      </c>
      <c r="BB31" s="26">
        <v>295</v>
      </c>
      <c r="BC31" s="26">
        <v>266</v>
      </c>
      <c r="BD31" s="26">
        <v>0</v>
      </c>
      <c r="BE31" s="26">
        <v>0</v>
      </c>
      <c r="BF31" s="26">
        <v>561</v>
      </c>
      <c r="BG31" s="37">
        <v>1.68</v>
      </c>
      <c r="BH31" s="28">
        <v>2.2142857142857144</v>
      </c>
      <c r="BI31" s="28">
        <v>1.6111111111111112</v>
      </c>
      <c r="BJ31" s="28">
        <v>3</v>
      </c>
      <c r="BK31" s="28">
        <v>1.2124999999999999</v>
      </c>
      <c r="BL31" s="28">
        <v>0.9494949494949495</v>
      </c>
      <c r="BM31" s="28">
        <v>0</v>
      </c>
      <c r="BN31" s="28">
        <v>0</v>
      </c>
      <c r="BO31" s="28">
        <v>0</v>
      </c>
      <c r="BP31" s="28">
        <v>0</v>
      </c>
      <c r="BQ31" s="28">
        <v>0</v>
      </c>
      <c r="BR31" s="28">
        <v>0</v>
      </c>
      <c r="BS31" s="28">
        <v>1.84375</v>
      </c>
      <c r="BT31" s="28">
        <v>1.303921568627451</v>
      </c>
      <c r="BU31" s="28">
        <v>0</v>
      </c>
      <c r="BV31" s="28">
        <v>0</v>
      </c>
      <c r="BW31" s="28">
        <v>1.5412087912087913</v>
      </c>
    </row>
    <row r="32" spans="1:75" x14ac:dyDescent="0.25">
      <c r="A32" s="60" t="str">
        <f t="shared" si="2"/>
        <v># Active_by_rookie_mdrt:4 - 6 mths</v>
      </c>
      <c r="B32" t="s">
        <v>67</v>
      </c>
      <c r="C32">
        <v>51</v>
      </c>
      <c r="D32">
        <v>35</v>
      </c>
      <c r="E32">
        <v>58</v>
      </c>
      <c r="F32">
        <v>80</v>
      </c>
      <c r="G32">
        <v>97</v>
      </c>
      <c r="H32">
        <v>70</v>
      </c>
      <c r="I32">
        <v>71</v>
      </c>
      <c r="J32">
        <v>83</v>
      </c>
      <c r="K32">
        <v>137</v>
      </c>
      <c r="L32">
        <v>99</v>
      </c>
      <c r="M32">
        <v>91</v>
      </c>
      <c r="N32">
        <v>125</v>
      </c>
      <c r="O32">
        <v>36</v>
      </c>
      <c r="P32">
        <v>35</v>
      </c>
      <c r="Q32">
        <v>84</v>
      </c>
      <c r="R32">
        <v>76</v>
      </c>
      <c r="S32">
        <v>49</v>
      </c>
      <c r="T32">
        <v>50</v>
      </c>
      <c r="U32">
        <v>61</v>
      </c>
      <c r="V32">
        <v>80</v>
      </c>
      <c r="W32">
        <v>88</v>
      </c>
      <c r="X32">
        <v>65</v>
      </c>
      <c r="Y32">
        <v>48</v>
      </c>
      <c r="Z32" s="4">
        <v>91</v>
      </c>
      <c r="AA32" s="24">
        <v>330</v>
      </c>
      <c r="AB32" s="24">
        <v>155</v>
      </c>
      <c r="AC32" s="24">
        <v>175</v>
      </c>
      <c r="AD32" s="24">
        <v>229</v>
      </c>
      <c r="AE32" s="24">
        <v>204</v>
      </c>
      <c r="AF32" s="24">
        <v>391</v>
      </c>
      <c r="AG32" s="24">
        <v>144</v>
      </c>
      <c r="AH32" s="24">
        <v>247</v>
      </c>
      <c r="AI32" s="24">
        <v>291</v>
      </c>
      <c r="AJ32" s="24">
        <v>315</v>
      </c>
      <c r="AK32" s="25">
        <v>-0.15601023017902815</v>
      </c>
      <c r="AL32" s="25">
        <v>7.638888888888884E-2</v>
      </c>
      <c r="AM32" s="25">
        <v>-0.291497975708502</v>
      </c>
      <c r="AN32" s="25">
        <v>-0.21305841924398627</v>
      </c>
      <c r="AO32" s="25">
        <v>-0.35238095238095235</v>
      </c>
      <c r="AP32" s="24">
        <v>41</v>
      </c>
      <c r="AQ32" s="24">
        <v>87</v>
      </c>
      <c r="AR32" s="24">
        <v>148</v>
      </c>
      <c r="AS32" s="24">
        <v>96</v>
      </c>
      <c r="AT32" s="24">
        <v>68</v>
      </c>
      <c r="AU32" s="24">
        <v>62</v>
      </c>
      <c r="BB32" s="26">
        <v>276</v>
      </c>
      <c r="BC32" s="26">
        <v>226</v>
      </c>
      <c r="BD32" s="26">
        <v>0</v>
      </c>
      <c r="BE32" s="26">
        <v>0</v>
      </c>
      <c r="BF32" s="26">
        <v>502</v>
      </c>
      <c r="BG32" s="37">
        <v>1.1388888888888888</v>
      </c>
      <c r="BH32" s="28">
        <v>2.4857142857142858</v>
      </c>
      <c r="BI32" s="28">
        <v>1.7619047619047619</v>
      </c>
      <c r="BJ32" s="28">
        <v>1.263157894736842</v>
      </c>
      <c r="BK32" s="28">
        <v>1.3877551020408163</v>
      </c>
      <c r="BL32" s="28">
        <v>1.24</v>
      </c>
      <c r="BM32" s="28">
        <v>0</v>
      </c>
      <c r="BN32" s="28">
        <v>0</v>
      </c>
      <c r="BO32" s="28">
        <v>0</v>
      </c>
      <c r="BP32" s="28">
        <v>0</v>
      </c>
      <c r="BQ32" s="28">
        <v>0</v>
      </c>
      <c r="BR32" s="28">
        <v>0</v>
      </c>
      <c r="BS32" s="28">
        <v>1.7806451612903227</v>
      </c>
      <c r="BT32" s="28">
        <v>1.2914285714285714</v>
      </c>
      <c r="BU32" s="28">
        <v>0</v>
      </c>
      <c r="BV32" s="28">
        <v>0</v>
      </c>
      <c r="BW32" s="28">
        <v>1.5212121212121212</v>
      </c>
    </row>
    <row r="33" spans="1:75" x14ac:dyDescent="0.25">
      <c r="A33" s="60" t="str">
        <f t="shared" si="2"/>
        <v># Active_by_rookie_mdrt:7-12mth</v>
      </c>
      <c r="B33" t="s">
        <v>68</v>
      </c>
      <c r="C33">
        <v>31</v>
      </c>
      <c r="D33">
        <v>32</v>
      </c>
      <c r="E33">
        <v>28</v>
      </c>
      <c r="F33">
        <v>60</v>
      </c>
      <c r="G33">
        <v>75</v>
      </c>
      <c r="H33">
        <v>91</v>
      </c>
      <c r="I33">
        <v>86</v>
      </c>
      <c r="J33">
        <v>75</v>
      </c>
      <c r="K33">
        <v>101</v>
      </c>
      <c r="L33">
        <v>92</v>
      </c>
      <c r="M33">
        <v>131</v>
      </c>
      <c r="N33">
        <v>142</v>
      </c>
      <c r="O33">
        <v>45</v>
      </c>
      <c r="P33">
        <v>44</v>
      </c>
      <c r="Q33">
        <v>81</v>
      </c>
      <c r="R33">
        <v>77</v>
      </c>
      <c r="S33">
        <v>69</v>
      </c>
      <c r="T33">
        <v>94</v>
      </c>
      <c r="U33">
        <v>81</v>
      </c>
      <c r="V33">
        <v>74</v>
      </c>
      <c r="W33">
        <v>61</v>
      </c>
      <c r="X33">
        <v>65</v>
      </c>
      <c r="Y33">
        <v>80</v>
      </c>
      <c r="Z33" s="4">
        <v>112</v>
      </c>
      <c r="AA33" s="24">
        <v>410</v>
      </c>
      <c r="AB33" s="24">
        <v>170</v>
      </c>
      <c r="AC33" s="24">
        <v>240</v>
      </c>
      <c r="AD33" s="24">
        <v>216</v>
      </c>
      <c r="AE33" s="24">
        <v>257</v>
      </c>
      <c r="AF33" s="24">
        <v>317</v>
      </c>
      <c r="AG33" s="24">
        <v>91</v>
      </c>
      <c r="AH33" s="24">
        <v>226</v>
      </c>
      <c r="AI33" s="24">
        <v>262</v>
      </c>
      <c r="AJ33" s="24">
        <v>365</v>
      </c>
      <c r="AK33" s="25">
        <v>0.29337539432176651</v>
      </c>
      <c r="AL33" s="25">
        <v>0.86813186813186816</v>
      </c>
      <c r="AM33" s="25">
        <v>6.1946902654867353E-2</v>
      </c>
      <c r="AN33" s="25">
        <v>-0.17557251908396942</v>
      </c>
      <c r="AO33" s="25">
        <v>-0.29589041095890412</v>
      </c>
      <c r="AP33" s="24">
        <v>28</v>
      </c>
      <c r="AQ33" s="24">
        <v>34</v>
      </c>
      <c r="AR33" s="24">
        <v>55</v>
      </c>
      <c r="AS33" s="24">
        <v>57</v>
      </c>
      <c r="AT33" s="24">
        <v>85</v>
      </c>
      <c r="AU33" s="24">
        <v>88</v>
      </c>
      <c r="BB33" s="26">
        <v>117</v>
      </c>
      <c r="BC33" s="26">
        <v>230</v>
      </c>
      <c r="BD33" s="26">
        <v>0</v>
      </c>
      <c r="BE33" s="26">
        <v>0</v>
      </c>
      <c r="BF33" s="26">
        <v>347</v>
      </c>
      <c r="BG33" s="37">
        <v>0.62222222222222223</v>
      </c>
      <c r="BH33" s="28">
        <v>0.77272727272727271</v>
      </c>
      <c r="BI33" s="28">
        <v>0.67901234567901236</v>
      </c>
      <c r="BJ33" s="28">
        <v>0.74025974025974028</v>
      </c>
      <c r="BK33" s="28">
        <v>1.2318840579710144</v>
      </c>
      <c r="BL33" s="28">
        <v>0.93617021276595747</v>
      </c>
      <c r="BM33" s="28">
        <v>0</v>
      </c>
      <c r="BN33" s="28">
        <v>0</v>
      </c>
      <c r="BO33" s="28">
        <v>0</v>
      </c>
      <c r="BP33" s="28">
        <v>0</v>
      </c>
      <c r="BQ33" s="28">
        <v>0</v>
      </c>
      <c r="BR33" s="28">
        <v>0</v>
      </c>
      <c r="BS33" s="28">
        <v>0.68823529411764706</v>
      </c>
      <c r="BT33" s="28">
        <v>0.95833333333333337</v>
      </c>
      <c r="BU33" s="28">
        <v>0</v>
      </c>
      <c r="BV33" s="28">
        <v>0</v>
      </c>
      <c r="BW33" s="28">
        <v>0.84634146341463412</v>
      </c>
    </row>
    <row r="34" spans="1:75" x14ac:dyDescent="0.25">
      <c r="A34" s="60" t="str">
        <f t="shared" si="2"/>
        <v># Active_by_rookie_mdrt:13+mth</v>
      </c>
      <c r="B34" t="s">
        <v>69</v>
      </c>
      <c r="C34">
        <v>21</v>
      </c>
      <c r="D34">
        <v>11</v>
      </c>
      <c r="E34">
        <v>16</v>
      </c>
      <c r="F34">
        <v>18</v>
      </c>
      <c r="G34">
        <v>26</v>
      </c>
      <c r="H34">
        <v>27</v>
      </c>
      <c r="I34">
        <v>24</v>
      </c>
      <c r="J34">
        <v>30</v>
      </c>
      <c r="K34">
        <v>61</v>
      </c>
      <c r="L34">
        <v>51</v>
      </c>
      <c r="M34">
        <v>71</v>
      </c>
      <c r="N34">
        <v>90</v>
      </c>
      <c r="O34">
        <v>27</v>
      </c>
      <c r="P34">
        <v>28</v>
      </c>
      <c r="Q34">
        <v>57</v>
      </c>
      <c r="R34">
        <v>54</v>
      </c>
      <c r="S34">
        <v>57</v>
      </c>
      <c r="T34">
        <v>106</v>
      </c>
      <c r="U34">
        <v>69</v>
      </c>
      <c r="V34">
        <v>54</v>
      </c>
      <c r="W34">
        <v>74</v>
      </c>
      <c r="X34">
        <v>63</v>
      </c>
      <c r="Y34">
        <v>75</v>
      </c>
      <c r="Z34" s="4">
        <v>135</v>
      </c>
      <c r="AA34" s="24">
        <v>329</v>
      </c>
      <c r="AB34" s="24">
        <v>112</v>
      </c>
      <c r="AC34" s="24">
        <v>217</v>
      </c>
      <c r="AD34" s="24">
        <v>197</v>
      </c>
      <c r="AE34" s="24">
        <v>273</v>
      </c>
      <c r="AF34" s="24">
        <v>119</v>
      </c>
      <c r="AG34" s="24">
        <v>48</v>
      </c>
      <c r="AH34" s="24">
        <v>71</v>
      </c>
      <c r="AI34" s="24">
        <v>115</v>
      </c>
      <c r="AJ34" s="24">
        <v>212</v>
      </c>
      <c r="AK34" s="25">
        <v>1.7647058823529411</v>
      </c>
      <c r="AL34" s="25">
        <v>1.3333333333333335</v>
      </c>
      <c r="AM34" s="25">
        <v>2.056338028169014</v>
      </c>
      <c r="AN34" s="25">
        <v>0.71304347826086967</v>
      </c>
      <c r="AO34" s="25">
        <v>0.28773584905660377</v>
      </c>
      <c r="AP34" s="24">
        <v>50</v>
      </c>
      <c r="AQ34" s="24">
        <v>44</v>
      </c>
      <c r="AR34" s="24">
        <v>68</v>
      </c>
      <c r="AS34" s="24">
        <v>66</v>
      </c>
      <c r="AT34" s="24">
        <v>62</v>
      </c>
      <c r="AU34" s="24">
        <v>58</v>
      </c>
      <c r="BB34" s="26">
        <v>162</v>
      </c>
      <c r="BC34" s="26">
        <v>186</v>
      </c>
      <c r="BD34" s="26">
        <v>0</v>
      </c>
      <c r="BE34" s="26">
        <v>0</v>
      </c>
      <c r="BF34" s="26">
        <v>348</v>
      </c>
      <c r="BG34" s="37">
        <v>1.8518518518518519</v>
      </c>
      <c r="BH34" s="28">
        <v>1.5714285714285714</v>
      </c>
      <c r="BI34" s="28">
        <v>1.1929824561403508</v>
      </c>
      <c r="BJ34" s="28">
        <v>1.2222222222222223</v>
      </c>
      <c r="BK34" s="28">
        <v>1.0877192982456141</v>
      </c>
      <c r="BL34" s="28">
        <v>0.54716981132075471</v>
      </c>
      <c r="BM34" s="28">
        <v>0</v>
      </c>
      <c r="BN34" s="28">
        <v>0</v>
      </c>
      <c r="BO34" s="28">
        <v>0</v>
      </c>
      <c r="BP34" s="28">
        <v>0</v>
      </c>
      <c r="BQ34" s="28">
        <v>0</v>
      </c>
      <c r="BR34" s="28">
        <v>0</v>
      </c>
      <c r="BS34" s="28">
        <v>1.4464285714285714</v>
      </c>
      <c r="BT34" s="28">
        <v>0.8571428571428571</v>
      </c>
      <c r="BU34" s="28">
        <v>0</v>
      </c>
      <c r="BV34" s="28">
        <v>0</v>
      </c>
      <c r="BW34" s="28">
        <v>1.0577507598784195</v>
      </c>
    </row>
    <row r="35" spans="1:75" x14ac:dyDescent="0.25">
      <c r="A35" s="60" t="str">
        <f t="shared" si="2"/>
        <v># Active_by_rookie_mdrt:SA</v>
      </c>
      <c r="B35" s="38" t="s">
        <v>70</v>
      </c>
      <c r="Z35" s="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5"/>
      <c r="AL35" s="25"/>
      <c r="AM35" s="25"/>
      <c r="AN35" s="25"/>
      <c r="AO35" s="25"/>
      <c r="AP35" s="24"/>
      <c r="AQ35" s="24">
        <v>31</v>
      </c>
      <c r="AR35" s="24">
        <v>31</v>
      </c>
      <c r="AS35" s="24">
        <v>35</v>
      </c>
      <c r="AT35" s="24">
        <v>23</v>
      </c>
      <c r="AU35" s="24">
        <v>15</v>
      </c>
      <c r="BB35" s="26">
        <v>62</v>
      </c>
      <c r="BC35" s="26">
        <v>73</v>
      </c>
      <c r="BD35" s="26"/>
      <c r="BE35" s="26"/>
      <c r="BF35" s="26">
        <v>135</v>
      </c>
      <c r="BG35" s="37"/>
      <c r="BH35" s="28"/>
      <c r="BI35" s="28"/>
      <c r="BJ35" s="28"/>
      <c r="BK35" s="28"/>
      <c r="BL35" s="28"/>
      <c r="BM35" s="28"/>
      <c r="BN35" s="28"/>
      <c r="BO35" s="28"/>
      <c r="BP35" s="28"/>
      <c r="BQ35" s="28"/>
      <c r="BR35" s="28"/>
      <c r="BS35" s="28"/>
      <c r="BT35" s="28"/>
      <c r="BU35" s="28"/>
      <c r="BV35" s="28"/>
      <c r="BW35" s="28"/>
    </row>
    <row r="36" spans="1:75" s="23" customFormat="1" x14ac:dyDescent="0.25">
      <c r="A36" s="60" t="str">
        <f t="shared" si="2"/>
        <v># Active_by_rookie_mdrt:Total (excl. SA)</v>
      </c>
      <c r="B36" s="29" t="s">
        <v>103</v>
      </c>
      <c r="C36" s="30">
        <v>295</v>
      </c>
      <c r="D36" s="30">
        <v>227</v>
      </c>
      <c r="E36" s="30">
        <v>306</v>
      </c>
      <c r="F36" s="30">
        <v>400</v>
      </c>
      <c r="G36" s="30">
        <v>466</v>
      </c>
      <c r="H36" s="30">
        <v>545</v>
      </c>
      <c r="I36" s="30">
        <v>516</v>
      </c>
      <c r="J36" s="30">
        <v>421</v>
      </c>
      <c r="K36" s="30">
        <v>599</v>
      </c>
      <c r="L36" s="30">
        <v>494</v>
      </c>
      <c r="M36" s="30">
        <v>610</v>
      </c>
      <c r="N36" s="30">
        <v>760</v>
      </c>
      <c r="O36" s="30">
        <v>241</v>
      </c>
      <c r="P36" s="30">
        <v>233</v>
      </c>
      <c r="Q36" s="30">
        <v>461</v>
      </c>
      <c r="R36" s="30">
        <v>426</v>
      </c>
      <c r="S36" s="30">
        <v>425</v>
      </c>
      <c r="T36" s="30">
        <v>582</v>
      </c>
      <c r="U36" s="30">
        <v>479</v>
      </c>
      <c r="V36" s="30">
        <v>464</v>
      </c>
      <c r="W36" s="30">
        <v>531</v>
      </c>
      <c r="X36" s="30">
        <v>476</v>
      </c>
      <c r="Y36" s="30">
        <v>574</v>
      </c>
      <c r="Z36" s="30">
        <v>822</v>
      </c>
      <c r="AA36" s="29">
        <v>2368</v>
      </c>
      <c r="AB36" s="29">
        <v>935</v>
      </c>
      <c r="AC36" s="29">
        <v>1433</v>
      </c>
      <c r="AD36" s="29">
        <v>1474</v>
      </c>
      <c r="AE36" s="29">
        <v>1872</v>
      </c>
      <c r="AF36" s="30">
        <v>2239</v>
      </c>
      <c r="AG36" s="30">
        <v>828</v>
      </c>
      <c r="AH36" s="30">
        <v>1411</v>
      </c>
      <c r="AI36" s="30">
        <v>1536</v>
      </c>
      <c r="AJ36" s="30">
        <v>1864</v>
      </c>
      <c r="AK36" s="40">
        <v>5.7615006699419435E-2</v>
      </c>
      <c r="AL36" s="40">
        <v>0.12922705314009653</v>
      </c>
      <c r="AM36" s="40">
        <v>1.5591778880226892E-2</v>
      </c>
      <c r="AN36" s="40">
        <v>-4.036458333333337E-2</v>
      </c>
      <c r="AO36" s="25">
        <v>4.2918454935623185E-3</v>
      </c>
      <c r="AP36" s="30">
        <v>360</v>
      </c>
      <c r="AQ36" s="30">
        <v>522</v>
      </c>
      <c r="AR36" s="30">
        <v>669</v>
      </c>
      <c r="AS36" s="30">
        <v>585</v>
      </c>
      <c r="AT36" s="30">
        <v>603</v>
      </c>
      <c r="AU36" s="30">
        <v>662</v>
      </c>
      <c r="BB36" s="31">
        <v>1551</v>
      </c>
      <c r="BC36" s="31">
        <v>1850</v>
      </c>
      <c r="BD36" s="31">
        <v>0</v>
      </c>
      <c r="BE36" s="31">
        <v>0</v>
      </c>
      <c r="BF36" s="31">
        <v>3401</v>
      </c>
      <c r="BG36" s="43">
        <v>1.4937759336099585</v>
      </c>
      <c r="BH36" s="44">
        <v>2.2403433476394849</v>
      </c>
      <c r="BI36" s="44">
        <v>1.4511930585683297</v>
      </c>
      <c r="BJ36" s="44">
        <v>1.3732394366197183</v>
      </c>
      <c r="BK36" s="44">
        <v>1.4188235294117648</v>
      </c>
      <c r="BL36" s="44">
        <v>1.1374570446735395</v>
      </c>
      <c r="BM36" s="44">
        <v>0</v>
      </c>
      <c r="BN36" s="44">
        <v>0</v>
      </c>
      <c r="BO36" s="44">
        <v>0</v>
      </c>
      <c r="BP36" s="44">
        <v>0</v>
      </c>
      <c r="BQ36" s="44">
        <v>0</v>
      </c>
      <c r="BR36" s="44">
        <v>0</v>
      </c>
      <c r="BS36" s="44">
        <v>1.6588235294117648</v>
      </c>
      <c r="BT36" s="44">
        <v>1.2909979064898813</v>
      </c>
      <c r="BU36" s="44">
        <v>0</v>
      </c>
      <c r="BV36" s="44">
        <v>0</v>
      </c>
      <c r="BW36" s="44">
        <v>1.4362331081081081</v>
      </c>
    </row>
    <row r="37" spans="1:75" x14ac:dyDescent="0.25">
      <c r="A37" s="60" t="s">
        <v>413</v>
      </c>
      <c r="C37" s="30">
        <v>295</v>
      </c>
      <c r="D37" s="30">
        <v>227</v>
      </c>
      <c r="E37" s="30">
        <v>306</v>
      </c>
      <c r="F37" s="30">
        <v>400</v>
      </c>
      <c r="G37" s="30">
        <v>466</v>
      </c>
      <c r="H37" s="30">
        <v>545</v>
      </c>
      <c r="I37" s="30">
        <v>516</v>
      </c>
      <c r="J37" s="30">
        <v>421</v>
      </c>
      <c r="K37" s="30">
        <v>599</v>
      </c>
      <c r="L37" s="30">
        <v>494</v>
      </c>
      <c r="M37" s="30">
        <v>610</v>
      </c>
      <c r="N37" s="30">
        <v>760</v>
      </c>
      <c r="O37" s="30">
        <v>241</v>
      </c>
      <c r="P37" s="30">
        <v>233</v>
      </c>
      <c r="Q37" s="30">
        <v>461</v>
      </c>
      <c r="R37" s="30">
        <v>426</v>
      </c>
      <c r="S37" s="30">
        <v>425</v>
      </c>
      <c r="T37" s="30">
        <v>582</v>
      </c>
      <c r="U37" s="30">
        <v>479</v>
      </c>
      <c r="V37" s="30">
        <v>464</v>
      </c>
      <c r="W37" s="30">
        <v>531</v>
      </c>
      <c r="X37" s="30">
        <v>476</v>
      </c>
      <c r="Y37" s="30">
        <v>574</v>
      </c>
      <c r="Z37" s="30">
        <v>822</v>
      </c>
      <c r="AA37" s="29">
        <v>2368</v>
      </c>
      <c r="AB37" s="29">
        <v>935</v>
      </c>
      <c r="AC37" s="29">
        <v>1433</v>
      </c>
      <c r="AD37" s="29">
        <v>1474</v>
      </c>
      <c r="AE37" s="29">
        <v>1872</v>
      </c>
      <c r="AF37" s="30">
        <v>2239</v>
      </c>
      <c r="AG37" s="30">
        <v>828</v>
      </c>
      <c r="AH37" s="30">
        <v>1411</v>
      </c>
      <c r="AI37" s="30">
        <v>1536</v>
      </c>
      <c r="AJ37" s="30">
        <v>1864</v>
      </c>
      <c r="AK37" s="40">
        <v>5.7615006699419435E-2</v>
      </c>
      <c r="AL37" s="40">
        <v>0.12922705314009653</v>
      </c>
      <c r="AM37" s="40">
        <v>1.5591778880226892E-2</v>
      </c>
      <c r="AN37" s="40">
        <v>-4.036458333333337E-2</v>
      </c>
      <c r="AO37" s="25">
        <v>4.2918454935623185E-3</v>
      </c>
      <c r="AP37" s="24">
        <f>AP36+AP35</f>
        <v>360</v>
      </c>
      <c r="AQ37" s="24">
        <f t="shared" ref="AQ37:AU37" si="3">AQ36+AQ35</f>
        <v>553</v>
      </c>
      <c r="AR37" s="24">
        <f t="shared" si="3"/>
        <v>700</v>
      </c>
      <c r="AS37" s="24">
        <f t="shared" si="3"/>
        <v>620</v>
      </c>
      <c r="AT37" s="24">
        <f t="shared" si="3"/>
        <v>626</v>
      </c>
      <c r="AU37" s="24">
        <f t="shared" si="3"/>
        <v>677</v>
      </c>
      <c r="BB37" s="26">
        <f>SUM(BB28:BB35)</f>
        <v>1613</v>
      </c>
      <c r="BC37" s="26">
        <f>SUM(BC28:BC35)</f>
        <v>1923</v>
      </c>
      <c r="BF37" s="26">
        <f>SUM(BF28:BF35)</f>
        <v>3536</v>
      </c>
      <c r="BG37" s="43">
        <f>IFERROR(AP37/O37,"")</f>
        <v>1.4937759336099585</v>
      </c>
      <c r="BH37" s="44">
        <f t="shared" ref="BH37:BL37" si="4">IFERROR(AQ37/P37,"")</f>
        <v>2.3733905579399144</v>
      </c>
      <c r="BI37" s="44">
        <f t="shared" si="4"/>
        <v>1.5184381778741864</v>
      </c>
      <c r="BJ37" s="44">
        <f t="shared" si="4"/>
        <v>1.4553990610328638</v>
      </c>
      <c r="BK37" s="44">
        <f t="shared" si="4"/>
        <v>1.4729411764705882</v>
      </c>
      <c r="BL37" s="44">
        <f>IFERROR(AU37/T37,"")</f>
        <v>1.1632302405498283</v>
      </c>
      <c r="BS37" s="44">
        <f>IFERROR(BB37/AB37,"")</f>
        <v>1.7251336898395722</v>
      </c>
      <c r="BT37" s="44">
        <f>IFERROR(BC37/AC37,"")</f>
        <v>1.3419399860432659</v>
      </c>
      <c r="BW37" s="44">
        <f>IFERROR(BF37/AA37,"")</f>
        <v>1.4932432432432432</v>
      </c>
    </row>
    <row r="38" spans="1:75" x14ac:dyDescent="0.25">
      <c r="BG38" s="45"/>
    </row>
    <row r="39" spans="1:75" s="23" customFormat="1" x14ac:dyDescent="0.25">
      <c r="A39" s="60"/>
      <c r="B39" s="15" t="s">
        <v>50</v>
      </c>
      <c r="C39" s="16">
        <v>42005</v>
      </c>
      <c r="D39" s="16">
        <v>42036</v>
      </c>
      <c r="E39" s="16">
        <v>42064</v>
      </c>
      <c r="F39" s="16">
        <v>42095</v>
      </c>
      <c r="G39" s="16">
        <v>42125</v>
      </c>
      <c r="H39" s="16">
        <v>42156</v>
      </c>
      <c r="I39" s="16">
        <v>42186</v>
      </c>
      <c r="J39" s="16">
        <v>42217</v>
      </c>
      <c r="K39" s="16">
        <v>42248</v>
      </c>
      <c r="L39" s="16">
        <v>42278</v>
      </c>
      <c r="M39" s="16">
        <v>42309</v>
      </c>
      <c r="N39" s="16">
        <v>42339</v>
      </c>
      <c r="O39" s="16">
        <v>42370</v>
      </c>
      <c r="P39" s="16">
        <v>42401</v>
      </c>
      <c r="Q39" s="16">
        <v>42430</v>
      </c>
      <c r="R39" s="16">
        <v>42461</v>
      </c>
      <c r="S39" s="16">
        <v>42491</v>
      </c>
      <c r="T39" s="16">
        <v>42522</v>
      </c>
      <c r="U39" s="16">
        <v>42552</v>
      </c>
      <c r="V39" s="16">
        <v>42583</v>
      </c>
      <c r="W39" s="16">
        <v>42614</v>
      </c>
      <c r="X39" s="16">
        <v>42644</v>
      </c>
      <c r="Y39" s="16">
        <v>42675</v>
      </c>
      <c r="Z39" s="16">
        <v>42705</v>
      </c>
      <c r="AA39" s="17" t="s">
        <v>112</v>
      </c>
      <c r="AB39" s="17" t="s">
        <v>78</v>
      </c>
      <c r="AC39" s="17" t="s">
        <v>79</v>
      </c>
      <c r="AD39" s="17" t="s">
        <v>80</v>
      </c>
      <c r="AE39" s="17" t="s">
        <v>81</v>
      </c>
      <c r="AF39" s="18" t="s">
        <v>113</v>
      </c>
      <c r="AG39" s="18" t="s">
        <v>82</v>
      </c>
      <c r="AH39" s="18" t="s">
        <v>83</v>
      </c>
      <c r="AI39" s="18" t="s">
        <v>84</v>
      </c>
      <c r="AJ39" s="18" t="s">
        <v>85</v>
      </c>
      <c r="AK39" s="19" t="s">
        <v>86</v>
      </c>
      <c r="AL39" s="19" t="s">
        <v>87</v>
      </c>
      <c r="AM39" s="19" t="s">
        <v>88</v>
      </c>
      <c r="AN39" s="19" t="s">
        <v>89</v>
      </c>
      <c r="AO39" s="19" t="s">
        <v>90</v>
      </c>
      <c r="AP39" s="20">
        <v>42736</v>
      </c>
      <c r="AQ39" s="20">
        <v>42767</v>
      </c>
      <c r="AR39" s="20">
        <v>42795</v>
      </c>
      <c r="AS39" s="20">
        <v>42826</v>
      </c>
      <c r="AT39" s="20">
        <v>42856</v>
      </c>
      <c r="AU39" s="20">
        <v>42887</v>
      </c>
      <c r="AV39" s="20">
        <v>42917</v>
      </c>
      <c r="AW39" s="20">
        <v>42948</v>
      </c>
      <c r="AX39" s="20">
        <v>42979</v>
      </c>
      <c r="AY39" s="20">
        <v>43009</v>
      </c>
      <c r="AZ39" s="20">
        <v>43040</v>
      </c>
      <c r="BA39" s="20">
        <v>43070</v>
      </c>
      <c r="BB39" s="17" t="s">
        <v>91</v>
      </c>
      <c r="BC39" s="17" t="s">
        <v>92</v>
      </c>
      <c r="BD39" s="17" t="s">
        <v>93</v>
      </c>
      <c r="BE39" s="17" t="s">
        <v>94</v>
      </c>
      <c r="BF39" s="17" t="s">
        <v>114</v>
      </c>
      <c r="BG39" s="21">
        <v>42736</v>
      </c>
      <c r="BH39" s="20">
        <v>42767</v>
      </c>
      <c r="BI39" s="20">
        <v>42795</v>
      </c>
      <c r="BJ39" s="20">
        <v>42826</v>
      </c>
      <c r="BK39" s="20">
        <v>42856</v>
      </c>
      <c r="BL39" s="20">
        <v>42887</v>
      </c>
      <c r="BM39" s="20">
        <v>42917</v>
      </c>
      <c r="BN39" s="20">
        <v>42948</v>
      </c>
      <c r="BO39" s="20">
        <v>42979</v>
      </c>
      <c r="BP39" s="20">
        <v>43009</v>
      </c>
      <c r="BQ39" s="20">
        <v>43040</v>
      </c>
      <c r="BR39" s="20">
        <v>43070</v>
      </c>
      <c r="BS39" s="17" t="s">
        <v>95</v>
      </c>
      <c r="BT39" s="17" t="s">
        <v>96</v>
      </c>
      <c r="BU39" s="17" t="s">
        <v>97</v>
      </c>
      <c r="BV39" s="17" t="s">
        <v>98</v>
      </c>
      <c r="BW39" s="22" t="s">
        <v>3</v>
      </c>
    </row>
    <row r="40" spans="1:75" x14ac:dyDescent="0.25">
      <c r="A40" s="60" t="str">
        <f>$B$39&amp;"_by_rookie_mdrt:"&amp;B40</f>
        <v>Activity Ratio_by_rookie_mdrt:MDRT</v>
      </c>
      <c r="B40" t="s">
        <v>99</v>
      </c>
      <c r="C40" s="46">
        <v>0.79411764705882348</v>
      </c>
      <c r="D40" s="46">
        <v>0.64102564102564108</v>
      </c>
      <c r="E40" s="46">
        <v>0.69767441860465118</v>
      </c>
      <c r="F40" s="46">
        <v>0.84</v>
      </c>
      <c r="G40" s="46">
        <v>0.82692307692307687</v>
      </c>
      <c r="H40" s="46">
        <v>0.77358490566037741</v>
      </c>
      <c r="I40" s="46">
        <v>0.71698113207547165</v>
      </c>
      <c r="J40" s="46">
        <v>0.64150943396226412</v>
      </c>
      <c r="K40" s="46">
        <v>0.90566037735849059</v>
      </c>
      <c r="L40" s="46">
        <v>0.79245283018867929</v>
      </c>
      <c r="M40" s="46">
        <v>0.84</v>
      </c>
      <c r="N40" s="46">
        <v>0.82352941176470584</v>
      </c>
      <c r="O40" s="46">
        <v>0.50381679389312972</v>
      </c>
      <c r="P40" s="46">
        <v>0.41249999999999998</v>
      </c>
      <c r="Q40" s="46">
        <v>0.58385093167701863</v>
      </c>
      <c r="R40" s="46">
        <v>0.46913580246913578</v>
      </c>
      <c r="S40" s="46">
        <v>0.45962732919254656</v>
      </c>
      <c r="T40" s="46">
        <v>0.62420382165605093</v>
      </c>
      <c r="U40" s="46">
        <v>0.42176870748299322</v>
      </c>
      <c r="V40" s="46">
        <v>0.5</v>
      </c>
      <c r="W40" s="46">
        <v>0.55072463768115942</v>
      </c>
      <c r="X40" s="46">
        <v>0.45925925925925926</v>
      </c>
      <c r="Y40" s="46">
        <v>0.46969696969696972</v>
      </c>
      <c r="Z40" s="46">
        <v>0.60317460317460314</v>
      </c>
      <c r="AA40" s="47">
        <v>0.50858369098712441</v>
      </c>
      <c r="AB40" s="46">
        <v>0.50005590852338277</v>
      </c>
      <c r="AC40" s="46">
        <v>0.51666666666666672</v>
      </c>
      <c r="AD40" s="46">
        <v>0.49083111505471755</v>
      </c>
      <c r="AE40" s="46">
        <v>0.51071027737694408</v>
      </c>
      <c r="AF40" s="46">
        <v>0.76222094821209507</v>
      </c>
      <c r="AG40" s="46">
        <v>0.71093923556303862</v>
      </c>
      <c r="AH40" s="46">
        <v>0.81350266086115142</v>
      </c>
      <c r="AI40" s="46">
        <v>0.75471698113207542</v>
      </c>
      <c r="AJ40" s="46">
        <v>0.81866074731779503</v>
      </c>
      <c r="AK40" s="25">
        <v>-0.33276080619394588</v>
      </c>
      <c r="AL40" s="25">
        <v>-0.29662637324080687</v>
      </c>
      <c r="AM40" s="25">
        <v>-0.36488632241259333</v>
      </c>
      <c r="AN40" s="25">
        <v>-0.34964877255249915</v>
      </c>
      <c r="AO40" s="25">
        <v>-0.37616371732710907</v>
      </c>
      <c r="AP40" s="46">
        <v>0.69620253164556967</v>
      </c>
      <c r="AQ40" s="46">
        <v>0.67708333333333337</v>
      </c>
      <c r="AR40" s="46">
        <v>0.76842105263157889</v>
      </c>
      <c r="AS40" s="46">
        <v>0.69565217391304346</v>
      </c>
      <c r="AT40" s="46">
        <v>0.70114942528735635</v>
      </c>
      <c r="AU40" s="46">
        <v>0.77108433734939763</v>
      </c>
      <c r="BB40" s="46">
        <v>0.71481481481481479</v>
      </c>
      <c r="BC40" s="46">
        <v>0.72137404580152675</v>
      </c>
      <c r="BF40" s="46">
        <v>0.71804511278195493</v>
      </c>
      <c r="BG40" s="37">
        <v>1.3818565400843885</v>
      </c>
      <c r="BH40" s="28">
        <v>1.6414141414141417</v>
      </c>
      <c r="BI40" s="28">
        <v>1.3161254199328107</v>
      </c>
      <c r="BJ40" s="28">
        <v>1.4828375286041191</v>
      </c>
      <c r="BK40" s="28">
        <v>1.5254737496116808</v>
      </c>
      <c r="BL40" s="28">
        <v>1.2353085812638309</v>
      </c>
      <c r="BM40" s="28"/>
      <c r="BN40" s="28"/>
      <c r="BO40" s="28"/>
      <c r="BP40" s="28"/>
      <c r="BQ40" s="28"/>
      <c r="BR40" s="28"/>
      <c r="BS40" s="28">
        <v>1.4296296296296296</v>
      </c>
      <c r="BT40" s="28">
        <v>1.3962078305836001</v>
      </c>
      <c r="BU40" s="28">
        <v>0</v>
      </c>
      <c r="BV40" s="28">
        <v>0</v>
      </c>
      <c r="BW40" s="28">
        <v>1.4118524158497512</v>
      </c>
    </row>
    <row r="41" spans="1:75" x14ac:dyDescent="0.25">
      <c r="A41" s="60" t="str">
        <f t="shared" ref="A41:A48" si="5">$B$39&amp;"_by_rookie_mdrt:"&amp;B41</f>
        <v>Activity Ratio_by_rookie_mdrt:Rookie in month</v>
      </c>
      <c r="B41" t="s">
        <v>64</v>
      </c>
      <c r="C41" s="46">
        <v>0.20930232558139536</v>
      </c>
      <c r="D41" s="46">
        <v>0.29411764705882354</v>
      </c>
      <c r="E41" s="46">
        <v>0.27232142857142855</v>
      </c>
      <c r="F41" s="46">
        <v>0.25249169435215946</v>
      </c>
      <c r="G41" s="46">
        <v>0.33031674208144796</v>
      </c>
      <c r="H41" s="46">
        <v>0.41796875</v>
      </c>
      <c r="I41" s="46">
        <v>0.41484716157205243</v>
      </c>
      <c r="J41" s="46">
        <v>0.33480176211453744</v>
      </c>
      <c r="K41" s="46">
        <v>0.35267857142857145</v>
      </c>
      <c r="L41" s="46">
        <v>0.38378378378378381</v>
      </c>
      <c r="M41" s="46">
        <v>0.38585209003215432</v>
      </c>
      <c r="N41" s="46">
        <v>0.46370967741935482</v>
      </c>
      <c r="O41" s="46">
        <v>8.1504702194357362E-2</v>
      </c>
      <c r="P41" s="46">
        <v>0.31724137931034485</v>
      </c>
      <c r="Q41" s="46">
        <v>0.57868020304568524</v>
      </c>
      <c r="R41" s="46">
        <v>0.26235741444866922</v>
      </c>
      <c r="S41" s="46">
        <v>0.3532219570405728</v>
      </c>
      <c r="T41" s="46">
        <v>0.43939393939393939</v>
      </c>
      <c r="U41" s="46">
        <v>0.28163992869875221</v>
      </c>
      <c r="V41" s="46">
        <v>0.30991735537190085</v>
      </c>
      <c r="W41" s="46">
        <v>0.44718309859154931</v>
      </c>
      <c r="X41" s="46">
        <v>0.28031496062992128</v>
      </c>
      <c r="Y41" s="46">
        <v>0.37243401759530792</v>
      </c>
      <c r="Z41" s="46">
        <v>0.45910290237467016</v>
      </c>
      <c r="AA41" s="47">
        <v>0.35092235092235091</v>
      </c>
      <c r="AB41" s="46">
        <v>0.32580876151679578</v>
      </c>
      <c r="AC41" s="46">
        <v>0.35166327223353699</v>
      </c>
      <c r="AD41" s="46">
        <v>0.34624679422073412</v>
      </c>
      <c r="AE41" s="46">
        <v>0.37061729353329981</v>
      </c>
      <c r="AF41" s="46">
        <v>0.29608643127420914</v>
      </c>
      <c r="AG41" s="46">
        <v>0.25858046707054916</v>
      </c>
      <c r="AH41" s="46">
        <v>0.33359239547786917</v>
      </c>
      <c r="AI41" s="46">
        <v>0.36744249837172044</v>
      </c>
      <c r="AJ41" s="46">
        <v>0.41111518374509765</v>
      </c>
      <c r="AK41" s="25">
        <v>0.18520240664915022</v>
      </c>
      <c r="AL41" s="25">
        <v>0.25998984071718212</v>
      </c>
      <c r="AM41" s="25">
        <v>5.4170529666245582E-2</v>
      </c>
      <c r="AN41" s="25">
        <v>-5.7684411152527759E-2</v>
      </c>
      <c r="AO41" s="25">
        <v>-9.8507405741811827E-2</v>
      </c>
      <c r="AP41" s="46">
        <v>0.1649122807017544</v>
      </c>
      <c r="AQ41" s="46">
        <v>0.42957746478873238</v>
      </c>
      <c r="AR41" s="46">
        <v>0.39448275862068966</v>
      </c>
      <c r="AS41" s="46">
        <v>0.4503937007874016</v>
      </c>
      <c r="AT41" s="46">
        <v>0.48427672955974843</v>
      </c>
      <c r="AU41" s="46">
        <v>0.55319148936170215</v>
      </c>
      <c r="BB41" s="46">
        <v>0.33494363929146537</v>
      </c>
      <c r="BC41" s="46">
        <v>0.49925852694018785</v>
      </c>
      <c r="BF41" s="46">
        <v>0.42048378795676788</v>
      </c>
      <c r="BG41" s="37">
        <v>2.0233468286099869</v>
      </c>
      <c r="BH41" s="28">
        <v>1.3541028781383955</v>
      </c>
      <c r="BI41" s="28">
        <v>0.68169388989715674</v>
      </c>
      <c r="BJ41" s="28">
        <v>1.7167180189432842</v>
      </c>
      <c r="BK41" s="28">
        <v>1.371026687064423</v>
      </c>
      <c r="BL41" s="28">
        <v>1.2589875275128395</v>
      </c>
      <c r="BM41" s="28"/>
      <c r="BN41" s="28"/>
      <c r="BO41" s="28"/>
      <c r="BP41" s="28"/>
      <c r="BQ41" s="28"/>
      <c r="BR41" s="28"/>
      <c r="BS41" s="28">
        <v>0.95793880837359102</v>
      </c>
      <c r="BT41" s="28">
        <v>1.4197061972642793</v>
      </c>
      <c r="BU41" s="28">
        <v>0</v>
      </c>
      <c r="BV41" s="28">
        <v>0</v>
      </c>
      <c r="BW41" s="28">
        <v>1.1982245840186136</v>
      </c>
    </row>
    <row r="42" spans="1:75" x14ac:dyDescent="0.25">
      <c r="A42" s="60" t="str">
        <f t="shared" si="5"/>
        <v>Activity Ratio_by_rookie_mdrt:Rookie last month</v>
      </c>
      <c r="B42" t="s">
        <v>65</v>
      </c>
      <c r="C42" s="46">
        <v>0.25316455696202533</v>
      </c>
      <c r="D42" s="46">
        <v>0.19626168224299065</v>
      </c>
      <c r="E42" s="46">
        <v>0.30882352941176472</v>
      </c>
      <c r="F42" s="46">
        <v>0.32286995515695066</v>
      </c>
      <c r="G42" s="46">
        <v>0.26936026936026936</v>
      </c>
      <c r="H42" s="46">
        <v>0.33023255813953489</v>
      </c>
      <c r="I42" s="46">
        <v>0.31726907630522089</v>
      </c>
      <c r="J42" s="46">
        <v>0.21491228070175439</v>
      </c>
      <c r="K42" s="46">
        <v>0.2930232558139535</v>
      </c>
      <c r="L42" s="46">
        <v>0.28378378378378377</v>
      </c>
      <c r="M42" s="46">
        <v>0.26519337016574585</v>
      </c>
      <c r="N42" s="46">
        <v>0.4098360655737705</v>
      </c>
      <c r="O42" s="46">
        <v>0.13430127041742287</v>
      </c>
      <c r="P42" s="46">
        <v>8.8328075709779186E-2</v>
      </c>
      <c r="Q42" s="46">
        <v>0.33566433566433568</v>
      </c>
      <c r="R42" s="46">
        <v>0.44501278772378516</v>
      </c>
      <c r="S42" s="46">
        <v>0.22476190476190477</v>
      </c>
      <c r="T42" s="46">
        <v>0.32458233890214799</v>
      </c>
      <c r="U42" s="46">
        <v>0.32258064516129031</v>
      </c>
      <c r="V42" s="46">
        <v>0.25044722719141321</v>
      </c>
      <c r="W42" s="46">
        <v>0.29645093945720252</v>
      </c>
      <c r="X42" s="46">
        <v>0.35168738898756663</v>
      </c>
      <c r="Y42" s="46">
        <v>0.33491311216429698</v>
      </c>
      <c r="Z42" s="46">
        <v>0.31130690161527164</v>
      </c>
      <c r="AA42" s="47">
        <v>0.24637681159420291</v>
      </c>
      <c r="AB42" s="46">
        <v>0.18609789393051257</v>
      </c>
      <c r="AC42" s="46">
        <v>0.32059925093632957</v>
      </c>
      <c r="AD42" s="46">
        <v>0.28982627060330207</v>
      </c>
      <c r="AE42" s="46">
        <v>0.33263580092237843</v>
      </c>
      <c r="AF42" s="46">
        <v>0.28011875854558926</v>
      </c>
      <c r="AG42" s="46">
        <v>0.25274992287226022</v>
      </c>
      <c r="AH42" s="46">
        <v>0.3074875942189183</v>
      </c>
      <c r="AI42" s="46">
        <v>0.27506820427364292</v>
      </c>
      <c r="AJ42" s="46">
        <v>0.31960440650776673</v>
      </c>
      <c r="AK42" s="25">
        <v>-0.1204558635293782</v>
      </c>
      <c r="AL42" s="25">
        <v>-0.2637074155525404</v>
      </c>
      <c r="AM42" s="25">
        <v>4.2641254359277792E-2</v>
      </c>
      <c r="AN42" s="25">
        <v>5.3652389117927912E-2</v>
      </c>
      <c r="AO42" s="25">
        <v>4.0773512971871373E-2</v>
      </c>
      <c r="AP42" s="46">
        <v>0.14550264550264549</v>
      </c>
      <c r="AQ42" s="46">
        <v>0.1619718309859155</v>
      </c>
      <c r="AR42" s="46">
        <v>0.33450704225352113</v>
      </c>
      <c r="AS42" s="46">
        <v>0.23628691983122363</v>
      </c>
      <c r="AT42" s="46">
        <v>0.2459546925566343</v>
      </c>
      <c r="AU42" s="46">
        <v>0.28852459016393445</v>
      </c>
      <c r="BB42" s="46">
        <v>0.20718816067653276</v>
      </c>
      <c r="BC42" s="46">
        <v>0.2558019597730789</v>
      </c>
      <c r="BF42" s="46">
        <v>0.23179326546593579</v>
      </c>
      <c r="BG42" s="37">
        <v>1.0834048334048332</v>
      </c>
      <c r="BH42" s="28">
        <v>1.8337525150905432</v>
      </c>
      <c r="BI42" s="28">
        <v>0.99655223004694826</v>
      </c>
      <c r="BJ42" s="28">
        <v>0.53096658421843934</v>
      </c>
      <c r="BK42" s="28">
        <v>1.0942899456968898</v>
      </c>
      <c r="BL42" s="28">
        <v>0.88891031822565092</v>
      </c>
      <c r="BM42" s="28"/>
      <c r="BN42" s="28"/>
      <c r="BO42" s="28"/>
      <c r="BP42" s="28"/>
      <c r="BQ42" s="28"/>
      <c r="BR42" s="28"/>
      <c r="BS42" s="28">
        <v>1.3964482029598309</v>
      </c>
      <c r="BT42" s="28">
        <v>0.79788695396509424</v>
      </c>
      <c r="BU42" s="28">
        <v>0</v>
      </c>
      <c r="BV42" s="28">
        <v>0</v>
      </c>
      <c r="BW42" s="28">
        <v>0.94080795983232757</v>
      </c>
    </row>
    <row r="43" spans="1:75" x14ac:dyDescent="0.25">
      <c r="A43" s="60" t="str">
        <f t="shared" si="5"/>
        <v>Activity Ratio_by_rookie_mdrt:2-3 months</v>
      </c>
      <c r="B43" t="s">
        <v>66</v>
      </c>
      <c r="C43" s="46">
        <v>0.20270270270270271</v>
      </c>
      <c r="D43" s="46">
        <v>0.14418604651162792</v>
      </c>
      <c r="E43" s="46">
        <v>0.20956719817767655</v>
      </c>
      <c r="F43" s="46">
        <v>0.19259259259259259</v>
      </c>
      <c r="G43" s="46">
        <v>0.28125</v>
      </c>
      <c r="H43" s="46">
        <v>0.31724137931034485</v>
      </c>
      <c r="I43" s="46">
        <v>0.28604651162790695</v>
      </c>
      <c r="J43" s="46">
        <v>0.17209302325581396</v>
      </c>
      <c r="K43" s="46">
        <v>0.26570048309178745</v>
      </c>
      <c r="L43" s="46">
        <v>0.19143576826196473</v>
      </c>
      <c r="M43" s="46">
        <v>0.26884422110552764</v>
      </c>
      <c r="N43" s="46">
        <v>0.3457142857142857</v>
      </c>
      <c r="O43" s="46">
        <v>0.12285012285012285</v>
      </c>
      <c r="P43" s="46">
        <v>0.11267605633802817</v>
      </c>
      <c r="Q43" s="46">
        <v>0.13138686131386862</v>
      </c>
      <c r="R43" s="46">
        <v>0.11574074074074074</v>
      </c>
      <c r="S43" s="46">
        <v>0.30534351145038169</v>
      </c>
      <c r="T43" s="46">
        <v>0.22602739726027396</v>
      </c>
      <c r="U43" s="46">
        <v>0.16367713004484305</v>
      </c>
      <c r="V43" s="46">
        <v>0.16907675194660735</v>
      </c>
      <c r="W43" s="46">
        <v>0.140625</v>
      </c>
      <c r="X43" s="46">
        <v>0.12968591691995948</v>
      </c>
      <c r="Y43" s="46">
        <v>0.214</v>
      </c>
      <c r="Z43" s="46">
        <v>0.29097283085013148</v>
      </c>
      <c r="AA43" s="47">
        <v>0.16315553563424473</v>
      </c>
      <c r="AB43" s="46">
        <v>0.12230434683400655</v>
      </c>
      <c r="AC43" s="46">
        <v>0.22270742358078602</v>
      </c>
      <c r="AD43" s="46">
        <v>0.15779296066381679</v>
      </c>
      <c r="AE43" s="46">
        <v>0.21155291592336364</v>
      </c>
      <c r="AF43" s="46">
        <v>0.22458998654915743</v>
      </c>
      <c r="AG43" s="46">
        <v>0.18548531579733574</v>
      </c>
      <c r="AH43" s="46">
        <v>0.26369465730097913</v>
      </c>
      <c r="AI43" s="46">
        <v>0.24128000599183616</v>
      </c>
      <c r="AJ43" s="46">
        <v>0.26866475836059273</v>
      </c>
      <c r="AK43" s="25">
        <v>-0.27354047194560094</v>
      </c>
      <c r="AL43" s="25">
        <v>-0.3406251793665529</v>
      </c>
      <c r="AM43" s="25">
        <v>-0.15543444884213409</v>
      </c>
      <c r="AN43" s="25">
        <v>-0.34601725486878598</v>
      </c>
      <c r="AO43" s="25">
        <v>-0.21257660582552296</v>
      </c>
      <c r="AP43" s="46">
        <v>0.13322759714512292</v>
      </c>
      <c r="AQ43" s="46">
        <v>0.17613636363636365</v>
      </c>
      <c r="AR43" s="46">
        <v>0.13272311212814644</v>
      </c>
      <c r="AS43" s="46">
        <v>0.1372369624885636</v>
      </c>
      <c r="AT43" s="46">
        <v>0.15849673202614378</v>
      </c>
      <c r="AU43" s="46">
        <v>0.14664586583463338</v>
      </c>
      <c r="BB43" s="46">
        <v>0.14824120603015076</v>
      </c>
      <c r="BC43" s="46">
        <v>0.1478188385662684</v>
      </c>
      <c r="BF43" s="46">
        <v>0.14804063860667635</v>
      </c>
      <c r="BG43" s="37">
        <v>1.0844726407613006</v>
      </c>
      <c r="BH43" s="28">
        <v>1.5632102272727273</v>
      </c>
      <c r="BI43" s="28">
        <v>1.0101703534197812</v>
      </c>
      <c r="BJ43" s="28">
        <v>1.1857273559011894</v>
      </c>
      <c r="BK43" s="28">
        <v>0.51907679738562085</v>
      </c>
      <c r="BL43" s="28">
        <v>0.64879686096534772</v>
      </c>
      <c r="BM43" s="28"/>
      <c r="BN43" s="28"/>
      <c r="BO43" s="28"/>
      <c r="BP43" s="28"/>
      <c r="BQ43" s="28"/>
      <c r="BR43" s="28"/>
      <c r="BS43" s="28">
        <v>1.2183574120603016</v>
      </c>
      <c r="BT43" s="28">
        <v>0.66373556924853849</v>
      </c>
      <c r="BU43" s="28">
        <v>0</v>
      </c>
      <c r="BV43" s="28">
        <v>0</v>
      </c>
      <c r="BW43" s="28">
        <v>0.90735896904256852</v>
      </c>
    </row>
    <row r="44" spans="1:75" x14ac:dyDescent="0.25">
      <c r="A44" s="60" t="str">
        <f t="shared" si="5"/>
        <v>Activity Ratio_by_rookie_mdrt:4 - 6 mths</v>
      </c>
      <c r="B44" t="s">
        <v>67</v>
      </c>
      <c r="C44" s="46">
        <v>0.17708333333333334</v>
      </c>
      <c r="D44" s="46">
        <v>0.12110726643598616</v>
      </c>
      <c r="E44" s="46">
        <v>0.1853035143769968</v>
      </c>
      <c r="F44" s="46">
        <v>0.22408963585434175</v>
      </c>
      <c r="G44" s="46">
        <v>0.27873563218390807</v>
      </c>
      <c r="H44" s="46">
        <v>0.2834008097165992</v>
      </c>
      <c r="I44" s="46">
        <v>0.2874493927125506</v>
      </c>
      <c r="J44" s="46">
        <v>0.23646723646723647</v>
      </c>
      <c r="K44" s="46">
        <v>0.35128205128205126</v>
      </c>
      <c r="L44" s="46">
        <v>0.23627684964200477</v>
      </c>
      <c r="M44" s="46">
        <v>0.26224783861671469</v>
      </c>
      <c r="N44" s="46">
        <v>0.36656891495601174</v>
      </c>
      <c r="O44" s="46">
        <v>0.10112359550561797</v>
      </c>
      <c r="P44" s="46">
        <v>9.2348284960422161E-2</v>
      </c>
      <c r="Q44" s="46">
        <v>0.19399538106235567</v>
      </c>
      <c r="R44" s="46">
        <v>0.15686274509803921</v>
      </c>
      <c r="S44" s="46">
        <v>0.10901001112347053</v>
      </c>
      <c r="T44" s="46">
        <v>0.15455950540958269</v>
      </c>
      <c r="U44" s="46">
        <v>0.20608108108108109</v>
      </c>
      <c r="V44" s="46">
        <v>0.19631901840490798</v>
      </c>
      <c r="W44" s="46">
        <v>0.18144329896907216</v>
      </c>
      <c r="X44" s="46">
        <v>0.12037037037037036</v>
      </c>
      <c r="Y44" s="46">
        <v>8.2051282051282051E-2</v>
      </c>
      <c r="Z44" s="46">
        <v>0.15978928884986832</v>
      </c>
      <c r="AA44" s="47">
        <v>0.1360544217687075</v>
      </c>
      <c r="AB44" s="46">
        <v>0.12915575384279862</v>
      </c>
      <c r="AC44" s="46">
        <v>0.13916500994035785</v>
      </c>
      <c r="AD44" s="46">
        <v>0.19461446615168709</v>
      </c>
      <c r="AE44" s="46">
        <v>0.12073698042384025</v>
      </c>
      <c r="AF44" s="46">
        <v>0.21162003198352752</v>
      </c>
      <c r="AG44" s="46">
        <v>0.16116470471543876</v>
      </c>
      <c r="AH44" s="46">
        <v>0.26207535925161635</v>
      </c>
      <c r="AI44" s="46">
        <v>0.29173289348727943</v>
      </c>
      <c r="AJ44" s="46">
        <v>0.28836453440491039</v>
      </c>
      <c r="AK44" s="25">
        <v>-0.35708155559064492</v>
      </c>
      <c r="AL44" s="25">
        <v>-0.19861017912797285</v>
      </c>
      <c r="AM44" s="25">
        <v>-0.46898857512679515</v>
      </c>
      <c r="AN44" s="25">
        <v>-0.33290187532393234</v>
      </c>
      <c r="AO44" s="25">
        <v>-0.58130433524704528</v>
      </c>
      <c r="AP44" s="46">
        <v>7.4342701722574803E-2</v>
      </c>
      <c r="AQ44" s="46">
        <v>0.17279046673286991</v>
      </c>
      <c r="AR44" s="46">
        <v>0.32</v>
      </c>
      <c r="AS44" s="46">
        <v>0.20062695924764889</v>
      </c>
      <c r="AT44" s="46">
        <v>0.16464891041162227</v>
      </c>
      <c r="AU44" s="46">
        <v>0.18128654970760233</v>
      </c>
      <c r="BB44" s="46">
        <v>0.18187808896210872</v>
      </c>
      <c r="BC44" s="46">
        <v>0.18321848398865018</v>
      </c>
      <c r="BF44" s="46">
        <v>0.18247909850963287</v>
      </c>
      <c r="BG44" s="37">
        <v>0.73516671703435088</v>
      </c>
      <c r="BH44" s="28">
        <v>1.871073911193077</v>
      </c>
      <c r="BI44" s="28">
        <v>1.6495238095238094</v>
      </c>
      <c r="BJ44" s="28">
        <v>1.2789968652037618</v>
      </c>
      <c r="BK44" s="28">
        <v>1.5104017393882492</v>
      </c>
      <c r="BL44" s="28">
        <v>1.1729239766081871</v>
      </c>
      <c r="BM44" s="28"/>
      <c r="BN44" s="28"/>
      <c r="BO44" s="28"/>
      <c r="BP44" s="28"/>
      <c r="BQ44" s="28"/>
      <c r="BR44" s="28"/>
      <c r="BS44" s="28">
        <v>1.3705394058564062</v>
      </c>
      <c r="BT44" s="28">
        <v>1.3165556778041576</v>
      </c>
      <c r="BU44" s="28">
        <v>0</v>
      </c>
      <c r="BV44" s="28">
        <v>0</v>
      </c>
      <c r="BW44" s="28">
        <v>1.3412213740458014</v>
      </c>
    </row>
    <row r="45" spans="1:75" x14ac:dyDescent="0.25">
      <c r="A45" s="60" t="str">
        <f t="shared" si="5"/>
        <v>Activity Ratio_by_rookie_mdrt:7-12mth</v>
      </c>
      <c r="B45" t="s">
        <v>68</v>
      </c>
      <c r="C45" s="46">
        <v>0.15656565656565657</v>
      </c>
      <c r="D45" s="46">
        <v>0.12648221343873517</v>
      </c>
      <c r="E45" s="46">
        <v>9.3645484949832769E-2</v>
      </c>
      <c r="F45" s="46">
        <v>0.17595307917888564</v>
      </c>
      <c r="G45" s="46">
        <v>0.234375</v>
      </c>
      <c r="H45" s="46">
        <v>0.30847457627118646</v>
      </c>
      <c r="I45" s="46">
        <v>0.28104575163398693</v>
      </c>
      <c r="J45" s="46">
        <v>0.2435064935064935</v>
      </c>
      <c r="K45" s="46">
        <v>0.37546468401486988</v>
      </c>
      <c r="L45" s="46">
        <v>0.27138643067846607</v>
      </c>
      <c r="M45" s="46">
        <v>0.31873479318734793</v>
      </c>
      <c r="N45" s="46">
        <v>0.34382566585956414</v>
      </c>
      <c r="O45" s="46">
        <v>0.10650887573964497</v>
      </c>
      <c r="P45" s="46">
        <v>9.6491228070175433E-2</v>
      </c>
      <c r="Q45" s="46">
        <v>0.16463414634146342</v>
      </c>
      <c r="R45" s="46">
        <v>0.15083251714005877</v>
      </c>
      <c r="S45" s="46">
        <v>0.14038657171922686</v>
      </c>
      <c r="T45" s="46">
        <v>0.19282051282051282</v>
      </c>
      <c r="U45" s="46">
        <v>0.15866797257590598</v>
      </c>
      <c r="V45" s="46">
        <v>0.15055951169888099</v>
      </c>
      <c r="W45" s="46">
        <v>0.1373873873873874</v>
      </c>
      <c r="X45" s="46">
        <v>0.14238773274917854</v>
      </c>
      <c r="Y45" s="46">
        <v>0.15281757402101243</v>
      </c>
      <c r="Z45" s="46">
        <v>0.20664206642066421</v>
      </c>
      <c r="AA45" s="47">
        <v>0.14335664335664336</v>
      </c>
      <c r="AB45" s="46">
        <v>0.12254475005042793</v>
      </c>
      <c r="AC45" s="46">
        <v>0.16112789526686808</v>
      </c>
      <c r="AD45" s="46">
        <v>0.14887162388739147</v>
      </c>
      <c r="AE45" s="46">
        <v>0.16728245773028505</v>
      </c>
      <c r="AF45" s="46">
        <v>0.1825826684007161</v>
      </c>
      <c r="AG45" s="46">
        <v>0.12556445165140817</v>
      </c>
      <c r="AH45" s="46">
        <v>0.23960088515002406</v>
      </c>
      <c r="AI45" s="46">
        <v>0.30000564305178345</v>
      </c>
      <c r="AJ45" s="46">
        <v>0.3113156299084594</v>
      </c>
      <c r="AK45" s="25">
        <v>-0.21483980592277785</v>
      </c>
      <c r="AL45" s="25">
        <v>-2.4049016750087304E-2</v>
      </c>
      <c r="AM45" s="25">
        <v>-0.32751544233244712</v>
      </c>
      <c r="AN45" s="25">
        <v>-0.50377058786959217</v>
      </c>
      <c r="AO45" s="25">
        <v>-0.46265962367686608</v>
      </c>
      <c r="AP45" s="46">
        <v>4.9036777583187391E-2</v>
      </c>
      <c r="AQ45" s="46">
        <v>7.2649572649572655E-2</v>
      </c>
      <c r="AR45" s="46">
        <v>0.17268445839874411</v>
      </c>
      <c r="AS45" s="46">
        <v>0.1975736568457539</v>
      </c>
      <c r="AT45" s="46">
        <v>0.2814569536423841</v>
      </c>
      <c r="AU45" s="46">
        <v>0.23404255319148937</v>
      </c>
      <c r="BB45" s="46">
        <v>8.6187845303867403E-2</v>
      </c>
      <c r="BC45" s="46">
        <v>0.23797206414899122</v>
      </c>
      <c r="BF45" s="46">
        <v>0.14931153184165233</v>
      </c>
      <c r="BG45" s="37">
        <v>0.46040085619770382</v>
      </c>
      <c r="BH45" s="28">
        <v>0.75291375291375306</v>
      </c>
      <c r="BI45" s="28">
        <v>1.0488981917553346</v>
      </c>
      <c r="BJ45" s="28">
        <v>1.3098876859708748</v>
      </c>
      <c r="BK45" s="28">
        <v>2.0048709089164025</v>
      </c>
      <c r="BL45" s="28">
        <v>1.2137845178813944</v>
      </c>
      <c r="BM45" s="28"/>
      <c r="BN45" s="28"/>
      <c r="BO45" s="28"/>
      <c r="BP45" s="28"/>
      <c r="BQ45" s="28"/>
      <c r="BR45" s="28"/>
      <c r="BS45" s="28">
        <v>0.69482612934676635</v>
      </c>
      <c r="BT45" s="28">
        <v>1.4769141231246767</v>
      </c>
      <c r="BU45" s="28">
        <v>0</v>
      </c>
      <c r="BV45" s="28">
        <v>0</v>
      </c>
      <c r="BW45" s="28">
        <v>1.0415389782125015</v>
      </c>
    </row>
    <row r="46" spans="1:75" x14ac:dyDescent="0.25">
      <c r="A46" s="60" t="str">
        <f t="shared" si="5"/>
        <v>Activity Ratio_by_rookie_mdrt:13+mth</v>
      </c>
      <c r="B46" t="s">
        <v>69</v>
      </c>
      <c r="C46" s="46">
        <v>0.2441860465116279</v>
      </c>
      <c r="D46" s="46">
        <v>0.12222222222222222</v>
      </c>
      <c r="E46" s="46">
        <v>0.18181818181818182</v>
      </c>
      <c r="F46" s="46">
        <v>0.20454545454545456</v>
      </c>
      <c r="G46" s="46">
        <v>0.27956989247311825</v>
      </c>
      <c r="H46" s="46">
        <v>0.23478260869565218</v>
      </c>
      <c r="I46" s="46">
        <v>0.1875</v>
      </c>
      <c r="J46" s="46">
        <v>0.20547945205479451</v>
      </c>
      <c r="K46" s="46">
        <v>0.37195121951219512</v>
      </c>
      <c r="L46" s="46">
        <v>0.27868852459016391</v>
      </c>
      <c r="M46" s="46">
        <v>0.36597938144329895</v>
      </c>
      <c r="N46" s="46">
        <v>0.41474654377880182</v>
      </c>
      <c r="O46" s="46">
        <v>0.11020408163265306</v>
      </c>
      <c r="P46" s="46">
        <v>9.5238095238095233E-2</v>
      </c>
      <c r="Q46" s="46">
        <v>0.17981072555205047</v>
      </c>
      <c r="R46" s="46">
        <v>0.15743440233236153</v>
      </c>
      <c r="S46" s="46">
        <v>0.14143920595533499</v>
      </c>
      <c r="T46" s="46">
        <v>0.23873873873873874</v>
      </c>
      <c r="U46" s="46">
        <v>0.14822771213748656</v>
      </c>
      <c r="V46" s="46">
        <v>0.10821643286573146</v>
      </c>
      <c r="W46" s="46">
        <v>0.14001892147587511</v>
      </c>
      <c r="X46" s="46">
        <v>0.11219946571682991</v>
      </c>
      <c r="Y46" s="46">
        <v>0.1272264631043257</v>
      </c>
      <c r="Z46" s="46">
        <v>0.21669341894060995</v>
      </c>
      <c r="AA46" s="47">
        <v>0.16080156402737047</v>
      </c>
      <c r="AB46" s="46">
        <v>0.12841763414093291</v>
      </c>
      <c r="AC46" s="46">
        <v>0.18235294117647058</v>
      </c>
      <c r="AD46" s="46">
        <v>0.13215435549303103</v>
      </c>
      <c r="AE46" s="46">
        <v>0.15203978258725517</v>
      </c>
      <c r="AF46" s="46">
        <v>0.21118740104437617</v>
      </c>
      <c r="AG46" s="46">
        <v>0.18274215018401066</v>
      </c>
      <c r="AH46" s="46">
        <v>0.23963265190474167</v>
      </c>
      <c r="AI46" s="46">
        <v>0.25497689052232991</v>
      </c>
      <c r="AJ46" s="46">
        <v>0.35313814993742154</v>
      </c>
      <c r="AK46" s="25">
        <v>-0.23858353655490205</v>
      </c>
      <c r="AL46" s="25">
        <v>-0.29727414276550945</v>
      </c>
      <c r="AM46" s="25">
        <v>-0.23903132679531847</v>
      </c>
      <c r="AN46" s="25">
        <v>-0.48170065443065146</v>
      </c>
      <c r="AO46" s="25">
        <v>-0.56946089621243789</v>
      </c>
      <c r="AP46" s="46">
        <v>7.2780203784570591E-2</v>
      </c>
      <c r="AQ46" s="46">
        <v>7.963800904977375E-2</v>
      </c>
      <c r="AR46" s="46">
        <v>0.18328840970350405</v>
      </c>
      <c r="AS46" s="46">
        <v>0.1875</v>
      </c>
      <c r="AT46" s="46">
        <v>0.18208516886930984</v>
      </c>
      <c r="AU46" s="46">
        <v>0.17033773861967694</v>
      </c>
      <c r="BB46" s="46">
        <v>0.10058987891959019</v>
      </c>
      <c r="BC46" s="46">
        <v>0.18005808325266215</v>
      </c>
      <c r="BF46" s="46">
        <v>0.13164365424626442</v>
      </c>
      <c r="BG46" s="37">
        <v>0.66041296026739982</v>
      </c>
      <c r="BH46" s="28">
        <v>0.83619909502262446</v>
      </c>
      <c r="BI46" s="28">
        <v>1.0193408048422945</v>
      </c>
      <c r="BJ46" s="28">
        <v>1.1909722222222221</v>
      </c>
      <c r="BK46" s="28">
        <v>1.2873740886724889</v>
      </c>
      <c r="BL46" s="28">
        <v>0.71349015044468456</v>
      </c>
      <c r="BM46" s="28"/>
      <c r="BN46" s="28"/>
      <c r="BO46" s="28"/>
      <c r="BP46" s="28"/>
      <c r="BQ46" s="28"/>
      <c r="BR46" s="28"/>
      <c r="BS46" s="28">
        <v>0.76879407459972504</v>
      </c>
      <c r="BT46" s="28">
        <v>0.98741529525653438</v>
      </c>
      <c r="BU46" s="28">
        <v>0</v>
      </c>
      <c r="BV46" s="28">
        <v>0</v>
      </c>
      <c r="BW46" s="28">
        <v>0.8186714789904469</v>
      </c>
    </row>
    <row r="47" spans="1:75" x14ac:dyDescent="0.25">
      <c r="A47" s="60" t="str">
        <f t="shared" si="5"/>
        <v>Activity Ratio_by_rookie_mdrt:SA</v>
      </c>
      <c r="B47" s="38" t="s">
        <v>70</v>
      </c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25"/>
      <c r="AL47" s="25"/>
      <c r="AM47" s="25"/>
      <c r="AN47" s="25"/>
      <c r="AO47" s="25"/>
      <c r="AP47" s="46"/>
      <c r="AQ47" s="46">
        <v>7.7596996245306638E-2</v>
      </c>
      <c r="AR47" s="46">
        <v>3.6449147560258674E-2</v>
      </c>
      <c r="AS47" s="46">
        <v>3.4448818897637797E-2</v>
      </c>
      <c r="AT47" s="46">
        <v>1.8922254216371864E-2</v>
      </c>
      <c r="AU47" s="46">
        <v>1.052262364082778E-2</v>
      </c>
      <c r="BB47" s="46">
        <v>4.9599999999999998E-2</v>
      </c>
      <c r="BC47" s="46">
        <v>1.9961717254580257E-2</v>
      </c>
      <c r="BF47" s="46">
        <v>2.7511717953943346E-2</v>
      </c>
      <c r="BG47" s="37"/>
      <c r="BH47" s="28"/>
      <c r="BI47" s="28"/>
      <c r="BJ47" s="28"/>
      <c r="BK47" s="28"/>
      <c r="BL47" s="28"/>
      <c r="BM47" s="28"/>
      <c r="BN47" s="28"/>
      <c r="BO47" s="28"/>
      <c r="BP47" s="28"/>
      <c r="BQ47" s="28"/>
      <c r="BR47" s="28"/>
      <c r="BS47" s="28"/>
      <c r="BT47" s="28"/>
      <c r="BU47" s="28"/>
      <c r="BV47" s="28"/>
      <c r="BW47" s="28"/>
    </row>
    <row r="48" spans="1:75" s="23" customFormat="1" x14ac:dyDescent="0.25">
      <c r="A48" s="60" t="str">
        <f t="shared" si="5"/>
        <v xml:space="preserve">Activity Ratio_by_rookie_mdrt:Total </v>
      </c>
      <c r="B48" s="29" t="s">
        <v>100</v>
      </c>
      <c r="C48" s="48">
        <v>0.21787296898079764</v>
      </c>
      <c r="D48" s="48">
        <v>0.16413593637020968</v>
      </c>
      <c r="E48" s="48">
        <v>0.20759837177747625</v>
      </c>
      <c r="F48" s="48">
        <v>0.24539877300613497</v>
      </c>
      <c r="G48" s="48">
        <v>0.29363579080025204</v>
      </c>
      <c r="H48" s="48">
        <v>0.33725247524752477</v>
      </c>
      <c r="I48" s="48">
        <v>0.31425091352009743</v>
      </c>
      <c r="J48" s="48">
        <v>0.24153757888697647</v>
      </c>
      <c r="K48" s="48">
        <v>0.34644303065355697</v>
      </c>
      <c r="L48" s="48">
        <v>0.27474972191323693</v>
      </c>
      <c r="M48" s="48">
        <v>0.32241014799154333</v>
      </c>
      <c r="N48" s="48">
        <v>0.39480519480519483</v>
      </c>
      <c r="O48" s="48">
        <v>0.12480580010357328</v>
      </c>
      <c r="P48" s="48">
        <v>0.12028910686628808</v>
      </c>
      <c r="Q48" s="48">
        <v>0.23026973026973027</v>
      </c>
      <c r="R48" s="48">
        <v>0.20348698352042036</v>
      </c>
      <c r="S48" s="48">
        <v>0.19689599258744497</v>
      </c>
      <c r="T48" s="48">
        <v>0.25924276169265031</v>
      </c>
      <c r="U48" s="48">
        <v>0.2050952686790837</v>
      </c>
      <c r="V48" s="48">
        <v>0.19024190241902419</v>
      </c>
      <c r="W48" s="48">
        <v>0.20725995316159251</v>
      </c>
      <c r="X48" s="48">
        <v>0.17512877115526121</v>
      </c>
      <c r="Y48" s="48">
        <v>0.19647441382851275</v>
      </c>
      <c r="Z48" s="48">
        <v>0.26623481781376518</v>
      </c>
      <c r="AA48" s="48">
        <v>0.19147731867065579</v>
      </c>
      <c r="AB48" s="48">
        <v>0.15845487907986389</v>
      </c>
      <c r="AC48" s="48">
        <v>0.22056333692473448</v>
      </c>
      <c r="AD48" s="48">
        <v>0.20086570808656679</v>
      </c>
      <c r="AE48" s="48">
        <v>0.21261266759917974</v>
      </c>
      <c r="AF48" s="49">
        <v>0.24431571936373256</v>
      </c>
      <c r="AG48" s="49">
        <v>0.19653575904282783</v>
      </c>
      <c r="AH48" s="49">
        <v>0.29209567968463729</v>
      </c>
      <c r="AI48" s="49">
        <v>0.30074384102021029</v>
      </c>
      <c r="AJ48" s="49">
        <v>0.33065502156999166</v>
      </c>
      <c r="AK48" s="40">
        <v>-0.21627098260678013</v>
      </c>
      <c r="AL48" s="40">
        <v>-0.1937605662624764</v>
      </c>
      <c r="AM48" s="40">
        <v>-0.24489353227385324</v>
      </c>
      <c r="AN48" s="40">
        <v>-0.33210366867307384</v>
      </c>
      <c r="AO48" s="40">
        <v>-0.35699549763476135</v>
      </c>
      <c r="AP48" s="49">
        <v>0.11313639220615965</v>
      </c>
      <c r="AQ48" s="49">
        <v>0.18049792531120332</v>
      </c>
      <c r="AR48" s="49">
        <v>0.26245586504511575</v>
      </c>
      <c r="AS48" s="49">
        <v>0.24069121579921826</v>
      </c>
      <c r="AT48" s="49">
        <v>0.2532017635943733</v>
      </c>
      <c r="AU48" s="49">
        <v>0.26872336107164602</v>
      </c>
      <c r="AV48" s="42"/>
      <c r="AW48" s="42"/>
      <c r="AX48" s="42"/>
      <c r="AY48" s="42"/>
      <c r="AZ48" s="42"/>
      <c r="BA48" s="42"/>
      <c r="BB48" s="49">
        <v>0.17986779543082454</v>
      </c>
      <c r="BC48" s="49">
        <v>0.2542780564909628</v>
      </c>
      <c r="BD48" s="42"/>
      <c r="BE48" s="42"/>
      <c r="BF48" s="49">
        <v>0.21391955215900871</v>
      </c>
      <c r="BG48" s="43">
        <v>0.90649947448171897</v>
      </c>
      <c r="BH48" s="44">
        <v>1.5005342546257545</v>
      </c>
      <c r="BI48" s="44">
        <v>1.1397757957056871</v>
      </c>
      <c r="BJ48" s="44">
        <v>1.1828334748255009</v>
      </c>
      <c r="BK48" s="44">
        <v>1.2859670746316583</v>
      </c>
      <c r="BL48" s="44">
        <v>1.0365703532746484</v>
      </c>
      <c r="BM48" s="44"/>
      <c r="BN48" s="44"/>
      <c r="BO48" s="44"/>
      <c r="BP48" s="44"/>
      <c r="BQ48" s="44"/>
      <c r="BR48" s="44"/>
      <c r="BS48" s="44">
        <v>1.1292234857528769</v>
      </c>
      <c r="BT48" s="44">
        <v>1.1528573154373938</v>
      </c>
      <c r="BU48" s="44">
        <v>0</v>
      </c>
      <c r="BV48" s="44">
        <v>0</v>
      </c>
      <c r="BW48" s="44">
        <v>1.1172057016682688</v>
      </c>
    </row>
    <row r="49" spans="1:75" x14ac:dyDescent="0.25">
      <c r="AA49" s="25">
        <v>0.19147731867065579</v>
      </c>
      <c r="AF49" s="25">
        <v>0.25120610344440703</v>
      </c>
      <c r="BF49" s="40">
        <v>0.21391955215900871</v>
      </c>
      <c r="BG49" s="45"/>
    </row>
    <row r="50" spans="1:75" x14ac:dyDescent="0.25">
      <c r="BG50" s="45"/>
    </row>
    <row r="51" spans="1:75" s="23" customFormat="1" x14ac:dyDescent="0.25">
      <c r="A51" s="59"/>
      <c r="B51" s="15" t="s">
        <v>104</v>
      </c>
      <c r="C51" s="16">
        <v>42005</v>
      </c>
      <c r="D51" s="16">
        <v>42036</v>
      </c>
      <c r="E51" s="16">
        <v>42064</v>
      </c>
      <c r="F51" s="16">
        <v>42095</v>
      </c>
      <c r="G51" s="16">
        <v>42125</v>
      </c>
      <c r="H51" s="16">
        <v>42156</v>
      </c>
      <c r="I51" s="16">
        <v>42186</v>
      </c>
      <c r="J51" s="16">
        <v>42217</v>
      </c>
      <c r="K51" s="16">
        <v>42248</v>
      </c>
      <c r="L51" s="16">
        <v>42278</v>
      </c>
      <c r="M51" s="16">
        <v>42309</v>
      </c>
      <c r="N51" s="16">
        <v>42339</v>
      </c>
      <c r="O51" s="16">
        <v>42370</v>
      </c>
      <c r="P51" s="16">
        <v>42401</v>
      </c>
      <c r="Q51" s="16">
        <v>42430</v>
      </c>
      <c r="R51" s="16">
        <v>42461</v>
      </c>
      <c r="S51" s="16">
        <v>42491</v>
      </c>
      <c r="T51" s="16">
        <v>42522</v>
      </c>
      <c r="U51" s="16">
        <v>42552</v>
      </c>
      <c r="V51" s="16">
        <v>42583</v>
      </c>
      <c r="W51" s="16">
        <v>42614</v>
      </c>
      <c r="X51" s="16">
        <v>42644</v>
      </c>
      <c r="Y51" s="16">
        <v>42675</v>
      </c>
      <c r="Z51" s="16">
        <v>42705</v>
      </c>
      <c r="AA51" s="17" t="s">
        <v>112</v>
      </c>
      <c r="AB51" s="17" t="s">
        <v>78</v>
      </c>
      <c r="AC51" s="17" t="s">
        <v>79</v>
      </c>
      <c r="AD51" s="17" t="s">
        <v>80</v>
      </c>
      <c r="AE51" s="17" t="s">
        <v>81</v>
      </c>
      <c r="AF51" s="18" t="s">
        <v>113</v>
      </c>
      <c r="AG51" s="18" t="s">
        <v>82</v>
      </c>
      <c r="AH51" s="18" t="s">
        <v>83</v>
      </c>
      <c r="AI51" s="18" t="s">
        <v>84</v>
      </c>
      <c r="AJ51" s="18" t="s">
        <v>85</v>
      </c>
      <c r="AK51" s="19" t="s">
        <v>86</v>
      </c>
      <c r="AL51" s="19" t="s">
        <v>87</v>
      </c>
      <c r="AM51" s="19" t="s">
        <v>88</v>
      </c>
      <c r="AN51" s="19" t="s">
        <v>89</v>
      </c>
      <c r="AO51" s="19" t="s">
        <v>90</v>
      </c>
      <c r="AP51" s="20">
        <v>42736</v>
      </c>
      <c r="AQ51" s="20">
        <v>42767</v>
      </c>
      <c r="AR51" s="20">
        <v>42795</v>
      </c>
      <c r="AS51" s="20">
        <v>42826</v>
      </c>
      <c r="AT51" s="20">
        <v>42856</v>
      </c>
      <c r="AU51" s="20">
        <v>42887</v>
      </c>
      <c r="AV51" s="20">
        <v>42917</v>
      </c>
      <c r="AW51" s="20">
        <v>42948</v>
      </c>
      <c r="AX51" s="20">
        <v>42979</v>
      </c>
      <c r="AY51" s="20">
        <v>43009</v>
      </c>
      <c r="AZ51" s="20">
        <v>43040</v>
      </c>
      <c r="BA51" s="20">
        <v>43070</v>
      </c>
      <c r="BB51" s="17" t="s">
        <v>91</v>
      </c>
      <c r="BC51" s="17" t="s">
        <v>92</v>
      </c>
      <c r="BD51" s="17" t="s">
        <v>93</v>
      </c>
      <c r="BE51" s="17" t="s">
        <v>94</v>
      </c>
      <c r="BF51" s="17" t="s">
        <v>114</v>
      </c>
      <c r="BG51" s="21">
        <v>42736</v>
      </c>
      <c r="BH51" s="20">
        <v>42767</v>
      </c>
      <c r="BI51" s="20">
        <v>42795</v>
      </c>
      <c r="BJ51" s="20">
        <v>42826</v>
      </c>
      <c r="BK51" s="20">
        <v>42856</v>
      </c>
      <c r="BL51" s="20">
        <v>42887</v>
      </c>
      <c r="BM51" s="20">
        <v>42917</v>
      </c>
      <c r="BN51" s="20">
        <v>42948</v>
      </c>
      <c r="BO51" s="20">
        <v>42979</v>
      </c>
      <c r="BP51" s="20">
        <v>43009</v>
      </c>
      <c r="BQ51" s="20">
        <v>43040</v>
      </c>
      <c r="BR51" s="20">
        <v>43070</v>
      </c>
      <c r="BS51" s="17" t="s">
        <v>95</v>
      </c>
      <c r="BT51" s="17" t="s">
        <v>96</v>
      </c>
      <c r="BU51" s="17" t="s">
        <v>97</v>
      </c>
      <c r="BV51" s="17" t="s">
        <v>98</v>
      </c>
      <c r="BW51" s="22" t="s">
        <v>3</v>
      </c>
    </row>
    <row r="52" spans="1:75" x14ac:dyDescent="0.25">
      <c r="A52" s="60" t="str">
        <f>$B$51&amp;"_by_rookie_mdrt:"&amp;B52</f>
        <v># Case_by_rookie_mdrt:MDRT</v>
      </c>
      <c r="B52" t="s">
        <v>99</v>
      </c>
      <c r="C52">
        <v>60</v>
      </c>
      <c r="D52">
        <v>58</v>
      </c>
      <c r="E52">
        <v>115</v>
      </c>
      <c r="F52">
        <v>150</v>
      </c>
      <c r="G52">
        <v>99.5</v>
      </c>
      <c r="H52">
        <v>121.5</v>
      </c>
      <c r="I52">
        <v>126</v>
      </c>
      <c r="J52">
        <v>70.5</v>
      </c>
      <c r="K52">
        <v>141.5</v>
      </c>
      <c r="L52">
        <v>141.5</v>
      </c>
      <c r="M52">
        <v>124</v>
      </c>
      <c r="N52">
        <v>192.5</v>
      </c>
      <c r="O52">
        <v>47</v>
      </c>
      <c r="P52">
        <v>55</v>
      </c>
      <c r="Q52">
        <v>120</v>
      </c>
      <c r="R52">
        <v>152</v>
      </c>
      <c r="S52">
        <v>88</v>
      </c>
      <c r="T52">
        <v>100</v>
      </c>
      <c r="U52">
        <v>76</v>
      </c>
      <c r="V52">
        <v>73.5</v>
      </c>
      <c r="W52">
        <v>106</v>
      </c>
      <c r="X52">
        <v>92</v>
      </c>
      <c r="Y52">
        <v>118.5</v>
      </c>
      <c r="Z52" s="4">
        <v>165.5</v>
      </c>
      <c r="AA52" s="24">
        <v>562</v>
      </c>
      <c r="AB52" s="24">
        <v>222</v>
      </c>
      <c r="AC52" s="24">
        <v>340</v>
      </c>
      <c r="AD52" s="24">
        <v>255.5</v>
      </c>
      <c r="AE52" s="24">
        <v>376</v>
      </c>
      <c r="AF52" s="24">
        <v>604</v>
      </c>
      <c r="AG52" s="24">
        <v>233</v>
      </c>
      <c r="AH52" s="24">
        <v>371</v>
      </c>
      <c r="AI52" s="24">
        <v>338</v>
      </c>
      <c r="AJ52" s="24">
        <v>458</v>
      </c>
      <c r="AK52" s="25">
        <v>-6.9536423841059625E-2</v>
      </c>
      <c r="AL52" s="25">
        <v>-4.7210300429184504E-2</v>
      </c>
      <c r="AM52" s="25">
        <v>-8.3557951482479798E-2</v>
      </c>
      <c r="AN52" s="25">
        <v>-0.24408284023668636</v>
      </c>
      <c r="AO52" s="25">
        <v>-0.17903930131004364</v>
      </c>
      <c r="AP52" s="50">
        <v>172.5</v>
      </c>
      <c r="AQ52" s="50">
        <v>194.5</v>
      </c>
      <c r="AR52" s="50">
        <v>284.5</v>
      </c>
      <c r="AS52" s="50">
        <v>236</v>
      </c>
      <c r="AT52" s="50">
        <v>239</v>
      </c>
      <c r="AU52" s="50">
        <v>304.5</v>
      </c>
      <c r="AV52" s="50"/>
      <c r="AW52" s="50"/>
      <c r="AX52" s="50"/>
      <c r="AY52" s="50"/>
      <c r="AZ52" s="50"/>
      <c r="BA52" s="50"/>
      <c r="BB52" s="26">
        <v>651.5</v>
      </c>
      <c r="BC52" s="26">
        <v>779.5</v>
      </c>
      <c r="BD52" s="26">
        <v>0</v>
      </c>
      <c r="BE52" s="26">
        <v>0</v>
      </c>
      <c r="BF52" s="26">
        <v>1431</v>
      </c>
      <c r="BG52" s="37">
        <v>3.6702127659574466</v>
      </c>
      <c r="BH52" s="28">
        <v>3.5363636363636362</v>
      </c>
      <c r="BI52" s="28">
        <v>2.3708333333333331</v>
      </c>
      <c r="BJ52" s="28">
        <v>1.5526315789473684</v>
      </c>
      <c r="BK52" s="28">
        <v>2.7159090909090908</v>
      </c>
      <c r="BL52" s="28">
        <v>3.0449999999999999</v>
      </c>
      <c r="BM52" s="28">
        <v>0</v>
      </c>
      <c r="BN52" s="28">
        <v>0</v>
      </c>
      <c r="BO52" s="28">
        <v>0</v>
      </c>
      <c r="BP52" s="28">
        <v>0</v>
      </c>
      <c r="BQ52" s="28">
        <v>0</v>
      </c>
      <c r="BR52" s="28">
        <v>0</v>
      </c>
      <c r="BS52" s="28">
        <v>2.9346846846846848</v>
      </c>
      <c r="BT52" s="28">
        <v>2.2926470588235293</v>
      </c>
      <c r="BU52" s="28">
        <v>0</v>
      </c>
      <c r="BV52" s="28">
        <v>0</v>
      </c>
      <c r="BW52" s="28">
        <v>2.5462633451957295</v>
      </c>
    </row>
    <row r="53" spans="1:75" x14ac:dyDescent="0.25">
      <c r="A53" s="60" t="str">
        <f t="shared" ref="A53:A60" si="6">$B$51&amp;"_by_rookie_mdrt:"&amp;B53</f>
        <v># Case_by_rookie_mdrt:Rookie in month</v>
      </c>
      <c r="B53" t="s">
        <v>64</v>
      </c>
      <c r="C53">
        <v>53</v>
      </c>
      <c r="D53">
        <v>24</v>
      </c>
      <c r="E53">
        <v>97</v>
      </c>
      <c r="F53">
        <v>108</v>
      </c>
      <c r="G53">
        <v>90</v>
      </c>
      <c r="H53">
        <v>140</v>
      </c>
      <c r="I53">
        <v>136</v>
      </c>
      <c r="J53">
        <v>102</v>
      </c>
      <c r="K53">
        <v>121</v>
      </c>
      <c r="L53">
        <v>96</v>
      </c>
      <c r="M53">
        <v>200</v>
      </c>
      <c r="N53">
        <v>277</v>
      </c>
      <c r="O53">
        <v>19</v>
      </c>
      <c r="P53">
        <v>35</v>
      </c>
      <c r="Q53">
        <v>229</v>
      </c>
      <c r="R53">
        <v>116</v>
      </c>
      <c r="S53">
        <v>102</v>
      </c>
      <c r="T53">
        <v>200</v>
      </c>
      <c r="U53">
        <v>120</v>
      </c>
      <c r="V53">
        <v>139</v>
      </c>
      <c r="W53">
        <v>262</v>
      </c>
      <c r="X53">
        <v>139</v>
      </c>
      <c r="Y53">
        <v>205</v>
      </c>
      <c r="Z53" s="4">
        <v>320</v>
      </c>
      <c r="AA53" s="24">
        <v>701</v>
      </c>
      <c r="AB53" s="24">
        <v>283</v>
      </c>
      <c r="AC53" s="24">
        <v>418</v>
      </c>
      <c r="AD53" s="24">
        <v>521</v>
      </c>
      <c r="AE53" s="24">
        <v>664</v>
      </c>
      <c r="AF53" s="24">
        <v>512</v>
      </c>
      <c r="AG53" s="24">
        <v>174</v>
      </c>
      <c r="AH53" s="24">
        <v>338</v>
      </c>
      <c r="AI53" s="24">
        <v>359</v>
      </c>
      <c r="AJ53" s="24">
        <v>573</v>
      </c>
      <c r="AK53" s="25">
        <v>0.369140625</v>
      </c>
      <c r="AL53" s="25">
        <v>0.62643678160919536</v>
      </c>
      <c r="AM53" s="25">
        <v>0.23668639053254448</v>
      </c>
      <c r="AN53" s="25">
        <v>0.45125348189415049</v>
      </c>
      <c r="AO53" s="25">
        <v>0.15881326352530545</v>
      </c>
      <c r="AP53" s="50">
        <v>90</v>
      </c>
      <c r="AQ53" s="50">
        <v>158</v>
      </c>
      <c r="AR53" s="50">
        <v>260</v>
      </c>
      <c r="AS53" s="50">
        <v>253</v>
      </c>
      <c r="AT53" s="50">
        <v>218.5</v>
      </c>
      <c r="AU53" s="50">
        <v>337</v>
      </c>
      <c r="AV53" s="50"/>
      <c r="AW53" s="50"/>
      <c r="AX53" s="50"/>
      <c r="AY53" s="50"/>
      <c r="AZ53" s="50"/>
      <c r="BA53" s="50"/>
      <c r="BB53" s="26">
        <v>508</v>
      </c>
      <c r="BC53" s="26">
        <v>808.5</v>
      </c>
      <c r="BD53" s="26">
        <v>0</v>
      </c>
      <c r="BE53" s="26">
        <v>0</v>
      </c>
      <c r="BF53" s="26">
        <v>1316.5</v>
      </c>
      <c r="BG53" s="37">
        <v>4.7368421052631575</v>
      </c>
      <c r="BH53" s="28">
        <v>4.5142857142857142</v>
      </c>
      <c r="BI53" s="28">
        <v>1.1353711790393013</v>
      </c>
      <c r="BJ53" s="28">
        <v>2.1810344827586206</v>
      </c>
      <c r="BK53" s="28">
        <v>2.142156862745098</v>
      </c>
      <c r="BL53" s="28">
        <v>1.6850000000000001</v>
      </c>
      <c r="BM53" s="28">
        <v>0</v>
      </c>
      <c r="BN53" s="28">
        <v>0</v>
      </c>
      <c r="BO53" s="28">
        <v>0</v>
      </c>
      <c r="BP53" s="28">
        <v>0</v>
      </c>
      <c r="BQ53" s="28">
        <v>0</v>
      </c>
      <c r="BR53" s="28">
        <v>0</v>
      </c>
      <c r="BS53" s="28">
        <v>1.795053003533569</v>
      </c>
      <c r="BT53" s="28">
        <v>1.9342105263157894</v>
      </c>
      <c r="BU53" s="28">
        <v>0</v>
      </c>
      <c r="BV53" s="28">
        <v>0</v>
      </c>
      <c r="BW53" s="28">
        <v>1.8780313837375178</v>
      </c>
    </row>
    <row r="54" spans="1:75" x14ac:dyDescent="0.25">
      <c r="A54" s="60" t="str">
        <f t="shared" si="6"/>
        <v># Case_by_rookie_mdrt:Rookie last month</v>
      </c>
      <c r="B54" t="s">
        <v>65</v>
      </c>
      <c r="C54">
        <v>76</v>
      </c>
      <c r="D54">
        <v>54</v>
      </c>
      <c r="E54">
        <v>37</v>
      </c>
      <c r="F54">
        <v>115</v>
      </c>
      <c r="G54">
        <v>119</v>
      </c>
      <c r="H54">
        <v>118</v>
      </c>
      <c r="I54">
        <v>109</v>
      </c>
      <c r="J54">
        <v>74</v>
      </c>
      <c r="K54">
        <v>111.5</v>
      </c>
      <c r="L54">
        <v>95</v>
      </c>
      <c r="M54">
        <v>99</v>
      </c>
      <c r="N54">
        <v>255.5</v>
      </c>
      <c r="O54">
        <v>62</v>
      </c>
      <c r="P54">
        <v>21</v>
      </c>
      <c r="Q54">
        <v>51</v>
      </c>
      <c r="R54">
        <v>150</v>
      </c>
      <c r="S54">
        <v>100</v>
      </c>
      <c r="T54">
        <v>132.5</v>
      </c>
      <c r="U54">
        <v>133</v>
      </c>
      <c r="V54">
        <v>95</v>
      </c>
      <c r="W54">
        <v>151</v>
      </c>
      <c r="X54">
        <v>166</v>
      </c>
      <c r="Y54">
        <v>229</v>
      </c>
      <c r="Z54" s="4">
        <v>190.5</v>
      </c>
      <c r="AA54" s="24">
        <v>516.5</v>
      </c>
      <c r="AB54" s="24">
        <v>134</v>
      </c>
      <c r="AC54" s="24">
        <v>382.5</v>
      </c>
      <c r="AD54" s="24">
        <v>379</v>
      </c>
      <c r="AE54" s="24">
        <v>585.5</v>
      </c>
      <c r="AF54" s="24">
        <v>519</v>
      </c>
      <c r="AG54" s="24">
        <v>167</v>
      </c>
      <c r="AH54" s="24">
        <v>352</v>
      </c>
      <c r="AI54" s="24">
        <v>294.5</v>
      </c>
      <c r="AJ54" s="24">
        <v>449.5</v>
      </c>
      <c r="AK54" s="25">
        <v>-4.816955684007751E-3</v>
      </c>
      <c r="AL54" s="25">
        <v>-0.19760479041916168</v>
      </c>
      <c r="AM54" s="25">
        <v>8.6647727272727293E-2</v>
      </c>
      <c r="AN54" s="25">
        <v>0.28692699490662132</v>
      </c>
      <c r="AO54" s="25">
        <v>0.30255839822024466</v>
      </c>
      <c r="AP54" s="50">
        <v>83</v>
      </c>
      <c r="AQ54" s="50">
        <v>69</v>
      </c>
      <c r="AR54" s="50">
        <v>201</v>
      </c>
      <c r="AS54" s="50">
        <v>128</v>
      </c>
      <c r="AT54" s="50">
        <v>158</v>
      </c>
      <c r="AU54" s="50">
        <v>149</v>
      </c>
      <c r="AV54" s="50"/>
      <c r="AW54" s="50"/>
      <c r="AX54" s="50"/>
      <c r="AY54" s="50"/>
      <c r="AZ54" s="50"/>
      <c r="BA54" s="50"/>
      <c r="BB54" s="26">
        <v>353</v>
      </c>
      <c r="BC54" s="26">
        <v>435</v>
      </c>
      <c r="BD54" s="26">
        <v>0</v>
      </c>
      <c r="BE54" s="26">
        <v>0</v>
      </c>
      <c r="BF54" s="26">
        <v>788</v>
      </c>
      <c r="BG54" s="37">
        <v>1.3387096774193548</v>
      </c>
      <c r="BH54" s="28">
        <v>3.2857142857142856</v>
      </c>
      <c r="BI54" s="28">
        <v>3.9411764705882355</v>
      </c>
      <c r="BJ54" s="28">
        <v>0.85333333333333339</v>
      </c>
      <c r="BK54" s="28">
        <v>1.58</v>
      </c>
      <c r="BL54" s="28">
        <v>1.1245283018867924</v>
      </c>
      <c r="BM54" s="28">
        <v>0</v>
      </c>
      <c r="BN54" s="28">
        <v>0</v>
      </c>
      <c r="BO54" s="28">
        <v>0</v>
      </c>
      <c r="BP54" s="28">
        <v>0</v>
      </c>
      <c r="BQ54" s="28">
        <v>0</v>
      </c>
      <c r="BR54" s="28">
        <v>0</v>
      </c>
      <c r="BS54" s="28">
        <v>2.6343283582089554</v>
      </c>
      <c r="BT54" s="28">
        <v>1.1372549019607843</v>
      </c>
      <c r="BU54" s="28">
        <v>0</v>
      </c>
      <c r="BV54" s="28">
        <v>0</v>
      </c>
      <c r="BW54" s="28">
        <v>1.5256534365924492</v>
      </c>
    </row>
    <row r="55" spans="1:75" x14ac:dyDescent="0.25">
      <c r="A55" s="60" t="str">
        <f t="shared" si="6"/>
        <v># Case_by_rookie_mdrt:2-3 months</v>
      </c>
      <c r="B55" t="s">
        <v>66</v>
      </c>
      <c r="C55">
        <v>77</v>
      </c>
      <c r="D55">
        <v>86</v>
      </c>
      <c r="E55">
        <v>126</v>
      </c>
      <c r="F55">
        <v>84</v>
      </c>
      <c r="G55">
        <v>94.5</v>
      </c>
      <c r="H55">
        <v>189.5</v>
      </c>
      <c r="I55">
        <v>161</v>
      </c>
      <c r="J55">
        <v>95</v>
      </c>
      <c r="K55">
        <v>146</v>
      </c>
      <c r="L55">
        <v>110</v>
      </c>
      <c r="M55">
        <v>197</v>
      </c>
      <c r="N55">
        <v>219</v>
      </c>
      <c r="O55">
        <v>70.5</v>
      </c>
      <c r="P55">
        <v>77</v>
      </c>
      <c r="Q55">
        <v>112</v>
      </c>
      <c r="R55">
        <v>50</v>
      </c>
      <c r="S55">
        <v>134</v>
      </c>
      <c r="T55">
        <v>197.5</v>
      </c>
      <c r="U55">
        <v>143</v>
      </c>
      <c r="V55">
        <v>129</v>
      </c>
      <c r="W55">
        <v>131</v>
      </c>
      <c r="X55">
        <v>88</v>
      </c>
      <c r="Y55">
        <v>267</v>
      </c>
      <c r="Z55" s="4">
        <v>470</v>
      </c>
      <c r="AA55" s="24">
        <v>641</v>
      </c>
      <c r="AB55" s="24">
        <v>259.5</v>
      </c>
      <c r="AC55" s="24">
        <v>381.5</v>
      </c>
      <c r="AD55" s="24">
        <v>403</v>
      </c>
      <c r="AE55" s="24">
        <v>825</v>
      </c>
      <c r="AF55" s="24">
        <v>657</v>
      </c>
      <c r="AG55" s="24">
        <v>289</v>
      </c>
      <c r="AH55" s="24">
        <v>368</v>
      </c>
      <c r="AI55" s="24">
        <v>402</v>
      </c>
      <c r="AJ55" s="24">
        <v>526</v>
      </c>
      <c r="AK55" s="25">
        <v>-2.4353120243531201E-2</v>
      </c>
      <c r="AL55" s="25">
        <v>-0.10207612456747406</v>
      </c>
      <c r="AM55" s="25">
        <v>3.6684782608695565E-2</v>
      </c>
      <c r="AN55" s="25">
        <v>2.4875621890547706E-3</v>
      </c>
      <c r="AO55" s="25">
        <v>0.56844106463878319</v>
      </c>
      <c r="AP55" s="50">
        <v>173</v>
      </c>
      <c r="AQ55" s="50">
        <v>208</v>
      </c>
      <c r="AR55" s="50">
        <v>149</v>
      </c>
      <c r="AS55" s="50">
        <v>131</v>
      </c>
      <c r="AT55" s="50">
        <v>205</v>
      </c>
      <c r="AU55" s="50">
        <v>230.5</v>
      </c>
      <c r="AV55" s="50"/>
      <c r="AW55" s="50"/>
      <c r="AX55" s="50"/>
      <c r="AY55" s="50"/>
      <c r="AZ55" s="50"/>
      <c r="BA55" s="50"/>
      <c r="BB55" s="26">
        <v>530</v>
      </c>
      <c r="BC55" s="26">
        <v>566.5</v>
      </c>
      <c r="BD55" s="26">
        <v>0</v>
      </c>
      <c r="BE55" s="26">
        <v>0</v>
      </c>
      <c r="BF55" s="26">
        <v>1096.5</v>
      </c>
      <c r="BG55" s="37">
        <v>2.4539007092198584</v>
      </c>
      <c r="BH55" s="28">
        <v>2.7012987012987013</v>
      </c>
      <c r="BI55" s="28">
        <v>1.3303571428571428</v>
      </c>
      <c r="BJ55" s="28">
        <v>2.62</v>
      </c>
      <c r="BK55" s="28">
        <v>1.5298507462686568</v>
      </c>
      <c r="BL55" s="28">
        <v>1.1670886075949367</v>
      </c>
      <c r="BM55" s="28">
        <v>0</v>
      </c>
      <c r="BN55" s="28">
        <v>0</v>
      </c>
      <c r="BO55" s="28">
        <v>0</v>
      </c>
      <c r="BP55" s="28">
        <v>0</v>
      </c>
      <c r="BQ55" s="28">
        <v>0</v>
      </c>
      <c r="BR55" s="28">
        <v>0</v>
      </c>
      <c r="BS55" s="28">
        <v>2.0423892100192678</v>
      </c>
      <c r="BT55" s="28">
        <v>1.4849279161205766</v>
      </c>
      <c r="BU55" s="28">
        <v>0</v>
      </c>
      <c r="BV55" s="28">
        <v>0</v>
      </c>
      <c r="BW55" s="28">
        <v>1.7106084243369735</v>
      </c>
    </row>
    <row r="56" spans="1:75" x14ac:dyDescent="0.25">
      <c r="A56" s="60" t="str">
        <f t="shared" si="6"/>
        <v># Case_by_rookie_mdrt:4 - 6 mths</v>
      </c>
      <c r="B56" t="s">
        <v>67</v>
      </c>
      <c r="C56">
        <v>53</v>
      </c>
      <c r="D56">
        <v>43</v>
      </c>
      <c r="E56">
        <v>83</v>
      </c>
      <c r="F56">
        <v>106</v>
      </c>
      <c r="G56">
        <v>114</v>
      </c>
      <c r="H56">
        <v>92</v>
      </c>
      <c r="I56">
        <v>88</v>
      </c>
      <c r="J56">
        <v>116</v>
      </c>
      <c r="K56">
        <v>179</v>
      </c>
      <c r="L56">
        <v>128.5</v>
      </c>
      <c r="M56">
        <v>183</v>
      </c>
      <c r="N56">
        <v>193</v>
      </c>
      <c r="O56">
        <v>49.5</v>
      </c>
      <c r="P56">
        <v>46</v>
      </c>
      <c r="Q56">
        <v>147</v>
      </c>
      <c r="R56">
        <v>164</v>
      </c>
      <c r="S56">
        <v>78</v>
      </c>
      <c r="T56">
        <v>83</v>
      </c>
      <c r="U56">
        <v>95</v>
      </c>
      <c r="V56">
        <v>128</v>
      </c>
      <c r="W56">
        <v>177</v>
      </c>
      <c r="X56">
        <v>150.5</v>
      </c>
      <c r="Y56">
        <v>112.5</v>
      </c>
      <c r="Z56" s="4">
        <v>156.5</v>
      </c>
      <c r="AA56" s="24">
        <v>567.5</v>
      </c>
      <c r="AB56" s="24">
        <v>242.5</v>
      </c>
      <c r="AC56" s="24">
        <v>325</v>
      </c>
      <c r="AD56" s="24">
        <v>400</v>
      </c>
      <c r="AE56" s="24">
        <v>419.5</v>
      </c>
      <c r="AF56" s="24">
        <v>491</v>
      </c>
      <c r="AG56" s="24">
        <v>179</v>
      </c>
      <c r="AH56" s="24">
        <v>312</v>
      </c>
      <c r="AI56" s="24">
        <v>383</v>
      </c>
      <c r="AJ56" s="24">
        <v>504.5</v>
      </c>
      <c r="AK56" s="25">
        <v>0.15580448065173114</v>
      </c>
      <c r="AL56" s="25">
        <v>0.35474860335195535</v>
      </c>
      <c r="AM56" s="25">
        <v>4.1666666666666741E-2</v>
      </c>
      <c r="AN56" s="25">
        <v>4.4386422976501416E-2</v>
      </c>
      <c r="AO56" s="25">
        <v>-0.16848364717542119</v>
      </c>
      <c r="AP56" s="50">
        <v>62</v>
      </c>
      <c r="AQ56" s="50">
        <v>152</v>
      </c>
      <c r="AR56" s="50">
        <v>279</v>
      </c>
      <c r="AS56" s="50">
        <v>201.5</v>
      </c>
      <c r="AT56" s="50">
        <v>115</v>
      </c>
      <c r="AU56" s="50">
        <v>228</v>
      </c>
      <c r="AV56" s="50"/>
      <c r="AW56" s="50"/>
      <c r="AX56" s="50"/>
      <c r="AY56" s="50"/>
      <c r="AZ56" s="50"/>
      <c r="BA56" s="50"/>
      <c r="BB56" s="26">
        <v>493</v>
      </c>
      <c r="BC56" s="26">
        <v>544.5</v>
      </c>
      <c r="BD56" s="26">
        <v>0</v>
      </c>
      <c r="BE56" s="26">
        <v>0</v>
      </c>
      <c r="BF56" s="26">
        <v>1037.5</v>
      </c>
      <c r="BG56" s="37">
        <v>1.2525252525252526</v>
      </c>
      <c r="BH56" s="28">
        <v>3.3043478260869565</v>
      </c>
      <c r="BI56" s="28">
        <v>1.8979591836734695</v>
      </c>
      <c r="BJ56" s="28">
        <v>1.2286585365853659</v>
      </c>
      <c r="BK56" s="28">
        <v>1.4743589743589745</v>
      </c>
      <c r="BL56" s="28">
        <v>2.7469879518072289</v>
      </c>
      <c r="BM56" s="28">
        <v>0</v>
      </c>
      <c r="BN56" s="28">
        <v>0</v>
      </c>
      <c r="BO56" s="28">
        <v>0</v>
      </c>
      <c r="BP56" s="28">
        <v>0</v>
      </c>
      <c r="BQ56" s="28">
        <v>0</v>
      </c>
      <c r="BR56" s="28">
        <v>0</v>
      </c>
      <c r="BS56" s="28">
        <v>2.0329896907216494</v>
      </c>
      <c r="BT56" s="28">
        <v>1.6753846153846155</v>
      </c>
      <c r="BU56" s="28">
        <v>0</v>
      </c>
      <c r="BV56" s="28">
        <v>0</v>
      </c>
      <c r="BW56" s="28">
        <v>1.8281938325991189</v>
      </c>
    </row>
    <row r="57" spans="1:75" x14ac:dyDescent="0.25">
      <c r="A57" s="60" t="str">
        <f t="shared" si="6"/>
        <v># Case_by_rookie_mdrt:7-12mth</v>
      </c>
      <c r="B57" t="s">
        <v>68</v>
      </c>
      <c r="C57">
        <v>30</v>
      </c>
      <c r="D57">
        <v>39</v>
      </c>
      <c r="E57">
        <v>35</v>
      </c>
      <c r="F57">
        <v>77</v>
      </c>
      <c r="G57">
        <v>99</v>
      </c>
      <c r="H57">
        <v>111.5</v>
      </c>
      <c r="I57">
        <v>128</v>
      </c>
      <c r="J57">
        <v>94</v>
      </c>
      <c r="K57">
        <v>170</v>
      </c>
      <c r="L57">
        <v>120</v>
      </c>
      <c r="M57">
        <v>278</v>
      </c>
      <c r="N57">
        <v>281</v>
      </c>
      <c r="O57">
        <v>60</v>
      </c>
      <c r="P57">
        <v>56</v>
      </c>
      <c r="Q57">
        <v>123</v>
      </c>
      <c r="R57">
        <v>107</v>
      </c>
      <c r="S57">
        <v>95</v>
      </c>
      <c r="T57">
        <v>161</v>
      </c>
      <c r="U57">
        <v>127</v>
      </c>
      <c r="V57">
        <v>131.5</v>
      </c>
      <c r="W57">
        <v>145</v>
      </c>
      <c r="X57">
        <v>123</v>
      </c>
      <c r="Y57">
        <v>215</v>
      </c>
      <c r="Z57" s="4">
        <v>305.5</v>
      </c>
      <c r="AA57" s="24">
        <v>602</v>
      </c>
      <c r="AB57" s="24">
        <v>239</v>
      </c>
      <c r="AC57" s="24">
        <v>363</v>
      </c>
      <c r="AD57" s="24">
        <v>403.5</v>
      </c>
      <c r="AE57" s="24">
        <v>643.5</v>
      </c>
      <c r="AF57" s="24">
        <v>391.5</v>
      </c>
      <c r="AG57" s="24">
        <v>104</v>
      </c>
      <c r="AH57" s="24">
        <v>287.5</v>
      </c>
      <c r="AI57" s="24">
        <v>392</v>
      </c>
      <c r="AJ57" s="24">
        <v>679</v>
      </c>
      <c r="AK57" s="25">
        <v>0.5376756066411239</v>
      </c>
      <c r="AL57" s="25">
        <v>1.2980769230769229</v>
      </c>
      <c r="AM57" s="25">
        <v>0.26260869565217382</v>
      </c>
      <c r="AN57" s="25">
        <v>2.9336734693877542E-2</v>
      </c>
      <c r="AO57" s="25">
        <v>-5.2282768777614175E-2</v>
      </c>
      <c r="AP57" s="50">
        <v>34</v>
      </c>
      <c r="AQ57" s="50">
        <v>37</v>
      </c>
      <c r="AR57" s="50">
        <v>80</v>
      </c>
      <c r="AS57" s="50">
        <v>124</v>
      </c>
      <c r="AT57" s="50">
        <v>848</v>
      </c>
      <c r="AU57" s="50">
        <v>246.5</v>
      </c>
      <c r="AV57" s="50"/>
      <c r="AW57" s="50"/>
      <c r="AX57" s="50"/>
      <c r="AY57" s="50"/>
      <c r="AZ57" s="50"/>
      <c r="BA57" s="50"/>
      <c r="BB57" s="26">
        <v>151</v>
      </c>
      <c r="BC57" s="26">
        <v>1218.5</v>
      </c>
      <c r="BD57" s="26">
        <v>0</v>
      </c>
      <c r="BE57" s="26">
        <v>0</v>
      </c>
      <c r="BF57" s="26">
        <v>1369.5</v>
      </c>
      <c r="BG57" s="37">
        <v>0.56666666666666665</v>
      </c>
      <c r="BH57" s="28">
        <v>0.6607142857142857</v>
      </c>
      <c r="BI57" s="28">
        <v>0.65040650406504064</v>
      </c>
      <c r="BJ57" s="28">
        <v>1.1588785046728971</v>
      </c>
      <c r="BK57" s="28">
        <v>8.9263157894736835</v>
      </c>
      <c r="BL57" s="28">
        <v>1.531055900621118</v>
      </c>
      <c r="BM57" s="28">
        <v>0</v>
      </c>
      <c r="BN57" s="28">
        <v>0</v>
      </c>
      <c r="BO57" s="28">
        <v>0</v>
      </c>
      <c r="BP57" s="28">
        <v>0</v>
      </c>
      <c r="BQ57" s="28">
        <v>0</v>
      </c>
      <c r="BR57" s="28">
        <v>0</v>
      </c>
      <c r="BS57" s="28">
        <v>0.63179916317991636</v>
      </c>
      <c r="BT57" s="28">
        <v>3.3567493112947657</v>
      </c>
      <c r="BU57" s="28">
        <v>0</v>
      </c>
      <c r="BV57" s="28">
        <v>0</v>
      </c>
      <c r="BW57" s="28">
        <v>2.2749169435215948</v>
      </c>
    </row>
    <row r="58" spans="1:75" x14ac:dyDescent="0.25">
      <c r="A58" s="60" t="str">
        <f t="shared" si="6"/>
        <v># Case_by_rookie_mdrt:13+mth</v>
      </c>
      <c r="B58" t="s">
        <v>69</v>
      </c>
      <c r="C58">
        <v>24</v>
      </c>
      <c r="D58">
        <v>13</v>
      </c>
      <c r="E58">
        <v>22</v>
      </c>
      <c r="F58">
        <v>18</v>
      </c>
      <c r="G58">
        <v>28</v>
      </c>
      <c r="H58">
        <v>33.5</v>
      </c>
      <c r="I58">
        <v>33</v>
      </c>
      <c r="J58">
        <v>41.5</v>
      </c>
      <c r="K58">
        <v>80</v>
      </c>
      <c r="L58">
        <v>67</v>
      </c>
      <c r="M58">
        <v>126</v>
      </c>
      <c r="N58">
        <v>190</v>
      </c>
      <c r="O58">
        <v>41</v>
      </c>
      <c r="P58">
        <v>44</v>
      </c>
      <c r="Q58">
        <v>93</v>
      </c>
      <c r="R58">
        <v>70</v>
      </c>
      <c r="S58">
        <v>75</v>
      </c>
      <c r="T58">
        <v>154</v>
      </c>
      <c r="U58">
        <v>99</v>
      </c>
      <c r="V58">
        <v>75</v>
      </c>
      <c r="W58">
        <v>143</v>
      </c>
      <c r="X58">
        <v>85.5</v>
      </c>
      <c r="Y58">
        <v>135</v>
      </c>
      <c r="Z58" s="4">
        <v>286</v>
      </c>
      <c r="AA58" s="24">
        <v>477</v>
      </c>
      <c r="AB58" s="24">
        <v>178</v>
      </c>
      <c r="AC58" s="24">
        <v>299</v>
      </c>
      <c r="AD58" s="24">
        <v>317</v>
      </c>
      <c r="AE58" s="24">
        <v>506.5</v>
      </c>
      <c r="AF58" s="24">
        <v>138.5</v>
      </c>
      <c r="AG58" s="24">
        <v>59</v>
      </c>
      <c r="AH58" s="24">
        <v>79.5</v>
      </c>
      <c r="AI58" s="24">
        <v>154.5</v>
      </c>
      <c r="AJ58" s="24">
        <v>383</v>
      </c>
      <c r="AK58" s="25">
        <v>2.4440433212996391</v>
      </c>
      <c r="AL58" s="25">
        <v>2.0169491525423728</v>
      </c>
      <c r="AM58" s="25">
        <v>2.7610062893081762</v>
      </c>
      <c r="AN58" s="25">
        <v>1.0517799352750807</v>
      </c>
      <c r="AO58" s="25">
        <v>0.32245430809399478</v>
      </c>
      <c r="AP58" s="50">
        <v>75.5</v>
      </c>
      <c r="AQ58" s="50">
        <v>63</v>
      </c>
      <c r="AR58" s="50">
        <v>135</v>
      </c>
      <c r="AS58" s="50">
        <v>129</v>
      </c>
      <c r="AT58" s="50">
        <v>102.5</v>
      </c>
      <c r="AU58" s="50">
        <v>115.5</v>
      </c>
      <c r="AV58" s="50"/>
      <c r="AW58" s="50"/>
      <c r="AX58" s="50"/>
      <c r="AY58" s="50"/>
      <c r="AZ58" s="50"/>
      <c r="BA58" s="50"/>
      <c r="BB58" s="26">
        <v>273.5</v>
      </c>
      <c r="BC58" s="26">
        <v>347</v>
      </c>
      <c r="BD58" s="26">
        <v>0</v>
      </c>
      <c r="BE58" s="26">
        <v>0</v>
      </c>
      <c r="BF58" s="26">
        <v>620.5</v>
      </c>
      <c r="BG58" s="37">
        <v>1.8414634146341464</v>
      </c>
      <c r="BH58" s="28">
        <v>1.4318181818181819</v>
      </c>
      <c r="BI58" s="28">
        <v>1.4516129032258065</v>
      </c>
      <c r="BJ58" s="28">
        <v>1.8428571428571427</v>
      </c>
      <c r="BK58" s="28">
        <v>1.3666666666666667</v>
      </c>
      <c r="BL58" s="28">
        <v>0.75</v>
      </c>
      <c r="BM58" s="28">
        <v>0</v>
      </c>
      <c r="BN58" s="28">
        <v>0</v>
      </c>
      <c r="BO58" s="28">
        <v>0</v>
      </c>
      <c r="BP58" s="28">
        <v>0</v>
      </c>
      <c r="BQ58" s="28">
        <v>0</v>
      </c>
      <c r="BR58" s="28">
        <v>0</v>
      </c>
      <c r="BS58" s="28">
        <v>1.5365168539325842</v>
      </c>
      <c r="BT58" s="28">
        <v>1.1605351170568561</v>
      </c>
      <c r="BU58" s="28">
        <v>0</v>
      </c>
      <c r="BV58" s="28">
        <v>0</v>
      </c>
      <c r="BW58" s="28">
        <v>1.3008385744234801</v>
      </c>
    </row>
    <row r="59" spans="1:75" x14ac:dyDescent="0.25">
      <c r="A59" s="60" t="str">
        <f t="shared" si="6"/>
        <v># Case_by_rookie_mdrt:SA</v>
      </c>
      <c r="B59" s="38" t="s">
        <v>70</v>
      </c>
      <c r="Z59" s="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5"/>
      <c r="AL59" s="25"/>
      <c r="AM59" s="25"/>
      <c r="AN59" s="25"/>
      <c r="AO59" s="25"/>
      <c r="AP59" s="50"/>
      <c r="AQ59" s="50">
        <v>36.5</v>
      </c>
      <c r="AR59" s="50">
        <v>39.5</v>
      </c>
      <c r="AS59" s="50">
        <v>56.5</v>
      </c>
      <c r="AT59" s="50">
        <v>29</v>
      </c>
      <c r="AU59" s="50">
        <v>15</v>
      </c>
      <c r="AV59" s="50"/>
      <c r="AW59" s="50"/>
      <c r="AX59" s="50"/>
      <c r="AY59" s="50"/>
      <c r="AZ59" s="50"/>
      <c r="BA59" s="50"/>
      <c r="BB59" s="26">
        <v>76</v>
      </c>
      <c r="BC59" s="26">
        <v>100.5</v>
      </c>
      <c r="BD59" s="26">
        <v>0</v>
      </c>
      <c r="BE59" s="26">
        <v>0</v>
      </c>
      <c r="BF59" s="26">
        <v>176.5</v>
      </c>
      <c r="BG59" s="37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</row>
    <row r="60" spans="1:75" s="23" customFormat="1" x14ac:dyDescent="0.25">
      <c r="A60" s="60" t="str">
        <f t="shared" si="6"/>
        <v xml:space="preserve"># Case_by_rookie_mdrt:Total </v>
      </c>
      <c r="B60" s="29" t="s">
        <v>100</v>
      </c>
      <c r="C60" s="30">
        <v>373</v>
      </c>
      <c r="D60" s="30">
        <v>317</v>
      </c>
      <c r="E60" s="30">
        <v>515</v>
      </c>
      <c r="F60" s="30">
        <v>658</v>
      </c>
      <c r="G60" s="30">
        <v>644</v>
      </c>
      <c r="H60" s="30">
        <v>806</v>
      </c>
      <c r="I60" s="30">
        <v>781</v>
      </c>
      <c r="J60" s="30">
        <v>593</v>
      </c>
      <c r="K60" s="30">
        <v>949</v>
      </c>
      <c r="L60" s="30">
        <v>758</v>
      </c>
      <c r="M60" s="30">
        <v>1207</v>
      </c>
      <c r="N60" s="30">
        <v>1608</v>
      </c>
      <c r="O60" s="30">
        <v>349</v>
      </c>
      <c r="P60" s="30">
        <v>334</v>
      </c>
      <c r="Q60" s="30">
        <v>875</v>
      </c>
      <c r="R60" s="30">
        <v>809</v>
      </c>
      <c r="S60" s="30">
        <v>672</v>
      </c>
      <c r="T60" s="30">
        <v>1028</v>
      </c>
      <c r="U60" s="30">
        <v>793</v>
      </c>
      <c r="V60" s="30">
        <v>771</v>
      </c>
      <c r="W60" s="30">
        <v>1115</v>
      </c>
      <c r="X60" s="30">
        <v>844</v>
      </c>
      <c r="Y60" s="30">
        <v>1282</v>
      </c>
      <c r="Z60" s="30">
        <v>1894</v>
      </c>
      <c r="AA60" s="29">
        <v>4067</v>
      </c>
      <c r="AB60" s="29">
        <v>1558</v>
      </c>
      <c r="AC60" s="29">
        <v>2509</v>
      </c>
      <c r="AD60" s="29">
        <v>2679</v>
      </c>
      <c r="AE60" s="29">
        <v>4020</v>
      </c>
      <c r="AF60" s="30">
        <v>3313</v>
      </c>
      <c r="AG60" s="30">
        <v>1205</v>
      </c>
      <c r="AH60" s="30">
        <v>2108</v>
      </c>
      <c r="AI60" s="30">
        <v>2323</v>
      </c>
      <c r="AJ60" s="30">
        <v>3573</v>
      </c>
      <c r="AK60" s="40">
        <v>0.2275882885602174</v>
      </c>
      <c r="AL60" s="40">
        <v>0.29294605809128638</v>
      </c>
      <c r="AM60" s="40">
        <v>0.1902277039848197</v>
      </c>
      <c r="AN60" s="40">
        <v>0.15325010761945768</v>
      </c>
      <c r="AO60" s="25">
        <v>0.12510495382031905</v>
      </c>
      <c r="AP60" s="51">
        <v>690</v>
      </c>
      <c r="AQ60" s="51">
        <v>918</v>
      </c>
      <c r="AR60" s="51">
        <v>1428</v>
      </c>
      <c r="AS60" s="51">
        <v>1259</v>
      </c>
      <c r="AT60" s="51">
        <v>1915</v>
      </c>
      <c r="AU60" s="51">
        <v>1626</v>
      </c>
      <c r="AV60" s="51"/>
      <c r="AW60" s="51"/>
      <c r="AX60" s="51"/>
      <c r="AY60" s="51"/>
      <c r="AZ60" s="51"/>
      <c r="BA60" s="51"/>
      <c r="BB60" s="31">
        <v>3036</v>
      </c>
      <c r="BC60" s="31">
        <v>4800</v>
      </c>
      <c r="BD60" s="31">
        <v>0</v>
      </c>
      <c r="BE60" s="31">
        <v>0</v>
      </c>
      <c r="BF60" s="31">
        <v>7836</v>
      </c>
      <c r="BG60" s="43">
        <v>1.9770773638968482</v>
      </c>
      <c r="BH60" s="44">
        <v>2.7485029940119761</v>
      </c>
      <c r="BI60" s="44">
        <v>1.6319999999999999</v>
      </c>
      <c r="BJ60" s="44">
        <v>1.5562422744128555</v>
      </c>
      <c r="BK60" s="44">
        <v>2.8497023809523809</v>
      </c>
      <c r="BL60" s="44">
        <v>1.5817120622568093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1.9486521181001284</v>
      </c>
      <c r="BT60" s="44">
        <v>1.9131127939418096</v>
      </c>
      <c r="BU60" s="44">
        <v>0</v>
      </c>
      <c r="BV60" s="44">
        <v>0</v>
      </c>
      <c r="BW60" s="44">
        <v>1.9267273174329973</v>
      </c>
    </row>
    <row r="61" spans="1:75" x14ac:dyDescent="0.25">
      <c r="BG61" s="45"/>
    </row>
    <row r="62" spans="1:75" x14ac:dyDescent="0.25">
      <c r="BG62" s="45"/>
    </row>
    <row r="63" spans="1:75" s="23" customFormat="1" x14ac:dyDescent="0.25">
      <c r="A63" s="59"/>
      <c r="B63" s="15" t="s">
        <v>105</v>
      </c>
      <c r="C63" s="16">
        <v>42005</v>
      </c>
      <c r="D63" s="16">
        <v>42036</v>
      </c>
      <c r="E63" s="16">
        <v>42064</v>
      </c>
      <c r="F63" s="16">
        <v>42095</v>
      </c>
      <c r="G63" s="16">
        <v>42125</v>
      </c>
      <c r="H63" s="16">
        <v>42156</v>
      </c>
      <c r="I63" s="16">
        <v>42186</v>
      </c>
      <c r="J63" s="16">
        <v>42217</v>
      </c>
      <c r="K63" s="16">
        <v>42248</v>
      </c>
      <c r="L63" s="16">
        <v>42278</v>
      </c>
      <c r="M63" s="16">
        <v>42309</v>
      </c>
      <c r="N63" s="16">
        <v>42339</v>
      </c>
      <c r="O63" s="16">
        <v>42370</v>
      </c>
      <c r="P63" s="16">
        <v>42401</v>
      </c>
      <c r="Q63" s="16">
        <v>42430</v>
      </c>
      <c r="R63" s="16">
        <v>42461</v>
      </c>
      <c r="S63" s="16">
        <v>42491</v>
      </c>
      <c r="T63" s="16">
        <v>42522</v>
      </c>
      <c r="U63" s="16">
        <v>42552</v>
      </c>
      <c r="V63" s="16">
        <v>42583</v>
      </c>
      <c r="W63" s="16">
        <v>42614</v>
      </c>
      <c r="X63" s="16">
        <v>42644</v>
      </c>
      <c r="Y63" s="16">
        <v>42675</v>
      </c>
      <c r="Z63" s="16">
        <v>42705</v>
      </c>
      <c r="AA63" s="17" t="s">
        <v>112</v>
      </c>
      <c r="AB63" s="17" t="s">
        <v>78</v>
      </c>
      <c r="AC63" s="17" t="s">
        <v>79</v>
      </c>
      <c r="AD63" s="17" t="s">
        <v>80</v>
      </c>
      <c r="AE63" s="17" t="s">
        <v>81</v>
      </c>
      <c r="AF63" s="18" t="s">
        <v>113</v>
      </c>
      <c r="AG63" s="18" t="s">
        <v>82</v>
      </c>
      <c r="AH63" s="18" t="s">
        <v>83</v>
      </c>
      <c r="AI63" s="18" t="s">
        <v>84</v>
      </c>
      <c r="AJ63" s="18" t="s">
        <v>85</v>
      </c>
      <c r="AK63" s="19" t="s">
        <v>86</v>
      </c>
      <c r="AL63" s="19" t="s">
        <v>87</v>
      </c>
      <c r="AM63" s="19" t="s">
        <v>88</v>
      </c>
      <c r="AN63" s="19" t="s">
        <v>89</v>
      </c>
      <c r="AO63" s="19" t="s">
        <v>90</v>
      </c>
      <c r="AP63" s="20">
        <v>42736</v>
      </c>
      <c r="AQ63" s="20">
        <v>42767</v>
      </c>
      <c r="AR63" s="20">
        <v>42795</v>
      </c>
      <c r="AS63" s="20">
        <v>42826</v>
      </c>
      <c r="AT63" s="20">
        <v>42856</v>
      </c>
      <c r="AU63" s="20">
        <v>42887</v>
      </c>
      <c r="AV63" s="20">
        <v>42917</v>
      </c>
      <c r="AW63" s="20">
        <v>42948</v>
      </c>
      <c r="AX63" s="20">
        <v>42979</v>
      </c>
      <c r="AY63" s="20">
        <v>43009</v>
      </c>
      <c r="AZ63" s="20">
        <v>43040</v>
      </c>
      <c r="BA63" s="20">
        <v>43070</v>
      </c>
      <c r="BB63" s="17" t="s">
        <v>91</v>
      </c>
      <c r="BC63" s="17" t="s">
        <v>92</v>
      </c>
      <c r="BD63" s="17" t="s">
        <v>93</v>
      </c>
      <c r="BE63" s="17" t="s">
        <v>94</v>
      </c>
      <c r="BF63" s="17" t="s">
        <v>114</v>
      </c>
      <c r="BG63" s="21">
        <v>42736</v>
      </c>
      <c r="BH63" s="20">
        <v>42767</v>
      </c>
      <c r="BI63" s="20">
        <v>42795</v>
      </c>
      <c r="BJ63" s="20">
        <v>42826</v>
      </c>
      <c r="BK63" s="20">
        <v>42856</v>
      </c>
      <c r="BL63" s="20">
        <v>42887</v>
      </c>
      <c r="BM63" s="20">
        <v>42917</v>
      </c>
      <c r="BN63" s="20">
        <v>42948</v>
      </c>
      <c r="BO63" s="20">
        <v>42979</v>
      </c>
      <c r="BP63" s="20">
        <v>43009</v>
      </c>
      <c r="BQ63" s="20">
        <v>43040</v>
      </c>
      <c r="BR63" s="20">
        <v>43070</v>
      </c>
      <c r="BS63" s="17" t="s">
        <v>95</v>
      </c>
      <c r="BT63" s="17" t="s">
        <v>96</v>
      </c>
      <c r="BU63" s="17" t="s">
        <v>97</v>
      </c>
      <c r="BV63" s="17" t="s">
        <v>98</v>
      </c>
      <c r="BW63" s="22" t="s">
        <v>3</v>
      </c>
    </row>
    <row r="64" spans="1:75" x14ac:dyDescent="0.25">
      <c r="A64" s="60" t="str">
        <f>$B$63&amp;"_by_rookie_mdrt:"&amp;B64</f>
        <v># Case/Active_by_rookie_mdrt:MDRT</v>
      </c>
      <c r="B64" t="s">
        <v>99</v>
      </c>
      <c r="C64" s="52">
        <v>2.2222222222222223</v>
      </c>
      <c r="D64" s="52">
        <v>2.3199999999999998</v>
      </c>
      <c r="E64" s="52">
        <v>3.8333333333333335</v>
      </c>
      <c r="F64" s="52">
        <v>3.5714285714285716</v>
      </c>
      <c r="G64" s="52">
        <v>2.3139534883720931</v>
      </c>
      <c r="H64" s="52">
        <v>2.9634146341463414</v>
      </c>
      <c r="I64" s="52">
        <v>3.3157894736842106</v>
      </c>
      <c r="J64" s="52">
        <v>2.0735294117647061</v>
      </c>
      <c r="K64" s="52">
        <v>2.9479166666666665</v>
      </c>
      <c r="L64" s="52">
        <v>3.3690476190476191</v>
      </c>
      <c r="M64" s="52">
        <v>2.9523809523809526</v>
      </c>
      <c r="N64" s="52">
        <v>4.583333333333333</v>
      </c>
      <c r="O64" s="52">
        <v>1.4242424242424243</v>
      </c>
      <c r="P64" s="52">
        <v>1.6666666666666667</v>
      </c>
      <c r="Q64" s="52">
        <v>2.5531914893617023</v>
      </c>
      <c r="R64" s="52">
        <v>4</v>
      </c>
      <c r="S64" s="52">
        <v>2.3783783783783785</v>
      </c>
      <c r="T64" s="52">
        <v>2.0408163265306123</v>
      </c>
      <c r="U64" s="52">
        <v>2.4516129032258065</v>
      </c>
      <c r="V64" s="52">
        <v>2.1</v>
      </c>
      <c r="W64" s="52">
        <v>2.7894736842105261</v>
      </c>
      <c r="X64" s="52">
        <v>2.967741935483871</v>
      </c>
      <c r="Y64" s="52">
        <v>3.8225806451612905</v>
      </c>
      <c r="Z64" s="52">
        <v>4.3552631578947372</v>
      </c>
      <c r="AA64" s="53">
        <v>2.371308016877637</v>
      </c>
      <c r="AB64" s="53">
        <v>1.9646017699115044</v>
      </c>
      <c r="AC64" s="53">
        <v>2.7419354838709675</v>
      </c>
      <c r="AD64" s="53">
        <v>2.4567307692307692</v>
      </c>
      <c r="AE64" s="53">
        <v>3.76</v>
      </c>
      <c r="AF64" s="53">
        <v>2.9038461538461537</v>
      </c>
      <c r="AG64" s="53">
        <v>2.8414634146341462</v>
      </c>
      <c r="AH64" s="53">
        <v>2.9444444444444446</v>
      </c>
      <c r="AI64" s="53">
        <v>2.8166666666666669</v>
      </c>
      <c r="AJ64" s="53">
        <v>3.6349206349206349</v>
      </c>
      <c r="AK64" s="25">
        <v>-0.18339061670438983</v>
      </c>
      <c r="AL64" s="25">
        <v>-0.30859508526719581</v>
      </c>
      <c r="AM64" s="25">
        <v>-6.8776628119294081E-2</v>
      </c>
      <c r="AN64" s="25">
        <v>-0.12778789258079204</v>
      </c>
      <c r="AO64" s="25">
        <v>3.4410480349345018E-2</v>
      </c>
      <c r="AP64" s="52">
        <v>3.1363636363636362</v>
      </c>
      <c r="AQ64" s="52">
        <v>2.9923076923076923</v>
      </c>
      <c r="AR64" s="52">
        <v>3.8972602739726026</v>
      </c>
      <c r="AS64" s="52">
        <v>3.6875</v>
      </c>
      <c r="AT64" s="52">
        <v>3.918032786885246</v>
      </c>
      <c r="AU64" s="52">
        <v>4.7578125</v>
      </c>
      <c r="BB64" s="52">
        <v>3.3756476683937824</v>
      </c>
      <c r="BC64" s="52">
        <v>4.1243386243386242</v>
      </c>
      <c r="BD64" s="52" t="s">
        <v>53</v>
      </c>
      <c r="BE64" s="52" t="s">
        <v>53</v>
      </c>
      <c r="BF64" s="52">
        <v>3.7460732984293195</v>
      </c>
      <c r="BG64" s="37">
        <v>2.2021276595744679</v>
      </c>
      <c r="BH64" s="28">
        <v>1.7953846153846154</v>
      </c>
      <c r="BI64" s="28">
        <v>1.5264269406392692</v>
      </c>
      <c r="BJ64" s="28">
        <v>0.921875</v>
      </c>
      <c r="BK64" s="28">
        <v>1.6473546944858419</v>
      </c>
      <c r="BL64" s="28">
        <v>2.3313281249999998</v>
      </c>
      <c r="BM64" s="28">
        <v>0</v>
      </c>
      <c r="BN64" s="28">
        <v>0</v>
      </c>
      <c r="BO64" s="28">
        <v>0</v>
      </c>
      <c r="BP64" s="28">
        <v>0</v>
      </c>
      <c r="BQ64" s="28">
        <v>0</v>
      </c>
      <c r="BR64" s="28">
        <v>0</v>
      </c>
      <c r="BS64" s="28">
        <v>1.7182350744526911</v>
      </c>
      <c r="BT64" s="28">
        <v>1.5041705571117336</v>
      </c>
      <c r="BW64" s="25">
        <v>1.5797497717575602</v>
      </c>
    </row>
    <row r="65" spans="1:75" x14ac:dyDescent="0.25">
      <c r="A65" s="60" t="str">
        <f t="shared" ref="A65:A72" si="7">$B$63&amp;"_by_rookie_mdrt:"&amp;B65</f>
        <v># Case/Active_by_rookie_mdrt:Rookie in month</v>
      </c>
      <c r="B65" t="s">
        <v>64</v>
      </c>
      <c r="C65" s="52">
        <v>1.1777777777777778</v>
      </c>
      <c r="D65" s="52">
        <v>1.2</v>
      </c>
      <c r="E65" s="52">
        <v>1.5901639344262295</v>
      </c>
      <c r="F65" s="52">
        <v>1.4210526315789473</v>
      </c>
      <c r="G65" s="52">
        <v>1.2328767123287672</v>
      </c>
      <c r="H65" s="52">
        <v>1.308411214953271</v>
      </c>
      <c r="I65" s="52">
        <v>1.4315789473684211</v>
      </c>
      <c r="J65" s="52">
        <v>1.3421052631578947</v>
      </c>
      <c r="K65" s="52">
        <v>1.5316455696202531</v>
      </c>
      <c r="L65" s="52">
        <v>1.352112676056338</v>
      </c>
      <c r="M65" s="52">
        <v>1.6666666666666667</v>
      </c>
      <c r="N65" s="52">
        <v>2.4086956521739129</v>
      </c>
      <c r="O65" s="52">
        <v>1.4615384615384615</v>
      </c>
      <c r="P65" s="52">
        <v>1.5217391304347827</v>
      </c>
      <c r="Q65" s="52">
        <v>2.0087719298245612</v>
      </c>
      <c r="R65" s="52">
        <v>1.681159420289855</v>
      </c>
      <c r="S65" s="52">
        <v>1.3783783783783783</v>
      </c>
      <c r="T65" s="52">
        <v>1.7241379310344827</v>
      </c>
      <c r="U65" s="52">
        <v>1.518987341772152</v>
      </c>
      <c r="V65" s="52">
        <v>1.8533333333333333</v>
      </c>
      <c r="W65" s="52">
        <v>2.0629921259842519</v>
      </c>
      <c r="X65" s="52">
        <v>1.5617977528089888</v>
      </c>
      <c r="Y65" s="52">
        <v>1.6141732283464567</v>
      </c>
      <c r="Z65" s="52">
        <v>1.8390804597701149</v>
      </c>
      <c r="AA65" s="53">
        <v>1.7139364303178484</v>
      </c>
      <c r="AB65" s="53">
        <v>1.8866666666666667</v>
      </c>
      <c r="AC65" s="53">
        <v>1.613899613899614</v>
      </c>
      <c r="AD65" s="53">
        <v>1.8540925266903914</v>
      </c>
      <c r="AE65" s="53">
        <v>1.7025641025641025</v>
      </c>
      <c r="AF65" s="53">
        <v>1.3403141361256545</v>
      </c>
      <c r="AG65" s="53">
        <v>1.3809523809523809</v>
      </c>
      <c r="AH65" s="53">
        <v>1.3203125</v>
      </c>
      <c r="AI65" s="53">
        <v>1.4359999999999999</v>
      </c>
      <c r="AJ65" s="53">
        <v>1.8725490196078431</v>
      </c>
      <c r="AK65" s="25">
        <v>0.27875725855745714</v>
      </c>
      <c r="AL65" s="25">
        <v>0.36620689655172423</v>
      </c>
      <c r="AM65" s="25">
        <v>0.22236183774645313</v>
      </c>
      <c r="AN65" s="25">
        <v>0.29115078460333677</v>
      </c>
      <c r="AO65" s="25">
        <v>-9.0777285541683517E-2</v>
      </c>
      <c r="AP65" s="52">
        <v>1.9148936170212767</v>
      </c>
      <c r="AQ65" s="52">
        <v>1.2950819672131149</v>
      </c>
      <c r="AR65" s="52">
        <v>1.8181818181818181</v>
      </c>
      <c r="AS65" s="52">
        <v>1.7692307692307692</v>
      </c>
      <c r="AT65" s="52">
        <v>1.4188311688311688</v>
      </c>
      <c r="AU65" s="52">
        <v>1.6201923076923077</v>
      </c>
      <c r="BB65" s="52">
        <v>1.6282051282051282</v>
      </c>
      <c r="BC65" s="52">
        <v>1.6009900990099011</v>
      </c>
      <c r="BD65" s="52" t="s">
        <v>53</v>
      </c>
      <c r="BE65" s="52" t="s">
        <v>53</v>
      </c>
      <c r="BF65" s="52">
        <v>1.6113831089351285</v>
      </c>
      <c r="BG65" s="37">
        <v>1.3101903695408736</v>
      </c>
      <c r="BH65" s="28">
        <v>0.85105386416861828</v>
      </c>
      <c r="BI65" s="28">
        <v>0.90512107979356893</v>
      </c>
      <c r="BJ65" s="28">
        <v>1.0523872679045092</v>
      </c>
      <c r="BK65" s="28">
        <v>1.0293481028775147</v>
      </c>
      <c r="BL65" s="28">
        <v>0.93971153846153854</v>
      </c>
      <c r="BM65" s="28">
        <v>0</v>
      </c>
      <c r="BN65" s="28">
        <v>0</v>
      </c>
      <c r="BO65" s="28">
        <v>0</v>
      </c>
      <c r="BP65" s="28">
        <v>0</v>
      </c>
      <c r="BQ65" s="28">
        <v>0</v>
      </c>
      <c r="BR65" s="28">
        <v>0</v>
      </c>
      <c r="BS65" s="28">
        <v>0.86300625169883116</v>
      </c>
      <c r="BT65" s="28">
        <v>0.99200104220948415</v>
      </c>
      <c r="BW65" s="25">
        <v>0.94016503788083816</v>
      </c>
    </row>
    <row r="66" spans="1:75" x14ac:dyDescent="0.25">
      <c r="A66" s="60" t="str">
        <f t="shared" si="7"/>
        <v># Case/Active_by_rookie_mdrt:Rookie last month</v>
      </c>
      <c r="B66" t="s">
        <v>65</v>
      </c>
      <c r="C66" s="52">
        <v>1.2666666666666666</v>
      </c>
      <c r="D66" s="52">
        <v>1.2857142857142858</v>
      </c>
      <c r="E66" s="52">
        <v>1.7619047619047619</v>
      </c>
      <c r="F66" s="52">
        <v>1.5972222222222223</v>
      </c>
      <c r="G66" s="52">
        <v>1.4875</v>
      </c>
      <c r="H66" s="52">
        <v>1.6619718309859155</v>
      </c>
      <c r="I66" s="52">
        <v>1.379746835443038</v>
      </c>
      <c r="J66" s="52">
        <v>1.510204081632653</v>
      </c>
      <c r="K66" s="52">
        <v>1.7698412698412698</v>
      </c>
      <c r="L66" s="52">
        <v>1.5079365079365079</v>
      </c>
      <c r="M66" s="52">
        <v>2.0625</v>
      </c>
      <c r="N66" s="52">
        <v>2.044</v>
      </c>
      <c r="O66" s="52">
        <v>1.6756756756756757</v>
      </c>
      <c r="P66" s="52">
        <v>1.5</v>
      </c>
      <c r="Q66" s="52">
        <v>2.125</v>
      </c>
      <c r="R66" s="52">
        <v>1.7241379310344827</v>
      </c>
      <c r="S66" s="52">
        <v>1.6949152542372881</v>
      </c>
      <c r="T66" s="52">
        <v>1.9485294117647058</v>
      </c>
      <c r="U66" s="52">
        <v>1.5647058823529412</v>
      </c>
      <c r="V66" s="52">
        <v>1.3571428571428572</v>
      </c>
      <c r="W66" s="52">
        <v>2.1267605633802815</v>
      </c>
      <c r="X66" s="52">
        <v>1.6767676767676767</v>
      </c>
      <c r="Y66" s="52">
        <v>2.1603773584905661</v>
      </c>
      <c r="Z66" s="52">
        <v>1.7971698113207548</v>
      </c>
      <c r="AA66" s="53">
        <v>1.78719723183391</v>
      </c>
      <c r="AB66" s="53">
        <v>1.7866666666666666</v>
      </c>
      <c r="AC66" s="53">
        <v>1.7873831775700935</v>
      </c>
      <c r="AD66" s="53">
        <v>1.6769911504424779</v>
      </c>
      <c r="AE66" s="53">
        <v>1.882636655948553</v>
      </c>
      <c r="AF66" s="53">
        <v>1.5</v>
      </c>
      <c r="AG66" s="53">
        <v>1.3577235772357723</v>
      </c>
      <c r="AH66" s="53">
        <v>1.5784753363228698</v>
      </c>
      <c r="AI66" s="53">
        <v>1.5418848167539267</v>
      </c>
      <c r="AJ66" s="53">
        <v>1.9046610169491525</v>
      </c>
      <c r="AK66" s="25">
        <v>0.19146482122260666</v>
      </c>
      <c r="AL66" s="25">
        <v>0.31592814371257494</v>
      </c>
      <c r="AM66" s="25">
        <v>0.13234786533559917</v>
      </c>
      <c r="AN66" s="25">
        <v>8.7624141713118053E-2</v>
      </c>
      <c r="AO66" s="25">
        <v>-1.1563401993640698E-2</v>
      </c>
      <c r="AP66" s="52">
        <v>1.509090909090909</v>
      </c>
      <c r="AQ66" s="52">
        <v>1.5</v>
      </c>
      <c r="AR66" s="52">
        <v>2.1157894736842104</v>
      </c>
      <c r="AS66" s="52">
        <v>1.5238095238095237</v>
      </c>
      <c r="AT66" s="52">
        <v>2.0789473684210527</v>
      </c>
      <c r="AU66" s="52">
        <v>1.6931818181818181</v>
      </c>
      <c r="BB66" s="52">
        <v>1.8010204081632653</v>
      </c>
      <c r="BC66" s="52">
        <v>1.7540322580645162</v>
      </c>
      <c r="BD66" s="52" t="s">
        <v>53</v>
      </c>
      <c r="BE66" s="52" t="s">
        <v>53</v>
      </c>
      <c r="BF66" s="52">
        <v>1.7747747747747749</v>
      </c>
      <c r="BG66" s="37">
        <v>0.90058651026392955</v>
      </c>
      <c r="BH66" s="28">
        <v>1</v>
      </c>
      <c r="BI66" s="28">
        <v>0.99566563467492253</v>
      </c>
      <c r="BJ66" s="28">
        <v>0.88380952380952382</v>
      </c>
      <c r="BK66" s="28">
        <v>1.2265789473684212</v>
      </c>
      <c r="BL66" s="28">
        <v>0.86895368782161231</v>
      </c>
      <c r="BM66" s="28">
        <v>0</v>
      </c>
      <c r="BN66" s="28">
        <v>0</v>
      </c>
      <c r="BO66" s="28">
        <v>0</v>
      </c>
      <c r="BP66" s="28">
        <v>0</v>
      </c>
      <c r="BQ66" s="28">
        <v>0</v>
      </c>
      <c r="BR66" s="28">
        <v>0</v>
      </c>
      <c r="BS66" s="28">
        <v>1.0080338105391411</v>
      </c>
      <c r="BT66" s="28">
        <v>0.98134092346616075</v>
      </c>
      <c r="BW66" s="25">
        <v>0.99304919634058075</v>
      </c>
    </row>
    <row r="67" spans="1:75" x14ac:dyDescent="0.25">
      <c r="A67" s="60" t="str">
        <f t="shared" si="7"/>
        <v># Case/Active_by_rookie_mdrt:2-3 months</v>
      </c>
      <c r="B67" t="s">
        <v>66</v>
      </c>
      <c r="C67" s="52">
        <v>1.2833333333333334</v>
      </c>
      <c r="D67" s="52">
        <v>1.3870967741935485</v>
      </c>
      <c r="E67" s="52">
        <v>1.3695652173913044</v>
      </c>
      <c r="F67" s="52">
        <v>1.6153846153846154</v>
      </c>
      <c r="G67" s="52">
        <v>1.3125</v>
      </c>
      <c r="H67" s="52">
        <v>1.3731884057971016</v>
      </c>
      <c r="I67" s="52">
        <v>1.3089430894308942</v>
      </c>
      <c r="J67" s="52">
        <v>1.2837837837837838</v>
      </c>
      <c r="K67" s="52">
        <v>1.3272727272727274</v>
      </c>
      <c r="L67" s="52">
        <v>1.4473684210526316</v>
      </c>
      <c r="M67" s="52">
        <v>1.8411214953271029</v>
      </c>
      <c r="N67" s="52">
        <v>1.8099173553719008</v>
      </c>
      <c r="O67" s="52">
        <v>1.41</v>
      </c>
      <c r="P67" s="52">
        <v>1.375</v>
      </c>
      <c r="Q67" s="52">
        <v>2.074074074074074</v>
      </c>
      <c r="R67" s="52">
        <v>2</v>
      </c>
      <c r="S67" s="52">
        <v>1.675</v>
      </c>
      <c r="T67" s="52">
        <v>1.994949494949495</v>
      </c>
      <c r="U67" s="52">
        <v>1.9589041095890412</v>
      </c>
      <c r="V67" s="52">
        <v>1.6973684210526316</v>
      </c>
      <c r="W67" s="52">
        <v>1.8194444444444444</v>
      </c>
      <c r="X67" s="52">
        <v>1.375</v>
      </c>
      <c r="Y67" s="52">
        <v>2.4953271028037385</v>
      </c>
      <c r="Z67" s="52">
        <v>2.8313253012048194</v>
      </c>
      <c r="AA67" s="53">
        <v>1.7609890109890109</v>
      </c>
      <c r="AB67" s="53">
        <v>1.621875</v>
      </c>
      <c r="AC67" s="53">
        <v>1.8700980392156863</v>
      </c>
      <c r="AD67" s="53">
        <v>1.8235294117647058</v>
      </c>
      <c r="AE67" s="53">
        <v>2.4480712166172105</v>
      </c>
      <c r="AF67" s="53">
        <v>1.3802521008403361</v>
      </c>
      <c r="AG67" s="53">
        <v>1.3504672897196262</v>
      </c>
      <c r="AH67" s="53">
        <v>1.4045801526717556</v>
      </c>
      <c r="AI67" s="53">
        <v>1.3094462540716612</v>
      </c>
      <c r="AJ67" s="53">
        <v>1.7302631578947369</v>
      </c>
      <c r="AK67" s="25">
        <v>0.27584591968153616</v>
      </c>
      <c r="AL67" s="25">
        <v>0.20097318339100334</v>
      </c>
      <c r="AM67" s="25">
        <v>0.33142849531116814</v>
      </c>
      <c r="AN67" s="25">
        <v>0.39259584430787253</v>
      </c>
      <c r="AO67" s="25">
        <v>0.41485484762667668</v>
      </c>
      <c r="AP67" s="52">
        <v>2.0595238095238093</v>
      </c>
      <c r="AQ67" s="52">
        <v>1.6774193548387097</v>
      </c>
      <c r="AR67" s="52">
        <v>1.7126436781609196</v>
      </c>
      <c r="AS67" s="52">
        <v>1.7466666666666666</v>
      </c>
      <c r="AT67" s="52">
        <v>2.1134020618556701</v>
      </c>
      <c r="AU67" s="52">
        <v>2.4521276595744679</v>
      </c>
      <c r="BB67" s="52">
        <v>1.7966101694915255</v>
      </c>
      <c r="BC67" s="52">
        <v>2.1296992481203008</v>
      </c>
      <c r="BD67" s="52" t="s">
        <v>53</v>
      </c>
      <c r="BE67" s="52" t="s">
        <v>53</v>
      </c>
      <c r="BF67" s="52">
        <v>1.9545454545454546</v>
      </c>
      <c r="BG67" s="37">
        <v>1.4606551840594393</v>
      </c>
      <c r="BH67" s="28">
        <v>1.2199413489736071</v>
      </c>
      <c r="BI67" s="28">
        <v>0.8257389162561577</v>
      </c>
      <c r="BJ67" s="28">
        <v>0.87333333333333329</v>
      </c>
      <c r="BK67" s="28">
        <v>1.2617325742421912</v>
      </c>
      <c r="BL67" s="28">
        <v>1.2291677888499863</v>
      </c>
      <c r="BM67" s="28">
        <v>0</v>
      </c>
      <c r="BN67" s="28">
        <v>0</v>
      </c>
      <c r="BO67" s="28">
        <v>0</v>
      </c>
      <c r="BP67" s="28">
        <v>0</v>
      </c>
      <c r="BQ67" s="28">
        <v>0</v>
      </c>
      <c r="BR67" s="28">
        <v>0</v>
      </c>
      <c r="BS67" s="28">
        <v>1.1077365206884164</v>
      </c>
      <c r="BT67" s="28">
        <v>1.1388168980774347</v>
      </c>
      <c r="BW67" s="25">
        <v>1.109913487448589</v>
      </c>
    </row>
    <row r="68" spans="1:75" x14ac:dyDescent="0.25">
      <c r="A68" s="60" t="str">
        <f t="shared" si="7"/>
        <v># Case/Active_by_rookie_mdrt:4 - 6 mths</v>
      </c>
      <c r="B68" t="s">
        <v>67</v>
      </c>
      <c r="C68" s="52">
        <v>1.0392156862745099</v>
      </c>
      <c r="D68" s="52">
        <v>1.2285714285714286</v>
      </c>
      <c r="E68" s="52">
        <v>1.4310344827586208</v>
      </c>
      <c r="F68" s="52">
        <v>1.325</v>
      </c>
      <c r="G68" s="52">
        <v>1.1752577319587629</v>
      </c>
      <c r="H68" s="52">
        <v>1.3142857142857143</v>
      </c>
      <c r="I68" s="52">
        <v>1.2394366197183098</v>
      </c>
      <c r="J68" s="52">
        <v>1.3975903614457832</v>
      </c>
      <c r="K68" s="52">
        <v>1.3065693430656935</v>
      </c>
      <c r="L68" s="52">
        <v>1.297979797979798</v>
      </c>
      <c r="M68" s="52">
        <v>2.0109890109890109</v>
      </c>
      <c r="N68" s="52">
        <v>1.544</v>
      </c>
      <c r="O68" s="52">
        <v>1.375</v>
      </c>
      <c r="P68" s="52">
        <v>1.3142857142857143</v>
      </c>
      <c r="Q68" s="52">
        <v>1.75</v>
      </c>
      <c r="R68" s="52">
        <v>2.1578947368421053</v>
      </c>
      <c r="S68" s="52">
        <v>1.5918367346938775</v>
      </c>
      <c r="T68" s="52">
        <v>1.66</v>
      </c>
      <c r="U68" s="52">
        <v>1.5573770491803278</v>
      </c>
      <c r="V68" s="52">
        <v>1.6</v>
      </c>
      <c r="W68" s="52">
        <v>2.0113636363636362</v>
      </c>
      <c r="X68" s="52">
        <v>2.3153846153846156</v>
      </c>
      <c r="Y68" s="52">
        <v>2.34375</v>
      </c>
      <c r="Z68" s="52">
        <v>1.7197802197802199</v>
      </c>
      <c r="AA68" s="53">
        <v>1.7196969696969697</v>
      </c>
      <c r="AB68" s="53">
        <v>1.564516129032258</v>
      </c>
      <c r="AC68" s="53">
        <v>1.8571428571428572</v>
      </c>
      <c r="AD68" s="53">
        <v>1.7467248908296944</v>
      </c>
      <c r="AE68" s="53">
        <v>2.0563725490196076</v>
      </c>
      <c r="AF68" s="53">
        <v>1.2557544757033248</v>
      </c>
      <c r="AG68" s="53">
        <v>1.2430555555555556</v>
      </c>
      <c r="AH68" s="53">
        <v>1.263157894736842</v>
      </c>
      <c r="AI68" s="53">
        <v>1.3161512027491409</v>
      </c>
      <c r="AJ68" s="53">
        <v>1.6015873015873017</v>
      </c>
      <c r="AK68" s="25">
        <v>0.36945318768129365</v>
      </c>
      <c r="AL68" s="25">
        <v>0.25860515408181639</v>
      </c>
      <c r="AM68" s="25">
        <v>0.47023809523809534</v>
      </c>
      <c r="AN68" s="25">
        <v>0.3271460658784362</v>
      </c>
      <c r="AO68" s="25">
        <v>0.2839590742144229</v>
      </c>
      <c r="AP68" s="52">
        <v>1.5121951219512195</v>
      </c>
      <c r="AQ68" s="52">
        <v>1.7471264367816093</v>
      </c>
      <c r="AR68" s="52">
        <v>1.8851351351351351</v>
      </c>
      <c r="AS68" s="52">
        <v>2.0989583333333335</v>
      </c>
      <c r="AT68" s="52">
        <v>1.6911764705882353</v>
      </c>
      <c r="AU68" s="52">
        <v>3.6774193548387095</v>
      </c>
      <c r="BB68" s="52">
        <v>1.786231884057971</v>
      </c>
      <c r="BC68" s="52">
        <v>2.4092920353982299</v>
      </c>
      <c r="BD68" s="52" t="s">
        <v>53</v>
      </c>
      <c r="BE68" s="52" t="s">
        <v>53</v>
      </c>
      <c r="BF68" s="52">
        <v>2.0667330677290838</v>
      </c>
      <c r="BG68" s="37">
        <v>1.0997782705099779</v>
      </c>
      <c r="BH68" s="28">
        <v>1.3293353323338331</v>
      </c>
      <c r="BI68" s="28">
        <v>1.0772200772200773</v>
      </c>
      <c r="BJ68" s="28">
        <v>0.97268800813008138</v>
      </c>
      <c r="BK68" s="28">
        <v>1.0624057315233786</v>
      </c>
      <c r="BL68" s="28">
        <v>2.2153128643606683</v>
      </c>
      <c r="BM68" s="28">
        <v>0</v>
      </c>
      <c r="BN68" s="28">
        <v>0</v>
      </c>
      <c r="BO68" s="28">
        <v>0</v>
      </c>
      <c r="BP68" s="28">
        <v>0</v>
      </c>
      <c r="BQ68" s="28">
        <v>0</v>
      </c>
      <c r="BR68" s="28">
        <v>0</v>
      </c>
      <c r="BS68" s="28">
        <v>1.1417152248617959</v>
      </c>
      <c r="BT68" s="28">
        <v>1.2973110959836622</v>
      </c>
      <c r="BW68" s="25">
        <v>1.2018007266089827</v>
      </c>
    </row>
    <row r="69" spans="1:75" x14ac:dyDescent="0.25">
      <c r="A69" s="60" t="str">
        <f t="shared" si="7"/>
        <v># Case/Active_by_rookie_mdrt:7-12mth</v>
      </c>
      <c r="B69" t="s">
        <v>68</v>
      </c>
      <c r="C69" s="52">
        <v>0.967741935483871</v>
      </c>
      <c r="D69" s="52">
        <v>1.21875</v>
      </c>
      <c r="E69" s="52">
        <v>1.25</v>
      </c>
      <c r="F69" s="52">
        <v>1.2833333333333334</v>
      </c>
      <c r="G69" s="52">
        <v>1.32</v>
      </c>
      <c r="H69" s="52">
        <v>1.2252747252747254</v>
      </c>
      <c r="I69" s="52">
        <v>1.4883720930232558</v>
      </c>
      <c r="J69" s="52">
        <v>1.2533333333333334</v>
      </c>
      <c r="K69" s="52">
        <v>1.6831683168316831</v>
      </c>
      <c r="L69" s="52">
        <v>1.3043478260869565</v>
      </c>
      <c r="M69" s="52">
        <v>2.1221374045801529</v>
      </c>
      <c r="N69" s="52">
        <v>1.9788732394366197</v>
      </c>
      <c r="O69" s="52">
        <v>1.3333333333333333</v>
      </c>
      <c r="P69" s="52">
        <v>1.2727272727272727</v>
      </c>
      <c r="Q69" s="52">
        <v>1.5185185185185186</v>
      </c>
      <c r="R69" s="52">
        <v>1.3896103896103895</v>
      </c>
      <c r="S69" s="52">
        <v>1.3768115942028984</v>
      </c>
      <c r="T69" s="52">
        <v>1.7127659574468086</v>
      </c>
      <c r="U69" s="52">
        <v>1.5679012345679013</v>
      </c>
      <c r="V69" s="52">
        <v>1.777027027027027</v>
      </c>
      <c r="W69" s="52">
        <v>2.377049180327869</v>
      </c>
      <c r="X69" s="52">
        <v>1.8923076923076922</v>
      </c>
      <c r="Y69" s="52">
        <v>2.6875</v>
      </c>
      <c r="Z69" s="52">
        <v>2.7276785714285716</v>
      </c>
      <c r="AA69" s="53">
        <v>1.4682926829268292</v>
      </c>
      <c r="AB69" s="53">
        <v>1.4058823529411764</v>
      </c>
      <c r="AC69" s="53">
        <v>1.5125</v>
      </c>
      <c r="AD69" s="53">
        <v>1.8680555555555556</v>
      </c>
      <c r="AE69" s="53">
        <v>2.5038910505836576</v>
      </c>
      <c r="AF69" s="53">
        <v>1.2350157728706626</v>
      </c>
      <c r="AG69" s="53">
        <v>1.1428571428571428</v>
      </c>
      <c r="AH69" s="53">
        <v>1.2721238938053097</v>
      </c>
      <c r="AI69" s="53">
        <v>1.4961832061068703</v>
      </c>
      <c r="AJ69" s="53">
        <v>1.8602739726027397</v>
      </c>
      <c r="AK69" s="25">
        <v>0.18888577391521033</v>
      </c>
      <c r="AL69" s="25">
        <v>0.23014705882352948</v>
      </c>
      <c r="AM69" s="25">
        <v>0.18895652173913047</v>
      </c>
      <c r="AN69" s="25">
        <v>0.24854733560090692</v>
      </c>
      <c r="AO69" s="25">
        <v>0.34597972527692922</v>
      </c>
      <c r="AP69" s="52">
        <v>1.2142857142857142</v>
      </c>
      <c r="AQ69" s="52">
        <v>1.088235294117647</v>
      </c>
      <c r="AR69" s="52">
        <v>1.4545454545454546</v>
      </c>
      <c r="AS69" s="52">
        <v>2.1754385964912282</v>
      </c>
      <c r="AT69" s="52">
        <v>9.9764705882352942</v>
      </c>
      <c r="AU69" s="52">
        <v>2.8011363636363638</v>
      </c>
      <c r="BB69" s="52">
        <v>1.2905982905982907</v>
      </c>
      <c r="BC69" s="52">
        <v>5.2978260869565217</v>
      </c>
      <c r="BD69" s="52" t="s">
        <v>53</v>
      </c>
      <c r="BE69" s="52" t="s">
        <v>53</v>
      </c>
      <c r="BF69" s="52">
        <v>3.9466858789625361</v>
      </c>
      <c r="BG69" s="37">
        <v>0.9107142857142857</v>
      </c>
      <c r="BH69" s="28">
        <v>0.85504201680672265</v>
      </c>
      <c r="BI69" s="28">
        <v>0.95787139689578715</v>
      </c>
      <c r="BJ69" s="28">
        <v>1.5655025414002297</v>
      </c>
      <c r="BK69" s="28">
        <v>7.2460681114551093</v>
      </c>
      <c r="BL69" s="28">
        <v>1.635446075663467</v>
      </c>
      <c r="BM69" s="28">
        <v>0</v>
      </c>
      <c r="BN69" s="28">
        <v>0</v>
      </c>
      <c r="BO69" s="28">
        <v>0</v>
      </c>
      <c r="BP69" s="28">
        <v>0</v>
      </c>
      <c r="BQ69" s="28">
        <v>0</v>
      </c>
      <c r="BR69" s="28">
        <v>0</v>
      </c>
      <c r="BS69" s="28">
        <v>0.91799878410757085</v>
      </c>
      <c r="BT69" s="28">
        <v>3.5026949335249733</v>
      </c>
      <c r="BW69" s="25">
        <v>2.687942209924651</v>
      </c>
    </row>
    <row r="70" spans="1:75" x14ac:dyDescent="0.25">
      <c r="A70" s="60" t="str">
        <f t="shared" si="7"/>
        <v># Case/Active_by_rookie_mdrt:13+mth</v>
      </c>
      <c r="B70" t="s">
        <v>69</v>
      </c>
      <c r="C70" s="52">
        <v>1.1428571428571428</v>
      </c>
      <c r="D70" s="52">
        <v>1.1818181818181819</v>
      </c>
      <c r="E70" s="52">
        <v>1.375</v>
      </c>
      <c r="F70" s="52">
        <v>1</v>
      </c>
      <c r="G70" s="52">
        <v>1.0769230769230769</v>
      </c>
      <c r="H70" s="52">
        <v>1.2407407407407407</v>
      </c>
      <c r="I70" s="52">
        <v>1.375</v>
      </c>
      <c r="J70" s="52">
        <v>1.3833333333333333</v>
      </c>
      <c r="K70" s="52">
        <v>1.3114754098360655</v>
      </c>
      <c r="L70" s="52">
        <v>1.3137254901960784</v>
      </c>
      <c r="M70" s="52">
        <v>1.7746478873239437</v>
      </c>
      <c r="N70" s="52">
        <v>2.1111111111111112</v>
      </c>
      <c r="O70" s="52">
        <v>1.5185185185185186</v>
      </c>
      <c r="P70" s="52">
        <v>1.5714285714285714</v>
      </c>
      <c r="Q70" s="52">
        <v>1.631578947368421</v>
      </c>
      <c r="R70" s="52">
        <v>1.2962962962962963</v>
      </c>
      <c r="S70" s="52">
        <v>1.3157894736842106</v>
      </c>
      <c r="T70" s="52">
        <v>1.4528301886792452</v>
      </c>
      <c r="U70" s="52">
        <v>1.4347826086956521</v>
      </c>
      <c r="V70" s="52">
        <v>1.3888888888888888</v>
      </c>
      <c r="W70" s="52">
        <v>1.9324324324324325</v>
      </c>
      <c r="X70" s="52">
        <v>1.3571428571428572</v>
      </c>
      <c r="Y70" s="52">
        <v>1.8</v>
      </c>
      <c r="Z70" s="52">
        <v>2.1185185185185187</v>
      </c>
      <c r="AA70" s="53">
        <v>1.4498480243161094</v>
      </c>
      <c r="AB70" s="53">
        <v>1.5892857142857142</v>
      </c>
      <c r="AC70" s="53">
        <v>1.3778801843317972</v>
      </c>
      <c r="AD70" s="53">
        <v>1.6091370558375635</v>
      </c>
      <c r="AE70" s="53">
        <v>1.8553113553113554</v>
      </c>
      <c r="AF70" s="53">
        <v>1.1638655462184875</v>
      </c>
      <c r="AG70" s="53">
        <v>1.2291666666666667</v>
      </c>
      <c r="AH70" s="53">
        <v>1.119718309859155</v>
      </c>
      <c r="AI70" s="53">
        <v>1.3434782608695652</v>
      </c>
      <c r="AJ70" s="53">
        <v>1.8066037735849056</v>
      </c>
      <c r="AK70" s="25">
        <v>0.24571779706582664</v>
      </c>
      <c r="AL70" s="25">
        <v>0.29297820823244547</v>
      </c>
      <c r="AM70" s="25">
        <v>0.23055966147871176</v>
      </c>
      <c r="AN70" s="25">
        <v>0.19773955612504723</v>
      </c>
      <c r="AO70" s="25">
        <v>2.6960854637094966E-2</v>
      </c>
      <c r="AP70" s="52">
        <v>1.51</v>
      </c>
      <c r="AQ70" s="52">
        <v>1.4318181818181819</v>
      </c>
      <c r="AR70" s="52">
        <v>1.9852941176470589</v>
      </c>
      <c r="AS70" s="52">
        <v>1.9545454545454546</v>
      </c>
      <c r="AT70" s="52">
        <v>1.653225806451613</v>
      </c>
      <c r="AU70" s="52">
        <v>1.9913793103448276</v>
      </c>
      <c r="BB70" s="52">
        <v>1.6882716049382716</v>
      </c>
      <c r="BC70" s="52">
        <v>1.8655913978494623</v>
      </c>
      <c r="BD70" s="52" t="s">
        <v>53</v>
      </c>
      <c r="BE70" s="52" t="s">
        <v>53</v>
      </c>
      <c r="BF70" s="52">
        <v>1.7830459770114941</v>
      </c>
      <c r="BG70" s="37">
        <v>0.99439024390243902</v>
      </c>
      <c r="BH70" s="28">
        <v>0.91115702479338845</v>
      </c>
      <c r="BI70" s="28">
        <v>1.2167931688804554</v>
      </c>
      <c r="BJ70" s="28">
        <v>1.5077922077922079</v>
      </c>
      <c r="BK70" s="28">
        <v>1.2564516129032257</v>
      </c>
      <c r="BL70" s="28">
        <v>1.3706896551724139</v>
      </c>
      <c r="BM70" s="28">
        <v>0</v>
      </c>
      <c r="BN70" s="28">
        <v>0</v>
      </c>
      <c r="BO70" s="28">
        <v>0</v>
      </c>
      <c r="BP70" s="28">
        <v>0</v>
      </c>
      <c r="BQ70" s="28">
        <v>0</v>
      </c>
      <c r="BR70" s="28">
        <v>0</v>
      </c>
      <c r="BS70" s="28">
        <v>1.0622832570398113</v>
      </c>
      <c r="BT70" s="28">
        <v>1.3539576365663322</v>
      </c>
      <c r="BW70" s="25">
        <v>1.2298157786934625</v>
      </c>
    </row>
    <row r="71" spans="1:75" x14ac:dyDescent="0.25">
      <c r="A71" s="60" t="str">
        <f t="shared" si="7"/>
        <v># Case/Active_by_rookie_mdrt:SA</v>
      </c>
      <c r="B71" s="38" t="s">
        <v>70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25"/>
      <c r="AL71" s="25"/>
      <c r="AM71" s="25"/>
      <c r="AN71" s="25"/>
      <c r="AO71" s="25"/>
      <c r="AP71" s="52"/>
      <c r="AQ71" s="52">
        <v>1.1774193548387097</v>
      </c>
      <c r="AR71" s="52">
        <v>1.2741935483870968</v>
      </c>
      <c r="AS71" s="52">
        <v>1.6142857142857143</v>
      </c>
      <c r="AT71" s="52">
        <v>1.2608695652173914</v>
      </c>
      <c r="AU71" s="52">
        <v>1</v>
      </c>
      <c r="BB71" s="52"/>
      <c r="BC71" s="52"/>
      <c r="BD71" s="52"/>
      <c r="BE71" s="52"/>
      <c r="BF71" s="52"/>
      <c r="BG71" s="37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S71" s="28"/>
      <c r="BT71" s="28"/>
      <c r="BW71" s="25"/>
    </row>
    <row r="72" spans="1:75" s="23" customFormat="1" x14ac:dyDescent="0.25">
      <c r="A72" s="60" t="str">
        <f t="shared" si="7"/>
        <v xml:space="preserve"># Case/Active_by_rookie_mdrt:Total </v>
      </c>
      <c r="B72" s="29" t="s">
        <v>100</v>
      </c>
      <c r="C72" s="54">
        <v>1.264406779661017</v>
      </c>
      <c r="D72" s="54">
        <v>1.3964757709251101</v>
      </c>
      <c r="E72" s="54">
        <v>1.6830065359477124</v>
      </c>
      <c r="F72" s="54">
        <v>1.645</v>
      </c>
      <c r="G72" s="54">
        <v>1.3819742489270386</v>
      </c>
      <c r="H72" s="54">
        <v>1.4788990825688073</v>
      </c>
      <c r="I72" s="54">
        <v>1.5135658914728682</v>
      </c>
      <c r="J72" s="54">
        <v>1.4085510688836105</v>
      </c>
      <c r="K72" s="54">
        <v>1.5843071786310519</v>
      </c>
      <c r="L72" s="54">
        <v>1.534412955465587</v>
      </c>
      <c r="M72" s="54">
        <v>1.978688524590164</v>
      </c>
      <c r="N72" s="54">
        <v>2.1157894736842104</v>
      </c>
      <c r="O72" s="54">
        <v>1.4481327800829875</v>
      </c>
      <c r="P72" s="54">
        <v>1.4334763948497855</v>
      </c>
      <c r="Q72" s="54">
        <v>1.8980477223427332</v>
      </c>
      <c r="R72" s="54">
        <v>1.8990610328638498</v>
      </c>
      <c r="S72" s="54">
        <v>1.5811764705882352</v>
      </c>
      <c r="T72" s="54">
        <v>1.7663230240549828</v>
      </c>
      <c r="U72" s="54">
        <v>1.6555323590814197</v>
      </c>
      <c r="V72" s="54">
        <v>1.6616379310344827</v>
      </c>
      <c r="W72" s="54">
        <v>2.0998116760828625</v>
      </c>
      <c r="X72" s="54">
        <v>1.7731092436974789</v>
      </c>
      <c r="Y72" s="54">
        <v>2.2334494773519165</v>
      </c>
      <c r="Z72" s="54">
        <v>2.3041362530413627</v>
      </c>
      <c r="AA72" s="55">
        <v>1.7174831081081081</v>
      </c>
      <c r="AB72" s="55">
        <v>1.6663101604278074</v>
      </c>
      <c r="AC72" s="55">
        <v>1.7508722958827634</v>
      </c>
      <c r="AD72" s="55">
        <v>1.8175033921302579</v>
      </c>
      <c r="AE72" s="55">
        <v>2.1474358974358974</v>
      </c>
      <c r="AF72" s="55">
        <v>1.4796784278695847</v>
      </c>
      <c r="AG72" s="55">
        <v>1.4553140096618358</v>
      </c>
      <c r="AH72" s="55">
        <v>1.4939759036144578</v>
      </c>
      <c r="AI72" s="55">
        <v>1.5123697916666667</v>
      </c>
      <c r="AJ72" s="55">
        <v>1.9168454935622317</v>
      </c>
      <c r="AK72" s="40">
        <v>0.16071375763780682</v>
      </c>
      <c r="AL72" s="40">
        <v>0.14498324716533162</v>
      </c>
      <c r="AM72" s="40">
        <v>0.17195484321184984</v>
      </c>
      <c r="AN72" s="40">
        <v>0.20175859247183636</v>
      </c>
      <c r="AO72" s="40">
        <v>0.12029681299202721</v>
      </c>
      <c r="AP72" s="54">
        <v>1.9166666666666667</v>
      </c>
      <c r="AQ72" s="54">
        <v>1.7586206896551724</v>
      </c>
      <c r="AR72" s="54">
        <v>2.1345291479820627</v>
      </c>
      <c r="AS72" s="54">
        <v>2.152136752136752</v>
      </c>
      <c r="AT72" s="54">
        <v>3.1757877280265339</v>
      </c>
      <c r="AU72" s="54">
        <v>2.4561933534743203</v>
      </c>
      <c r="BB72" s="54">
        <v>1.9574468085106382</v>
      </c>
      <c r="BC72" s="54">
        <v>2.5945945945945947</v>
      </c>
      <c r="BD72" s="54" t="s">
        <v>53</v>
      </c>
      <c r="BE72" s="54" t="s">
        <v>53</v>
      </c>
      <c r="BF72" s="54">
        <v>2.3040282269920613</v>
      </c>
      <c r="BG72" s="43">
        <v>1.3235434574976124</v>
      </c>
      <c r="BH72" s="44">
        <v>1.226822217633698</v>
      </c>
      <c r="BI72" s="44">
        <v>1.124591928251121</v>
      </c>
      <c r="BJ72" s="44">
        <v>1.1332636049570537</v>
      </c>
      <c r="BK72" s="44">
        <v>2.0084967029929719</v>
      </c>
      <c r="BL72" s="44">
        <v>1.3905686106245667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1.1747193619752547</v>
      </c>
      <c r="BT72" s="28">
        <v>1.4818868290370881</v>
      </c>
      <c r="BW72" s="40">
        <v>1.3415143450988938</v>
      </c>
    </row>
    <row r="73" spans="1:75" x14ac:dyDescent="0.25">
      <c r="BG73" s="45"/>
    </row>
    <row r="74" spans="1:75" x14ac:dyDescent="0.25">
      <c r="BG74" s="45"/>
    </row>
    <row r="75" spans="1:75" s="23" customFormat="1" x14ac:dyDescent="0.25">
      <c r="A75" s="59"/>
      <c r="B75" s="15" t="s">
        <v>106</v>
      </c>
      <c r="C75" s="16">
        <v>42005</v>
      </c>
      <c r="D75" s="16">
        <v>42036</v>
      </c>
      <c r="E75" s="16">
        <v>42064</v>
      </c>
      <c r="F75" s="16">
        <v>42095</v>
      </c>
      <c r="G75" s="16">
        <v>42125</v>
      </c>
      <c r="H75" s="16">
        <v>42156</v>
      </c>
      <c r="I75" s="16">
        <v>42186</v>
      </c>
      <c r="J75" s="16">
        <v>42217</v>
      </c>
      <c r="K75" s="16">
        <v>42248</v>
      </c>
      <c r="L75" s="16">
        <v>42278</v>
      </c>
      <c r="M75" s="16">
        <v>42309</v>
      </c>
      <c r="N75" s="16">
        <v>42339</v>
      </c>
      <c r="O75" s="16">
        <v>42370</v>
      </c>
      <c r="P75" s="16">
        <v>42401</v>
      </c>
      <c r="Q75" s="16">
        <v>42430</v>
      </c>
      <c r="R75" s="16">
        <v>42461</v>
      </c>
      <c r="S75" s="16">
        <v>42491</v>
      </c>
      <c r="T75" s="16">
        <v>42522</v>
      </c>
      <c r="U75" s="16">
        <v>42552</v>
      </c>
      <c r="V75" s="16">
        <v>42583</v>
      </c>
      <c r="W75" s="16">
        <v>42614</v>
      </c>
      <c r="X75" s="16">
        <v>42644</v>
      </c>
      <c r="Y75" s="16">
        <v>42675</v>
      </c>
      <c r="Z75" s="16">
        <v>42705</v>
      </c>
      <c r="AA75" s="17" t="s">
        <v>112</v>
      </c>
      <c r="AB75" s="17" t="s">
        <v>78</v>
      </c>
      <c r="AC75" s="17" t="s">
        <v>79</v>
      </c>
      <c r="AD75" s="17" t="s">
        <v>80</v>
      </c>
      <c r="AE75" s="17" t="s">
        <v>81</v>
      </c>
      <c r="AF75" s="18" t="s">
        <v>113</v>
      </c>
      <c r="AG75" s="18" t="s">
        <v>82</v>
      </c>
      <c r="AH75" s="18" t="s">
        <v>83</v>
      </c>
      <c r="AI75" s="18" t="s">
        <v>84</v>
      </c>
      <c r="AJ75" s="18" t="s">
        <v>85</v>
      </c>
      <c r="AK75" s="19" t="s">
        <v>86</v>
      </c>
      <c r="AL75" s="19" t="s">
        <v>87</v>
      </c>
      <c r="AM75" s="19" t="s">
        <v>88</v>
      </c>
      <c r="AN75" s="19" t="s">
        <v>89</v>
      </c>
      <c r="AO75" s="19" t="s">
        <v>90</v>
      </c>
      <c r="AP75" s="20">
        <v>42736</v>
      </c>
      <c r="AQ75" s="20">
        <v>42767</v>
      </c>
      <c r="AR75" s="20">
        <v>42795</v>
      </c>
      <c r="AS75" s="20">
        <v>42826</v>
      </c>
      <c r="AT75" s="20">
        <v>42856</v>
      </c>
      <c r="AU75" s="20">
        <v>42887</v>
      </c>
      <c r="AV75" s="20">
        <v>42917</v>
      </c>
      <c r="AW75" s="20">
        <v>42948</v>
      </c>
      <c r="AX75" s="20">
        <v>42979</v>
      </c>
      <c r="AY75" s="20">
        <v>43009</v>
      </c>
      <c r="AZ75" s="20">
        <v>43040</v>
      </c>
      <c r="BA75" s="20">
        <v>43070</v>
      </c>
      <c r="BB75" s="17" t="s">
        <v>91</v>
      </c>
      <c r="BC75" s="17" t="s">
        <v>92</v>
      </c>
      <c r="BD75" s="17" t="s">
        <v>93</v>
      </c>
      <c r="BE75" s="17" t="s">
        <v>94</v>
      </c>
      <c r="BF75" s="17" t="s">
        <v>114</v>
      </c>
      <c r="BG75" s="21">
        <v>42736</v>
      </c>
      <c r="BH75" s="20">
        <v>42767</v>
      </c>
      <c r="BI75" s="20">
        <v>42795</v>
      </c>
      <c r="BJ75" s="20">
        <v>42826</v>
      </c>
      <c r="BK75" s="20">
        <v>42856</v>
      </c>
      <c r="BL75" s="20">
        <v>42887</v>
      </c>
      <c r="BM75" s="20">
        <v>42917</v>
      </c>
      <c r="BN75" s="20">
        <v>42948</v>
      </c>
      <c r="BO75" s="20">
        <v>42979</v>
      </c>
      <c r="BP75" s="20">
        <v>43009</v>
      </c>
      <c r="BQ75" s="20">
        <v>43040</v>
      </c>
      <c r="BR75" s="20">
        <v>43070</v>
      </c>
      <c r="BS75" s="17" t="s">
        <v>95</v>
      </c>
      <c r="BT75" s="17" t="s">
        <v>96</v>
      </c>
      <c r="BU75" s="17" t="s">
        <v>97</v>
      </c>
      <c r="BV75" s="17" t="s">
        <v>98</v>
      </c>
      <c r="BW75" s="22" t="s">
        <v>3</v>
      </c>
    </row>
    <row r="76" spans="1:75" x14ac:dyDescent="0.25">
      <c r="A76" s="60" t="str">
        <f>$B$75&amp;"_by_rookie_mdrt:"&amp;B76</f>
        <v>CaseSize_by_rookie_mdrt:MDRT</v>
      </c>
      <c r="B76" t="s">
        <v>99</v>
      </c>
      <c r="C76" s="1">
        <v>24.565066666666667</v>
      </c>
      <c r="D76" s="1">
        <v>18.591706896551724</v>
      </c>
      <c r="E76" s="1">
        <v>28.496982608695649</v>
      </c>
      <c r="F76" s="1">
        <v>31.991796666666669</v>
      </c>
      <c r="G76" s="1">
        <v>26.556025125628143</v>
      </c>
      <c r="H76" s="1">
        <v>34.870864197530871</v>
      </c>
      <c r="I76" s="1">
        <v>38.586123015873014</v>
      </c>
      <c r="J76" s="1">
        <v>26.90604255319149</v>
      </c>
      <c r="K76" s="1">
        <v>38.575805653710248</v>
      </c>
      <c r="L76" s="1">
        <v>28.562226148409824</v>
      </c>
      <c r="M76" s="1">
        <v>28.422995967741937</v>
      </c>
      <c r="N76" s="1">
        <v>31.607015584415532</v>
      </c>
      <c r="O76" s="1">
        <v>33.558744680851063</v>
      </c>
      <c r="P76" s="1">
        <v>30.835545454544906</v>
      </c>
      <c r="Q76" s="1">
        <v>30.458708333333252</v>
      </c>
      <c r="R76" s="1">
        <v>36.273361842105267</v>
      </c>
      <c r="S76" s="1">
        <v>28.141784090909088</v>
      </c>
      <c r="T76" s="1">
        <v>23.807105</v>
      </c>
      <c r="U76" s="1">
        <v>31.484828947368424</v>
      </c>
      <c r="V76" s="1">
        <v>27.292442176870747</v>
      </c>
      <c r="W76" s="1">
        <v>24.293641509433964</v>
      </c>
      <c r="X76" s="1">
        <v>28.68</v>
      </c>
      <c r="Y76" s="1">
        <v>27.284814345991563</v>
      </c>
      <c r="Z76" s="1">
        <v>30.402078549848941</v>
      </c>
      <c r="AA76" s="1">
        <v>30.781137900355805</v>
      </c>
      <c r="AB76" s="1">
        <v>31.208382882882706</v>
      </c>
      <c r="AC76" s="1">
        <v>30.502172058823529</v>
      </c>
      <c r="AD76" s="1">
        <v>27.295371819960863</v>
      </c>
      <c r="AE76" s="1">
        <v>28.998283244680849</v>
      </c>
      <c r="AF76" s="1">
        <v>28.985562913907287</v>
      </c>
      <c r="AG76" s="1">
        <v>25.018781115879829</v>
      </c>
      <c r="AH76" s="1">
        <v>31.476830188679251</v>
      </c>
      <c r="AI76" s="1">
        <v>36.145573964497039</v>
      </c>
      <c r="AJ76" s="1">
        <v>29.804272925764149</v>
      </c>
      <c r="AK76" s="25">
        <v>6.1947218060995457E-2</v>
      </c>
      <c r="AL76" s="25">
        <v>0.24739821409901674</v>
      </c>
      <c r="AM76" s="25">
        <v>-3.096430371207648E-2</v>
      </c>
      <c r="AN76" s="25">
        <v>-0.24484884797317186</v>
      </c>
      <c r="AO76" s="25">
        <v>-2.7042756019945324E-2</v>
      </c>
      <c r="AP76" s="1">
        <v>22.802869565217392</v>
      </c>
      <c r="AQ76" s="1">
        <v>37.392935732647871</v>
      </c>
      <c r="AR76" s="1">
        <v>28.016168717047453</v>
      </c>
      <c r="AS76" s="1">
        <v>27.617313559322117</v>
      </c>
      <c r="AT76" s="1">
        <v>25.524853556485354</v>
      </c>
      <c r="AU76" s="1">
        <v>25.029523809523809</v>
      </c>
      <c r="BB76" s="1">
        <v>29.435181887950893</v>
      </c>
      <c r="BC76" s="1">
        <v>25.964869788325871</v>
      </c>
      <c r="BD76" s="1" t="s">
        <v>53</v>
      </c>
      <c r="BE76" s="1" t="s">
        <v>53</v>
      </c>
      <c r="BF76" s="1">
        <v>27.54481970649897</v>
      </c>
      <c r="BG76" s="37">
        <v>0.67949113657487092</v>
      </c>
      <c r="BH76" s="28">
        <v>1.2126568601735714</v>
      </c>
      <c r="BI76" s="28">
        <v>0.91980816817459243</v>
      </c>
      <c r="BJ76" s="28">
        <v>0.76136625216978338</v>
      </c>
      <c r="BK76" s="28">
        <v>0.90700907497655392</v>
      </c>
      <c r="BL76" s="28">
        <v>1.0513468063220544</v>
      </c>
      <c r="BM76" s="28">
        <v>0</v>
      </c>
      <c r="BN76" s="28">
        <v>0</v>
      </c>
      <c r="BO76" s="28">
        <v>0</v>
      </c>
      <c r="BP76" s="28">
        <v>0</v>
      </c>
      <c r="BQ76" s="28">
        <v>0</v>
      </c>
      <c r="BR76" s="28">
        <v>0</v>
      </c>
      <c r="BS76" s="28">
        <v>0.94318190078652286</v>
      </c>
      <c r="BT76" s="28">
        <v>0.85124658461215619</v>
      </c>
      <c r="BU76" s="28"/>
      <c r="BV76" s="28"/>
      <c r="BW76" s="28">
        <v>0.89486034582823448</v>
      </c>
    </row>
    <row r="77" spans="1:75" x14ac:dyDescent="0.25">
      <c r="A77" s="60" t="str">
        <f t="shared" ref="A77:A84" si="8">$B$75&amp;"_by_rookie_mdrt:"&amp;B77</f>
        <v>CaseSize_by_rookie_mdrt:Rookie in month</v>
      </c>
      <c r="B77" t="s">
        <v>64</v>
      </c>
      <c r="C77" s="1">
        <v>14.558849056603774</v>
      </c>
      <c r="D77" s="1">
        <v>16.146166666666666</v>
      </c>
      <c r="E77" s="1">
        <v>15.453551546391752</v>
      </c>
      <c r="F77" s="1">
        <v>22.525333333333332</v>
      </c>
      <c r="G77" s="1">
        <v>16.342366666666667</v>
      </c>
      <c r="H77" s="1">
        <v>15.472935714285713</v>
      </c>
      <c r="I77" s="1">
        <v>14.155029411764707</v>
      </c>
      <c r="J77" s="1">
        <v>13.641843137254902</v>
      </c>
      <c r="K77" s="1">
        <v>17.285173553719009</v>
      </c>
      <c r="L77" s="1">
        <v>16.173677083333335</v>
      </c>
      <c r="M77" s="1">
        <v>14.853510000000002</v>
      </c>
      <c r="N77" s="1">
        <v>20.768148014440435</v>
      </c>
      <c r="O77" s="1">
        <v>16.394789473684209</v>
      </c>
      <c r="P77" s="1">
        <v>14.178628571428572</v>
      </c>
      <c r="Q77" s="1">
        <v>20.42548034934498</v>
      </c>
      <c r="R77" s="1">
        <v>19.384232758620691</v>
      </c>
      <c r="S77" s="1">
        <v>16.384107843137254</v>
      </c>
      <c r="T77" s="1">
        <v>14.582045000000001</v>
      </c>
      <c r="U77" s="1">
        <v>15.173216666666667</v>
      </c>
      <c r="V77" s="1">
        <v>16.601647482014389</v>
      </c>
      <c r="W77" s="1">
        <v>15.747164122137404</v>
      </c>
      <c r="X77" s="1">
        <v>14.227647482014389</v>
      </c>
      <c r="Y77" s="1">
        <v>17.628799999999998</v>
      </c>
      <c r="Z77" s="1">
        <v>16.904307812500029</v>
      </c>
      <c r="AA77" s="1">
        <v>17.576814550641938</v>
      </c>
      <c r="AB77" s="1">
        <v>19.382289752650177</v>
      </c>
      <c r="AC77" s="1">
        <v>16.354447368421052</v>
      </c>
      <c r="AD77" s="1">
        <v>15.842940499040305</v>
      </c>
      <c r="AE77" s="1">
        <v>16.567658885542183</v>
      </c>
      <c r="AF77" s="1">
        <v>17.046643554687499</v>
      </c>
      <c r="AG77" s="1">
        <v>15.276560344827587</v>
      </c>
      <c r="AH77" s="1">
        <v>17.957869822485208</v>
      </c>
      <c r="AI77" s="1">
        <v>15.064228412256268</v>
      </c>
      <c r="AJ77" s="1">
        <v>17.933947643979057</v>
      </c>
      <c r="AK77" s="25">
        <v>3.1101195625613531E-2</v>
      </c>
      <c r="AL77" s="25">
        <v>0.26876006870307867</v>
      </c>
      <c r="AM77" s="25">
        <v>-8.9288009653377465E-2</v>
      </c>
      <c r="AN77" s="25">
        <v>5.1692796037962063E-2</v>
      </c>
      <c r="AO77" s="25">
        <v>-7.6184495770822425E-2</v>
      </c>
      <c r="AP77" s="1">
        <v>14.049899999999999</v>
      </c>
      <c r="AQ77" s="1">
        <v>13.476670886075949</v>
      </c>
      <c r="AR77" s="1">
        <v>16.668076923076921</v>
      </c>
      <c r="AS77" s="1">
        <v>15.484521739130434</v>
      </c>
      <c r="AT77" s="1">
        <v>15.096521739130436</v>
      </c>
      <c r="AU77" s="1">
        <v>14.846646884272996</v>
      </c>
      <c r="BB77" s="1">
        <v>15.211624015748029</v>
      </c>
      <c r="BC77" s="1">
        <v>15.113783549783548</v>
      </c>
      <c r="BD77" s="1" t="s">
        <v>53</v>
      </c>
      <c r="BE77" s="1" t="s">
        <v>53</v>
      </c>
      <c r="BF77" s="1">
        <v>15.151537409798708</v>
      </c>
      <c r="BG77" s="37">
        <v>0.85697349286198121</v>
      </c>
      <c r="BH77" s="28">
        <v>0.95049184892485716</v>
      </c>
      <c r="BI77" s="28">
        <v>0.81604332617868869</v>
      </c>
      <c r="BJ77" s="28">
        <v>0.79882046052320799</v>
      </c>
      <c r="BK77" s="28">
        <v>0.92141249823705573</v>
      </c>
      <c r="BL77" s="28">
        <v>1.0181457322531233</v>
      </c>
      <c r="BM77" s="28">
        <v>0</v>
      </c>
      <c r="BN77" s="28">
        <v>0</v>
      </c>
      <c r="BO77" s="28">
        <v>0</v>
      </c>
      <c r="BP77" s="28">
        <v>0</v>
      </c>
      <c r="BQ77" s="28">
        <v>0</v>
      </c>
      <c r="BR77" s="28">
        <v>0</v>
      </c>
      <c r="BS77" s="28">
        <v>0.78482079309892239</v>
      </c>
      <c r="BT77" s="28">
        <v>0.92413905583669476</v>
      </c>
      <c r="BU77" s="28"/>
      <c r="BV77" s="28"/>
      <c r="BW77" s="28">
        <v>0.86201839167981353</v>
      </c>
    </row>
    <row r="78" spans="1:75" x14ac:dyDescent="0.25">
      <c r="A78" s="60" t="str">
        <f t="shared" si="8"/>
        <v>CaseSize_by_rookie_mdrt:Rookie last month</v>
      </c>
      <c r="B78" t="s">
        <v>65</v>
      </c>
      <c r="C78" s="1">
        <v>12.272657894736842</v>
      </c>
      <c r="D78" s="1">
        <v>15.917481481481461</v>
      </c>
      <c r="E78" s="1">
        <v>27.707135135135136</v>
      </c>
      <c r="F78" s="1">
        <v>18.574408695652171</v>
      </c>
      <c r="G78" s="1">
        <v>15.756512605042017</v>
      </c>
      <c r="H78" s="1">
        <v>17.131508474576272</v>
      </c>
      <c r="I78" s="1">
        <v>15.45922018348624</v>
      </c>
      <c r="J78" s="1">
        <v>16.096270270270271</v>
      </c>
      <c r="K78" s="1">
        <v>18.945461883408072</v>
      </c>
      <c r="L78" s="1">
        <v>19.736463157894736</v>
      </c>
      <c r="M78" s="1">
        <v>14.543616161616162</v>
      </c>
      <c r="N78" s="1">
        <v>14.40014481408998</v>
      </c>
      <c r="O78" s="1">
        <v>15.584983870967726</v>
      </c>
      <c r="P78" s="1">
        <v>14.537285714285716</v>
      </c>
      <c r="Q78" s="1">
        <v>21.21835294117647</v>
      </c>
      <c r="R78" s="1">
        <v>16.361619999999998</v>
      </c>
      <c r="S78" s="1">
        <v>19.507380000000001</v>
      </c>
      <c r="T78" s="1">
        <v>16.584309433962265</v>
      </c>
      <c r="U78" s="1">
        <v>14.353150375939849</v>
      </c>
      <c r="V78" s="1">
        <v>12.644315789473685</v>
      </c>
      <c r="W78" s="1">
        <v>15.878701986754969</v>
      </c>
      <c r="X78" s="1">
        <v>24.152524096385541</v>
      </c>
      <c r="Y78" s="1">
        <v>19.861672489083013</v>
      </c>
      <c r="Z78" s="1">
        <v>17.097616797900208</v>
      </c>
      <c r="AA78" s="1">
        <v>17.339961277831556</v>
      </c>
      <c r="AB78" s="1">
        <v>17.564835820895517</v>
      </c>
      <c r="AC78" s="1">
        <v>17.261181699346405</v>
      </c>
      <c r="AD78" s="1">
        <v>14.532620052770449</v>
      </c>
      <c r="AE78" s="1">
        <v>20.178886421861659</v>
      </c>
      <c r="AF78" s="1">
        <v>17.052080924855488</v>
      </c>
      <c r="AG78" s="1">
        <v>16.870838323353286</v>
      </c>
      <c r="AH78" s="1">
        <v>17.138068181818184</v>
      </c>
      <c r="AI78" s="1">
        <v>16.939212224108658</v>
      </c>
      <c r="AJ78" s="1">
        <v>15.559552836484961</v>
      </c>
      <c r="AK78" s="25">
        <v>1.688241770870591E-2</v>
      </c>
      <c r="AL78" s="25">
        <v>4.1135922485936671E-2</v>
      </c>
      <c r="AM78" s="25">
        <v>7.1836286460122967E-3</v>
      </c>
      <c r="AN78" s="25">
        <v>-0.14207226047460686</v>
      </c>
      <c r="AO78" s="25">
        <v>0.29688087015874975</v>
      </c>
      <c r="AP78" s="1">
        <v>15.254915662650602</v>
      </c>
      <c r="AQ78" s="1">
        <v>15.42413043478261</v>
      </c>
      <c r="AR78" s="1">
        <v>16.414825870646766</v>
      </c>
      <c r="AS78" s="1">
        <v>16.736656249999999</v>
      </c>
      <c r="AT78" s="1">
        <v>20.559493670886077</v>
      </c>
      <c r="AU78" s="1">
        <v>14.470738255033556</v>
      </c>
      <c r="BB78" s="1">
        <v>15.948450424929177</v>
      </c>
      <c r="BC78" s="1">
        <v>17.349039080459772</v>
      </c>
      <c r="BD78" s="1" t="s">
        <v>53</v>
      </c>
      <c r="BE78" s="1" t="s">
        <v>53</v>
      </c>
      <c r="BF78" s="1">
        <v>16.721618020304568</v>
      </c>
      <c r="BG78" s="37">
        <v>0.97882139557860004</v>
      </c>
      <c r="BH78" s="28">
        <v>1.0610048352854067</v>
      </c>
      <c r="BI78" s="28">
        <v>0.77361451740168063</v>
      </c>
      <c r="BJ78" s="28">
        <v>1.0229217064080451</v>
      </c>
      <c r="BK78" s="28">
        <v>1.0539341352291325</v>
      </c>
      <c r="BL78" s="28">
        <v>0.87255597302107613</v>
      </c>
      <c r="BM78" s="28">
        <v>0</v>
      </c>
      <c r="BN78" s="28">
        <v>0</v>
      </c>
      <c r="BO78" s="28">
        <v>0</v>
      </c>
      <c r="BP78" s="28">
        <v>0</v>
      </c>
      <c r="BQ78" s="28">
        <v>0</v>
      </c>
      <c r="BR78" s="28">
        <v>0</v>
      </c>
      <c r="BS78" s="28">
        <v>0.90797606009824172</v>
      </c>
      <c r="BT78" s="28">
        <v>1.0050898821786165</v>
      </c>
      <c r="BU78" s="28"/>
      <c r="BV78" s="28"/>
      <c r="BW78" s="28">
        <v>0.96433998625374584</v>
      </c>
    </row>
    <row r="79" spans="1:75" x14ac:dyDescent="0.25">
      <c r="A79" s="60" t="str">
        <f t="shared" si="8"/>
        <v>CaseSize_by_rookie_mdrt:2-3 months</v>
      </c>
      <c r="B79" t="s">
        <v>66</v>
      </c>
      <c r="C79" s="1">
        <v>13.188753246753247</v>
      </c>
      <c r="D79" s="1">
        <v>13.030279069767442</v>
      </c>
      <c r="E79" s="1">
        <v>18.94874603174603</v>
      </c>
      <c r="F79" s="1">
        <v>15.064047619047621</v>
      </c>
      <c r="G79" s="1">
        <v>16.235396825396823</v>
      </c>
      <c r="H79" s="1">
        <v>18.597984168865384</v>
      </c>
      <c r="I79" s="1">
        <v>15.567422360248447</v>
      </c>
      <c r="J79" s="1">
        <v>14.518873684210526</v>
      </c>
      <c r="K79" s="1">
        <v>15.355219178082192</v>
      </c>
      <c r="L79" s="1">
        <v>19.448763636363637</v>
      </c>
      <c r="M79" s="1">
        <v>16.079619289340101</v>
      </c>
      <c r="N79" s="1">
        <v>16.162363013698631</v>
      </c>
      <c r="O79" s="1">
        <v>15.025489361702128</v>
      </c>
      <c r="P79" s="1">
        <v>20.085987012987015</v>
      </c>
      <c r="Q79" s="1">
        <v>20.909401785714287</v>
      </c>
      <c r="R79" s="1">
        <v>17.368819999999982</v>
      </c>
      <c r="S79" s="1">
        <v>20.419537313432834</v>
      </c>
      <c r="T79" s="1">
        <v>17.593969620253166</v>
      </c>
      <c r="U79" s="1">
        <v>19.410223776223773</v>
      </c>
      <c r="V79" s="1">
        <v>17.5893488372093</v>
      </c>
      <c r="W79" s="1">
        <v>15.45973282442748</v>
      </c>
      <c r="X79" s="1">
        <v>17.124852272727274</v>
      </c>
      <c r="Y79" s="1">
        <v>26.332230337078727</v>
      </c>
      <c r="Z79" s="1">
        <v>32.183423404255535</v>
      </c>
      <c r="AA79" s="1">
        <v>18.763243369734791</v>
      </c>
      <c r="AB79" s="1">
        <v>19.066554913294802</v>
      </c>
      <c r="AC79" s="1">
        <v>18.556927916120575</v>
      </c>
      <c r="AD79" s="1">
        <v>17.543208436724566</v>
      </c>
      <c r="AE79" s="1">
        <v>28.683516969697116</v>
      </c>
      <c r="AF79" s="1">
        <v>16.510841704718402</v>
      </c>
      <c r="AG79" s="1">
        <v>15.652871972318341</v>
      </c>
      <c r="AH79" s="1">
        <v>17.184627717391276</v>
      </c>
      <c r="AI79" s="1">
        <v>15.242562189054727</v>
      </c>
      <c r="AJ79" s="1">
        <v>16.818643536121673</v>
      </c>
      <c r="AK79" s="25">
        <v>0.13641955421162488</v>
      </c>
      <c r="AL79" s="25">
        <v>0.2180866838375386</v>
      </c>
      <c r="AM79" s="25">
        <v>7.9856265803215365E-2</v>
      </c>
      <c r="AN79" s="25">
        <v>0.15093566417080928</v>
      </c>
      <c r="AO79" s="25">
        <v>0.70545959358096044</v>
      </c>
      <c r="AP79" s="1">
        <v>17.411794797687861</v>
      </c>
      <c r="AQ79" s="1">
        <v>21.798480769230768</v>
      </c>
      <c r="AR79" s="1">
        <v>15.661879194630872</v>
      </c>
      <c r="AS79" s="1">
        <v>17.133450381679388</v>
      </c>
      <c r="AT79" s="1">
        <v>18.370097560975609</v>
      </c>
      <c r="AU79" s="1">
        <v>19.47279826464208</v>
      </c>
      <c r="BB79" s="1">
        <v>18.641404716981132</v>
      </c>
      <c r="BC79" s="1">
        <v>18.532801412180049</v>
      </c>
      <c r="BD79" s="1" t="s">
        <v>53</v>
      </c>
      <c r="BE79" s="1" t="s">
        <v>53</v>
      </c>
      <c r="BF79" s="1">
        <v>18.585295485636117</v>
      </c>
      <c r="BG79" s="37">
        <v>1.1588171525426714</v>
      </c>
      <c r="BH79" s="28">
        <v>1.0852581332018438</v>
      </c>
      <c r="BI79" s="28">
        <v>0.7490352595994102</v>
      </c>
      <c r="BJ79" s="28">
        <v>0.98644872718350507</v>
      </c>
      <c r="BK79" s="28">
        <v>0.8996333892879631</v>
      </c>
      <c r="BL79" s="28">
        <v>1.1067882169255376</v>
      </c>
      <c r="BM79" s="28">
        <v>0</v>
      </c>
      <c r="BN79" s="28">
        <v>0</v>
      </c>
      <c r="BO79" s="28">
        <v>0</v>
      </c>
      <c r="BP79" s="28">
        <v>0</v>
      </c>
      <c r="BQ79" s="28">
        <v>0</v>
      </c>
      <c r="BR79" s="28">
        <v>0</v>
      </c>
      <c r="BS79" s="28">
        <v>0.97770178208664116</v>
      </c>
      <c r="BT79" s="28">
        <v>0.99869986540608557</v>
      </c>
      <c r="BU79" s="28"/>
      <c r="BV79" s="28"/>
      <c r="BW79" s="28">
        <v>0.99051614475215377</v>
      </c>
    </row>
    <row r="80" spans="1:75" x14ac:dyDescent="0.25">
      <c r="A80" s="60" t="str">
        <f t="shared" si="8"/>
        <v>CaseSize_by_rookie_mdrt:4 - 6 mths</v>
      </c>
      <c r="B80" t="s">
        <v>67</v>
      </c>
      <c r="C80" s="1">
        <v>6.8445471698113209</v>
      </c>
      <c r="D80" s="1">
        <v>16.041604651162789</v>
      </c>
      <c r="E80" s="1">
        <v>20.238</v>
      </c>
      <c r="F80" s="1">
        <v>14.963740566037737</v>
      </c>
      <c r="G80" s="1">
        <v>15.214456140350878</v>
      </c>
      <c r="H80" s="1">
        <v>18.677173913043479</v>
      </c>
      <c r="I80" s="1">
        <v>24.803630681818184</v>
      </c>
      <c r="J80" s="1">
        <v>17.829767241379312</v>
      </c>
      <c r="K80" s="1">
        <v>14.851494413407766</v>
      </c>
      <c r="L80" s="1">
        <v>18.617431906614787</v>
      </c>
      <c r="M80" s="1">
        <v>15.549158469945356</v>
      </c>
      <c r="N80" s="1">
        <v>25.974134715025905</v>
      </c>
      <c r="O80" s="1">
        <v>13.214505050505052</v>
      </c>
      <c r="P80" s="1">
        <v>11.904695652173913</v>
      </c>
      <c r="Q80" s="1">
        <v>16.117408163265306</v>
      </c>
      <c r="R80" s="1">
        <v>26.57314024390244</v>
      </c>
      <c r="S80" s="1">
        <v>20.15675641025641</v>
      </c>
      <c r="T80" s="1">
        <v>17.996963855421686</v>
      </c>
      <c r="U80" s="1">
        <v>16.161168421052629</v>
      </c>
      <c r="V80" s="1">
        <v>19.8397734375</v>
      </c>
      <c r="W80" s="1">
        <v>21.789536723163842</v>
      </c>
      <c r="X80" s="1">
        <v>25.897059800664454</v>
      </c>
      <c r="Y80" s="1">
        <v>17.710928888888887</v>
      </c>
      <c r="Z80" s="1">
        <v>16.911466453674119</v>
      </c>
      <c r="AA80" s="1">
        <v>19.374384140969163</v>
      </c>
      <c r="AB80" s="1">
        <v>14.725744329896907</v>
      </c>
      <c r="AC80" s="1">
        <v>22.842984615384612</v>
      </c>
      <c r="AD80" s="1">
        <v>19.828874999999996</v>
      </c>
      <c r="AE80" s="1">
        <v>20.349538736591178</v>
      </c>
      <c r="AF80" s="1">
        <v>15.827308553971488</v>
      </c>
      <c r="AG80" s="1">
        <v>15.264268156424581</v>
      </c>
      <c r="AH80" s="1">
        <v>16.150334935897437</v>
      </c>
      <c r="AI80" s="1">
        <v>18.040182767623996</v>
      </c>
      <c r="AJ80" s="1">
        <v>20.31881863230922</v>
      </c>
      <c r="AK80" s="25">
        <v>0.22411110359680331</v>
      </c>
      <c r="AL80" s="25">
        <v>-3.5280029216534392E-2</v>
      </c>
      <c r="AM80" s="25">
        <v>0.41439695870401971</v>
      </c>
      <c r="AN80" s="25">
        <v>9.9150449605538205E-2</v>
      </c>
      <c r="AO80" s="25">
        <v>1.5119040549487206E-3</v>
      </c>
      <c r="AP80" s="1">
        <v>20.015096774193548</v>
      </c>
      <c r="AQ80" s="1">
        <v>24.977717105263157</v>
      </c>
      <c r="AR80" s="1">
        <v>19.618100358422939</v>
      </c>
      <c r="AS80" s="1">
        <v>19.590602977667494</v>
      </c>
      <c r="AT80" s="1">
        <v>19.74513043478261</v>
      </c>
      <c r="AU80" s="1">
        <v>19.322675438596491</v>
      </c>
      <c r="BB80" s="1">
        <v>21.320484787018255</v>
      </c>
      <c r="BC80" s="1">
        <v>19.51104958677686</v>
      </c>
      <c r="BD80" s="1" t="s">
        <v>53</v>
      </c>
      <c r="BE80" s="1" t="s">
        <v>53</v>
      </c>
      <c r="BF80" s="1">
        <v>20.370858313253009</v>
      </c>
      <c r="BG80" s="37">
        <v>1.5146308316275972</v>
      </c>
      <c r="BH80" s="28">
        <v>2.0981399134468406</v>
      </c>
      <c r="BI80" s="28">
        <v>1.2171994504138939</v>
      </c>
      <c r="BJ80" s="28">
        <v>0.7372332662927491</v>
      </c>
      <c r="BK80" s="28">
        <v>0.97957875924598903</v>
      </c>
      <c r="BL80" s="28">
        <v>1.0736630686056208</v>
      </c>
      <c r="BM80" s="28">
        <v>0</v>
      </c>
      <c r="BN80" s="28">
        <v>0</v>
      </c>
      <c r="BO80" s="28">
        <v>0</v>
      </c>
      <c r="BP80" s="28">
        <v>0</v>
      </c>
      <c r="BQ80" s="28">
        <v>0</v>
      </c>
      <c r="BR80" s="28">
        <v>0</v>
      </c>
      <c r="BS80" s="28">
        <v>1.4478374952994664</v>
      </c>
      <c r="BT80" s="28">
        <v>0.85413749189483257</v>
      </c>
      <c r="BU80" s="28"/>
      <c r="BV80" s="28"/>
      <c r="BW80" s="28">
        <v>1.0514325598704681</v>
      </c>
    </row>
    <row r="81" spans="1:75" x14ac:dyDescent="0.25">
      <c r="A81" s="60" t="str">
        <f t="shared" si="8"/>
        <v>CaseSize_by_rookie_mdrt:7-12mth</v>
      </c>
      <c r="B81" t="s">
        <v>68</v>
      </c>
      <c r="C81" s="1">
        <v>11.2874</v>
      </c>
      <c r="D81" s="1">
        <v>14.020820512820514</v>
      </c>
      <c r="E81" s="1">
        <v>12.777671428571429</v>
      </c>
      <c r="F81" s="1">
        <v>18.312116883116882</v>
      </c>
      <c r="G81" s="1">
        <v>15.928777777777778</v>
      </c>
      <c r="H81" s="1">
        <v>39.556892376681617</v>
      </c>
      <c r="I81" s="1">
        <v>21.7843203125</v>
      </c>
      <c r="J81" s="1">
        <v>15.157414893617021</v>
      </c>
      <c r="K81" s="1">
        <v>22.009</v>
      </c>
      <c r="L81" s="1">
        <v>25.130366666666664</v>
      </c>
      <c r="M81" s="1">
        <v>19.058154676259029</v>
      </c>
      <c r="N81" s="1">
        <v>20.556903914590784</v>
      </c>
      <c r="O81" s="1">
        <v>14.951500000000001</v>
      </c>
      <c r="P81" s="1">
        <v>14.628892857142857</v>
      </c>
      <c r="Q81" s="1">
        <v>17.62179674796748</v>
      </c>
      <c r="R81" s="1">
        <v>15.343121495327102</v>
      </c>
      <c r="S81" s="1">
        <v>19.045999999999999</v>
      </c>
      <c r="T81" s="1">
        <v>16.033900621118011</v>
      </c>
      <c r="U81" s="1">
        <v>16.93796062992126</v>
      </c>
      <c r="V81" s="1">
        <v>18.394604562737641</v>
      </c>
      <c r="W81" s="1">
        <v>19.751737931034484</v>
      </c>
      <c r="X81" s="1">
        <v>20.908626016260161</v>
      </c>
      <c r="Y81" s="1">
        <v>21.907093023255811</v>
      </c>
      <c r="Z81" s="1">
        <v>23.347679214402653</v>
      </c>
      <c r="AA81" s="1">
        <v>16.472310631229234</v>
      </c>
      <c r="AB81" s="1">
        <v>16.250163179916321</v>
      </c>
      <c r="AC81" s="1">
        <v>16.618573002754818</v>
      </c>
      <c r="AD81" s="1">
        <v>18.423825278810412</v>
      </c>
      <c r="AE81" s="1">
        <v>22.400158508158526</v>
      </c>
      <c r="AF81" s="1">
        <v>22.299432950191569</v>
      </c>
      <c r="AG81" s="1">
        <v>12.813966346153846</v>
      </c>
      <c r="AH81" s="1">
        <v>25.730697391304346</v>
      </c>
      <c r="AI81" s="1">
        <v>20.292653061224492</v>
      </c>
      <c r="AJ81" s="1">
        <v>20.751547864506659</v>
      </c>
      <c r="AK81" s="25">
        <v>-0.26131257830537236</v>
      </c>
      <c r="AL81" s="25">
        <v>0.2681602823776621</v>
      </c>
      <c r="AM81" s="25">
        <v>-0.35413437303992223</v>
      </c>
      <c r="AN81" s="25">
        <v>-9.2093812315998447E-2</v>
      </c>
      <c r="AO81" s="25">
        <v>7.9445189072938627E-2</v>
      </c>
      <c r="AP81" s="1">
        <v>14.291323529411764</v>
      </c>
      <c r="AQ81" s="1">
        <v>14.49</v>
      </c>
      <c r="AR81" s="1">
        <v>16.381875000000001</v>
      </c>
      <c r="AS81" s="1">
        <v>21.535475806451611</v>
      </c>
      <c r="AT81" s="1">
        <v>11.553561320754717</v>
      </c>
      <c r="AU81" s="1">
        <v>20.031886409736305</v>
      </c>
      <c r="BB81" s="1">
        <v>15.447582781456953</v>
      </c>
      <c r="BC81" s="1">
        <v>14.284512925728354</v>
      </c>
      <c r="BD81" s="1" t="s">
        <v>53</v>
      </c>
      <c r="BE81" s="1" t="s">
        <v>53</v>
      </c>
      <c r="BF81" s="1">
        <v>14.412752099306315</v>
      </c>
      <c r="BG81" s="37">
        <v>0.95584546897714362</v>
      </c>
      <c r="BH81" s="28">
        <v>0.99050557971138331</v>
      </c>
      <c r="BI81" s="28">
        <v>0.92963704180105855</v>
      </c>
      <c r="BJ81" s="28">
        <v>1.4035915581461342</v>
      </c>
      <c r="BK81" s="28">
        <v>0.60661353148979935</v>
      </c>
      <c r="BL81" s="28">
        <v>1.2493458006938503</v>
      </c>
      <c r="BM81" s="28">
        <v>0</v>
      </c>
      <c r="BN81" s="28">
        <v>0</v>
      </c>
      <c r="BO81" s="28">
        <v>0</v>
      </c>
      <c r="BP81" s="28">
        <v>0</v>
      </c>
      <c r="BQ81" s="28">
        <v>0</v>
      </c>
      <c r="BR81" s="28">
        <v>0</v>
      </c>
      <c r="BS81" s="28">
        <v>0.95061093297504351</v>
      </c>
      <c r="BT81" s="28">
        <v>0.85955111328514466</v>
      </c>
      <c r="BU81" s="28"/>
      <c r="BV81" s="28"/>
      <c r="BW81" s="28">
        <v>0.87496844990172296</v>
      </c>
    </row>
    <row r="82" spans="1:75" x14ac:dyDescent="0.25">
      <c r="A82" s="60" t="str">
        <f t="shared" si="8"/>
        <v>CaseSize_by_rookie_mdrt:13+mth</v>
      </c>
      <c r="B82" t="s">
        <v>69</v>
      </c>
      <c r="C82" s="1">
        <v>13.929083333333333</v>
      </c>
      <c r="D82" s="1">
        <v>20.834769230769229</v>
      </c>
      <c r="E82" s="1">
        <v>25.093136363636361</v>
      </c>
      <c r="F82" s="1">
        <v>21.55777777777778</v>
      </c>
      <c r="G82" s="1">
        <v>18.706124999999997</v>
      </c>
      <c r="H82" s="1">
        <v>23.125835820895524</v>
      </c>
      <c r="I82" s="1">
        <v>19.168636363636367</v>
      </c>
      <c r="J82" s="1">
        <v>17.002506024096387</v>
      </c>
      <c r="K82" s="1">
        <v>45.677237500000004</v>
      </c>
      <c r="L82" s="1">
        <v>-17.779970149253732</v>
      </c>
      <c r="M82" s="1">
        <v>18.761503968253969</v>
      </c>
      <c r="N82" s="1">
        <v>23.461231578947316</v>
      </c>
      <c r="O82" s="1">
        <v>14.560658536585365</v>
      </c>
      <c r="P82" s="1">
        <v>31.556590909090911</v>
      </c>
      <c r="Q82" s="1">
        <v>16.501870967741937</v>
      </c>
      <c r="R82" s="1">
        <v>17.242599999999999</v>
      </c>
      <c r="S82" s="1">
        <v>19.434519999999999</v>
      </c>
      <c r="T82" s="1">
        <v>15.77080844155844</v>
      </c>
      <c r="U82" s="1">
        <v>16.020828282828283</v>
      </c>
      <c r="V82" s="1">
        <v>17.467253333333336</v>
      </c>
      <c r="W82" s="1">
        <v>16.641587412587413</v>
      </c>
      <c r="X82" s="1">
        <v>20.574754385964912</v>
      </c>
      <c r="Y82" s="1">
        <v>18.557485185185183</v>
      </c>
      <c r="Z82" s="1">
        <v>22.357531468531469</v>
      </c>
      <c r="AA82" s="1">
        <v>18.057497903563942</v>
      </c>
      <c r="AB82" s="1">
        <v>19.776129213483145</v>
      </c>
      <c r="AC82" s="1">
        <v>17.034366220735784</v>
      </c>
      <c r="AD82" s="1">
        <v>16.643069400630914</v>
      </c>
      <c r="AE82" s="1">
        <v>21.043743336623887</v>
      </c>
      <c r="AF82" s="1">
        <v>20.532317689530682</v>
      </c>
      <c r="AG82" s="1">
        <v>19.613542372881358</v>
      </c>
      <c r="AH82" s="1">
        <v>21.214176100628933</v>
      </c>
      <c r="AI82" s="1">
        <v>32.312932038834951</v>
      </c>
      <c r="AJ82" s="1">
        <v>14.700588772845927</v>
      </c>
      <c r="AK82" s="25">
        <v>-0.12053289956781832</v>
      </c>
      <c r="AL82" s="25">
        <v>8.2895194305434572E-3</v>
      </c>
      <c r="AM82" s="25">
        <v>-0.19702909319062512</v>
      </c>
      <c r="AN82" s="25">
        <v>-0.48494090908777265</v>
      </c>
      <c r="AO82" s="25">
        <v>0.43148983090355308</v>
      </c>
      <c r="AP82" s="1">
        <v>20.747410596026491</v>
      </c>
      <c r="AQ82" s="1">
        <v>17.379777777777775</v>
      </c>
      <c r="AR82" s="1">
        <v>16.522444444444446</v>
      </c>
      <c r="AS82" s="1">
        <v>16.997209302325579</v>
      </c>
      <c r="AT82" s="1">
        <v>21.693463414634145</v>
      </c>
      <c r="AU82" s="1">
        <v>16.408051948051948</v>
      </c>
      <c r="BB82" s="1">
        <v>17.886235831809874</v>
      </c>
      <c r="BC82" s="1">
        <v>18.188328530259366</v>
      </c>
      <c r="BD82" s="1" t="s">
        <v>53</v>
      </c>
      <c r="BE82" s="1" t="s">
        <v>53</v>
      </c>
      <c r="BF82" s="1">
        <v>18.055174053182917</v>
      </c>
      <c r="BG82" s="37">
        <v>1.4248950721491191</v>
      </c>
      <c r="BH82" s="28">
        <v>0.55074953526652848</v>
      </c>
      <c r="BI82" s="28">
        <v>1.00124673600604</v>
      </c>
      <c r="BJ82" s="28">
        <v>0.98576834713590644</v>
      </c>
      <c r="BK82" s="28">
        <v>1.1162335583608005</v>
      </c>
      <c r="BL82" s="28">
        <v>1.0404065212544384</v>
      </c>
      <c r="BM82" s="28">
        <v>0</v>
      </c>
      <c r="BN82" s="28">
        <v>0</v>
      </c>
      <c r="BO82" s="28">
        <v>0</v>
      </c>
      <c r="BP82" s="28">
        <v>0</v>
      </c>
      <c r="BQ82" s="28">
        <v>0</v>
      </c>
      <c r="BR82" s="28">
        <v>0</v>
      </c>
      <c r="BS82" s="28">
        <v>0.90443562735296235</v>
      </c>
      <c r="BT82" s="28">
        <v>1.0677431901234384</v>
      </c>
      <c r="BU82" s="28"/>
      <c r="BV82" s="28"/>
      <c r="BW82" s="28">
        <v>0.99987130828460091</v>
      </c>
    </row>
    <row r="83" spans="1:75" x14ac:dyDescent="0.25">
      <c r="A83" s="60" t="str">
        <f t="shared" si="8"/>
        <v>CaseSize_by_rookie_mdrt:SA</v>
      </c>
      <c r="B83" s="38" t="s">
        <v>70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25"/>
      <c r="AL83" s="25"/>
      <c r="AM83" s="25"/>
      <c r="AN83" s="25"/>
      <c r="AO83" s="25"/>
      <c r="AP83" s="1"/>
      <c r="AQ83" s="1">
        <v>14.834301369863013</v>
      </c>
      <c r="AR83" s="1">
        <v>15.398734177215189</v>
      </c>
      <c r="AS83" s="1">
        <v>14.69112389380531</v>
      </c>
      <c r="AT83" s="1">
        <v>16.654137931034484</v>
      </c>
      <c r="AU83" s="1">
        <v>16.958000000000002</v>
      </c>
      <c r="BB83" s="1"/>
      <c r="BC83" s="1"/>
      <c r="BD83" s="1"/>
      <c r="BE83" s="1"/>
      <c r="BF83" s="1"/>
      <c r="BG83" s="37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  <c r="BS83" s="28"/>
      <c r="BT83" s="28"/>
      <c r="BU83" s="28"/>
      <c r="BV83" s="28"/>
      <c r="BW83" s="28"/>
    </row>
    <row r="84" spans="1:75" s="23" customFormat="1" x14ac:dyDescent="0.25">
      <c r="A84" s="60" t="str">
        <f t="shared" si="8"/>
        <v xml:space="preserve">CaseSize_by_rookie_mdrt:Total </v>
      </c>
      <c r="B84" s="29" t="s">
        <v>100</v>
      </c>
      <c r="C84" s="56">
        <v>14.02</v>
      </c>
      <c r="D84" s="56">
        <v>15.625955835962142</v>
      </c>
      <c r="E84" s="56">
        <v>21.10266990291262</v>
      </c>
      <c r="F84" s="56">
        <v>21.302693009118546</v>
      </c>
      <c r="G84" s="56">
        <v>17.635987577639753</v>
      </c>
      <c r="H84" s="56">
        <v>23.390156327543412</v>
      </c>
      <c r="I84" s="56">
        <v>21.231783610755439</v>
      </c>
      <c r="J84" s="56">
        <v>16.960227655986508</v>
      </c>
      <c r="K84" s="56">
        <v>23.138451001053731</v>
      </c>
      <c r="L84" s="56">
        <v>18.239158311345633</v>
      </c>
      <c r="M84" s="56">
        <v>17.904116818558418</v>
      </c>
      <c r="N84" s="56">
        <v>21.332745024875607</v>
      </c>
      <c r="O84" s="56">
        <v>17.371126074498566</v>
      </c>
      <c r="P84" s="56">
        <v>20.357589820359191</v>
      </c>
      <c r="Q84" s="56">
        <v>20.374723428571418</v>
      </c>
      <c r="R84" s="56">
        <v>22.610008652657601</v>
      </c>
      <c r="S84" s="56">
        <v>20.347913690476194</v>
      </c>
      <c r="T84" s="56">
        <v>16.997334630350196</v>
      </c>
      <c r="U84" s="56">
        <v>17.869808322824717</v>
      </c>
      <c r="V84" s="56">
        <v>18.226050583657589</v>
      </c>
      <c r="W84" s="56">
        <v>18.138375784753361</v>
      </c>
      <c r="X84" s="56">
        <v>21.754643364928906</v>
      </c>
      <c r="Y84" s="56">
        <v>21.555341653666176</v>
      </c>
      <c r="Z84" s="56">
        <v>23.758100316789921</v>
      </c>
      <c r="AA84" s="56">
        <v>19.702089009097605</v>
      </c>
      <c r="AB84" s="56">
        <v>19.698229139922951</v>
      </c>
      <c r="AC84" s="56">
        <v>19.704485850936631</v>
      </c>
      <c r="AD84" s="56">
        <v>18.084110488988426</v>
      </c>
      <c r="AE84" s="56">
        <v>22.635002238806006</v>
      </c>
      <c r="AF84" s="56">
        <v>19.703584968306668</v>
      </c>
      <c r="AG84" s="56">
        <v>17.469512863070541</v>
      </c>
      <c r="AH84" s="56">
        <v>20.980651802656546</v>
      </c>
      <c r="AI84" s="56">
        <v>20.920287559190697</v>
      </c>
      <c r="AJ84" s="56">
        <v>19.518221382591655</v>
      </c>
      <c r="AK84" s="40">
        <v>-7.59231993299192E-5</v>
      </c>
      <c r="AL84" s="40">
        <v>0.12757747135375341</v>
      </c>
      <c r="AM84" s="40">
        <v>-6.0825848678272565E-2</v>
      </c>
      <c r="AN84" s="25">
        <v>-0.13557065418808179</v>
      </c>
      <c r="AO84" s="25">
        <v>0.1596857006137975</v>
      </c>
      <c r="AP84" s="56">
        <v>18.506746376811595</v>
      </c>
      <c r="AQ84" s="56">
        <v>22.842821350762541</v>
      </c>
      <c r="AR84" s="56">
        <v>19.299775910364144</v>
      </c>
      <c r="AS84" s="56">
        <v>19.43021286735506</v>
      </c>
      <c r="AT84" s="56">
        <v>16.286140992167102</v>
      </c>
      <c r="AU84" s="56">
        <v>18.919040590405903</v>
      </c>
      <c r="BB84" s="56">
        <v>20.190858036890649</v>
      </c>
      <c r="BC84" s="56">
        <v>18.002699583333335</v>
      </c>
      <c r="BD84" s="56" t="s">
        <v>53</v>
      </c>
      <c r="BE84" s="56" t="s">
        <v>53</v>
      </c>
      <c r="BF84" s="56">
        <v>18.850485324144977</v>
      </c>
      <c r="BG84" s="43">
        <v>1.0653740176337883</v>
      </c>
      <c r="BH84" s="44">
        <v>1.1220788684875616</v>
      </c>
      <c r="BI84" s="44">
        <v>0.94724112344514677</v>
      </c>
      <c r="BJ84" s="44">
        <v>0.85936335389554197</v>
      </c>
      <c r="BK84" s="44">
        <v>0.8003838250891443</v>
      </c>
      <c r="BL84" s="44">
        <v>1.1130592532210513</v>
      </c>
      <c r="BM84" s="44">
        <v>0</v>
      </c>
      <c r="BN84" s="44">
        <v>0</v>
      </c>
      <c r="BO84" s="44">
        <v>0</v>
      </c>
      <c r="BP84" s="44">
        <v>0</v>
      </c>
      <c r="BQ84" s="44">
        <v>0</v>
      </c>
      <c r="BR84" s="44">
        <v>0</v>
      </c>
      <c r="BS84" s="44">
        <v>1.0250087910678871</v>
      </c>
      <c r="BT84" s="44">
        <v>0.9136345763864524</v>
      </c>
      <c r="BU84" s="44"/>
      <c r="BV84" s="44"/>
      <c r="BW84" s="44">
        <v>0.95677597007305193</v>
      </c>
    </row>
    <row r="85" spans="1:75" x14ac:dyDescent="0.25">
      <c r="BG85" s="45"/>
    </row>
    <row r="86" spans="1:75" x14ac:dyDescent="0.25"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BG86" s="45"/>
    </row>
    <row r="87" spans="1:75" x14ac:dyDescent="0.25">
      <c r="B87" s="15" t="s">
        <v>107</v>
      </c>
      <c r="C87" s="16">
        <v>42005</v>
      </c>
      <c r="D87" s="16">
        <v>42036</v>
      </c>
      <c r="E87" s="16">
        <v>42064</v>
      </c>
      <c r="F87" s="16">
        <v>42095</v>
      </c>
      <c r="G87" s="16">
        <v>42125</v>
      </c>
      <c r="H87" s="16">
        <v>42156</v>
      </c>
      <c r="I87" s="16">
        <v>42186</v>
      </c>
      <c r="J87" s="16">
        <v>42217</v>
      </c>
      <c r="K87" s="16">
        <v>42248</v>
      </c>
      <c r="L87" s="16">
        <v>42278</v>
      </c>
      <c r="M87" s="16">
        <v>42309</v>
      </c>
      <c r="N87" s="16">
        <v>42339</v>
      </c>
      <c r="O87" s="16">
        <v>42370</v>
      </c>
      <c r="P87" s="16">
        <v>42401</v>
      </c>
      <c r="Q87" s="16">
        <v>42430</v>
      </c>
      <c r="R87" s="16">
        <v>42461</v>
      </c>
      <c r="S87" s="16">
        <v>42491</v>
      </c>
      <c r="T87" s="16">
        <v>42522</v>
      </c>
      <c r="U87" s="16">
        <v>42552</v>
      </c>
      <c r="V87" s="16">
        <v>42583</v>
      </c>
      <c r="W87" s="16">
        <v>42614</v>
      </c>
      <c r="X87" s="16">
        <v>42644</v>
      </c>
      <c r="Y87" s="16">
        <v>42675</v>
      </c>
      <c r="Z87" s="16">
        <v>42705</v>
      </c>
      <c r="AA87" s="17" t="s">
        <v>112</v>
      </c>
      <c r="AB87" s="17" t="s">
        <v>78</v>
      </c>
      <c r="AC87" s="17" t="s">
        <v>79</v>
      </c>
      <c r="AD87" s="17" t="s">
        <v>80</v>
      </c>
      <c r="AE87" s="17" t="s">
        <v>81</v>
      </c>
      <c r="AF87" s="18" t="s">
        <v>113</v>
      </c>
      <c r="AG87" s="18" t="s">
        <v>82</v>
      </c>
      <c r="AH87" s="18" t="s">
        <v>83</v>
      </c>
      <c r="AI87" s="18" t="s">
        <v>84</v>
      </c>
      <c r="AJ87" s="18" t="s">
        <v>85</v>
      </c>
      <c r="AK87" s="19" t="s">
        <v>86</v>
      </c>
      <c r="AL87" s="19" t="s">
        <v>87</v>
      </c>
      <c r="AM87" s="19" t="s">
        <v>88</v>
      </c>
      <c r="AN87" s="19" t="s">
        <v>89</v>
      </c>
      <c r="AO87" s="19" t="s">
        <v>90</v>
      </c>
      <c r="AP87" s="20">
        <v>42736</v>
      </c>
      <c r="AQ87" s="20">
        <v>42767</v>
      </c>
      <c r="AR87" s="20">
        <v>42795</v>
      </c>
      <c r="AS87" s="20">
        <v>42826</v>
      </c>
      <c r="AT87" s="20">
        <v>42856</v>
      </c>
      <c r="AU87" s="20">
        <v>42887</v>
      </c>
      <c r="AV87" s="20">
        <v>42917</v>
      </c>
      <c r="AW87" s="20">
        <v>42948</v>
      </c>
      <c r="AX87" s="20">
        <v>42979</v>
      </c>
      <c r="AY87" s="20">
        <v>43009</v>
      </c>
      <c r="AZ87" s="20">
        <v>43040</v>
      </c>
      <c r="BA87" s="20">
        <v>43070</v>
      </c>
      <c r="BB87" s="17" t="s">
        <v>91</v>
      </c>
      <c r="BC87" s="17" t="s">
        <v>92</v>
      </c>
      <c r="BD87" s="17" t="s">
        <v>93</v>
      </c>
      <c r="BE87" s="17" t="s">
        <v>94</v>
      </c>
      <c r="BF87" s="17" t="s">
        <v>114</v>
      </c>
      <c r="BG87" s="21">
        <v>42736</v>
      </c>
      <c r="BH87" s="20">
        <v>42767</v>
      </c>
      <c r="BI87" s="20">
        <v>42795</v>
      </c>
      <c r="BJ87" s="20">
        <v>42826</v>
      </c>
      <c r="BK87" s="20">
        <v>42856</v>
      </c>
      <c r="BL87" s="20">
        <v>42887</v>
      </c>
      <c r="BM87" s="20">
        <v>42917</v>
      </c>
      <c r="BN87" s="20">
        <v>42948</v>
      </c>
      <c r="BO87" s="20">
        <v>42979</v>
      </c>
      <c r="BP87" s="20">
        <v>43009</v>
      </c>
      <c r="BQ87" s="20">
        <v>43040</v>
      </c>
      <c r="BR87" s="20">
        <v>43070</v>
      </c>
      <c r="BS87" s="17" t="s">
        <v>95</v>
      </c>
      <c r="BT87" s="17" t="s">
        <v>96</v>
      </c>
      <c r="BU87" s="17" t="s">
        <v>97</v>
      </c>
      <c r="BV87" s="17" t="s">
        <v>98</v>
      </c>
      <c r="BW87" s="22" t="s">
        <v>3</v>
      </c>
    </row>
    <row r="88" spans="1:75" x14ac:dyDescent="0.25">
      <c r="A88" s="60" t="str">
        <f>$B$87&amp;":"&amp;B88</f>
        <v>Recruit:AL</v>
      </c>
      <c r="B88" t="s">
        <v>108</v>
      </c>
      <c r="C88" s="4">
        <v>49</v>
      </c>
      <c r="D88" s="4">
        <v>15</v>
      </c>
      <c r="E88" s="4">
        <v>52</v>
      </c>
      <c r="F88" s="4">
        <v>65</v>
      </c>
      <c r="G88" s="4">
        <v>36</v>
      </c>
      <c r="H88" s="4">
        <v>38</v>
      </c>
      <c r="I88" s="4">
        <v>25</v>
      </c>
      <c r="J88" s="4">
        <v>24</v>
      </c>
      <c r="K88" s="4">
        <v>35</v>
      </c>
      <c r="L88" s="4">
        <v>25</v>
      </c>
      <c r="M88" s="4">
        <v>18</v>
      </c>
      <c r="N88" s="4">
        <v>20</v>
      </c>
      <c r="O88" s="4">
        <v>6</v>
      </c>
      <c r="P88" s="4">
        <v>3</v>
      </c>
      <c r="Q88" s="4">
        <v>34</v>
      </c>
      <c r="R88" s="4">
        <v>17</v>
      </c>
      <c r="S88" s="4">
        <v>40</v>
      </c>
      <c r="T88" s="4">
        <v>44</v>
      </c>
      <c r="U88" s="4">
        <v>22</v>
      </c>
      <c r="V88" s="4">
        <v>28</v>
      </c>
      <c r="W88" s="4">
        <v>41</v>
      </c>
      <c r="X88" s="4">
        <v>54</v>
      </c>
      <c r="Y88" s="4">
        <v>70</v>
      </c>
      <c r="Z88" s="4">
        <v>39</v>
      </c>
      <c r="AA88" s="24">
        <v>144</v>
      </c>
      <c r="AB88" s="24">
        <v>43</v>
      </c>
      <c r="AC88" s="24">
        <v>101</v>
      </c>
      <c r="AD88" s="24">
        <v>91</v>
      </c>
      <c r="AE88" s="24">
        <v>163</v>
      </c>
      <c r="AF88" s="24">
        <v>255</v>
      </c>
      <c r="AG88" s="24">
        <v>116</v>
      </c>
      <c r="AH88" s="24">
        <v>139</v>
      </c>
      <c r="AI88" s="24">
        <v>84</v>
      </c>
      <c r="AJ88" s="24">
        <v>63</v>
      </c>
      <c r="AK88" s="25">
        <v>-0.43529411764705883</v>
      </c>
      <c r="AL88" s="25">
        <v>-0.62931034482758619</v>
      </c>
      <c r="AM88" s="25">
        <v>-0.27338129496402874</v>
      </c>
      <c r="AN88" s="25">
        <v>8.3333333333333259E-2</v>
      </c>
      <c r="AO88" s="25">
        <v>1.5873015873015874</v>
      </c>
      <c r="AP88" s="5">
        <v>39</v>
      </c>
      <c r="AQ88" s="5">
        <v>58</v>
      </c>
      <c r="AR88" s="5">
        <v>20</v>
      </c>
      <c r="AS88" s="5">
        <v>22</v>
      </c>
      <c r="AT88" s="5">
        <v>18</v>
      </c>
      <c r="AU88" s="5">
        <v>20</v>
      </c>
      <c r="BB88" s="26">
        <v>117</v>
      </c>
      <c r="BC88" s="26">
        <v>60</v>
      </c>
      <c r="BD88" s="26">
        <v>0</v>
      </c>
      <c r="BE88" s="26">
        <v>0</v>
      </c>
      <c r="BF88" s="26">
        <v>177</v>
      </c>
      <c r="BG88" s="37">
        <v>6.5</v>
      </c>
      <c r="BH88" s="28">
        <v>19.333333333333332</v>
      </c>
      <c r="BI88" s="28">
        <v>0.58823529411764708</v>
      </c>
      <c r="BJ88" s="28">
        <v>1.2941176470588236</v>
      </c>
      <c r="BK88" s="28">
        <v>0.45</v>
      </c>
      <c r="BL88" s="28">
        <v>0.45454545454545453</v>
      </c>
      <c r="BM88" s="28">
        <v>0</v>
      </c>
      <c r="BN88" s="28">
        <v>0</v>
      </c>
      <c r="BO88" s="28">
        <v>0</v>
      </c>
      <c r="BP88" s="28">
        <v>0</v>
      </c>
      <c r="BQ88" s="28">
        <v>0</v>
      </c>
      <c r="BR88" s="28">
        <v>0</v>
      </c>
      <c r="BS88" s="28">
        <v>2.7209302325581395</v>
      </c>
      <c r="BT88" s="28">
        <v>0.59405940594059403</v>
      </c>
      <c r="BU88" s="28">
        <v>0</v>
      </c>
      <c r="BV88" s="28">
        <v>0</v>
      </c>
      <c r="BW88" s="28">
        <v>1.2291666666666667</v>
      </c>
    </row>
    <row r="89" spans="1:75" x14ac:dyDescent="0.25">
      <c r="A89" s="60" t="str">
        <f>$B$87&amp;":"&amp;B89</f>
        <v>Recruit:AG</v>
      </c>
      <c r="B89" t="s">
        <v>56</v>
      </c>
      <c r="C89" s="4">
        <v>175</v>
      </c>
      <c r="D89" s="4">
        <v>58</v>
      </c>
      <c r="E89" s="4">
        <v>178</v>
      </c>
      <c r="F89" s="4">
        <v>247</v>
      </c>
      <c r="G89" s="4">
        <v>187</v>
      </c>
      <c r="H89" s="4">
        <v>220</v>
      </c>
      <c r="I89" s="4">
        <v>206</v>
      </c>
      <c r="J89" s="4">
        <v>204</v>
      </c>
      <c r="K89" s="4">
        <v>190</v>
      </c>
      <c r="L89" s="4">
        <v>160</v>
      </c>
      <c r="M89" s="4">
        <v>295</v>
      </c>
      <c r="N89" s="4">
        <v>240</v>
      </c>
      <c r="O89" s="4">
        <v>66</v>
      </c>
      <c r="P89" s="4">
        <v>71</v>
      </c>
      <c r="Q89" s="4">
        <v>287</v>
      </c>
      <c r="R89" s="4">
        <v>189</v>
      </c>
      <c r="S89" s="4">
        <v>173</v>
      </c>
      <c r="T89" s="4">
        <v>271</v>
      </c>
      <c r="U89" s="4">
        <v>224</v>
      </c>
      <c r="V89" s="4">
        <v>211</v>
      </c>
      <c r="W89" s="4">
        <v>289</v>
      </c>
      <c r="X89" s="4">
        <v>253</v>
      </c>
      <c r="Y89" s="4">
        <v>307</v>
      </c>
      <c r="Z89" s="4">
        <v>344</v>
      </c>
      <c r="AA89" s="24">
        <v>1057</v>
      </c>
      <c r="AB89" s="24">
        <v>424</v>
      </c>
      <c r="AC89" s="24">
        <v>633</v>
      </c>
      <c r="AD89" s="24">
        <v>724</v>
      </c>
      <c r="AE89" s="24">
        <v>904</v>
      </c>
      <c r="AF89" s="24">
        <v>1065</v>
      </c>
      <c r="AG89" s="24">
        <v>411</v>
      </c>
      <c r="AH89" s="24">
        <v>654</v>
      </c>
      <c r="AI89" s="24">
        <v>600</v>
      </c>
      <c r="AJ89" s="24">
        <v>695</v>
      </c>
      <c r="AK89" s="25">
        <v>-7.5117370892018309E-3</v>
      </c>
      <c r="AL89" s="25">
        <v>3.1630170316301776E-2</v>
      </c>
      <c r="AM89" s="25">
        <v>-3.2110091743119296E-2</v>
      </c>
      <c r="AN89" s="25">
        <v>0.20666666666666678</v>
      </c>
      <c r="AO89" s="25">
        <v>0.30071942446043165</v>
      </c>
      <c r="AP89" s="5">
        <v>150</v>
      </c>
      <c r="AQ89" s="5">
        <v>323</v>
      </c>
      <c r="AR89" s="5">
        <v>328</v>
      </c>
      <c r="AS89" s="5">
        <v>272</v>
      </c>
      <c r="AT89" s="5">
        <v>334</v>
      </c>
      <c r="AU89" s="5">
        <v>392</v>
      </c>
      <c r="BB89" s="26">
        <v>801</v>
      </c>
      <c r="BC89" s="26">
        <v>998</v>
      </c>
      <c r="BD89" s="26">
        <v>0</v>
      </c>
      <c r="BE89" s="26">
        <v>0</v>
      </c>
      <c r="BF89" s="26">
        <v>1799</v>
      </c>
      <c r="BG89" s="37">
        <v>2.2727272727272729</v>
      </c>
      <c r="BH89" s="28">
        <v>4.549295774647887</v>
      </c>
      <c r="BI89" s="28">
        <v>1.1428571428571428</v>
      </c>
      <c r="BJ89" s="28">
        <v>1.4391534391534391</v>
      </c>
      <c r="BK89" s="28">
        <v>1.9306358381502891</v>
      </c>
      <c r="BL89" s="28">
        <v>1.4464944649446494</v>
      </c>
      <c r="BM89" s="28">
        <v>0</v>
      </c>
      <c r="BN89" s="28">
        <v>0</v>
      </c>
      <c r="BO89" s="28">
        <v>0</v>
      </c>
      <c r="BP89" s="28">
        <v>0</v>
      </c>
      <c r="BQ89" s="28">
        <v>0</v>
      </c>
      <c r="BR89" s="28">
        <v>0</v>
      </c>
      <c r="BS89" s="28">
        <v>1.8891509433962264</v>
      </c>
      <c r="BT89" s="28">
        <v>1.5766192733017377</v>
      </c>
      <c r="BU89" s="28">
        <v>0</v>
      </c>
      <c r="BV89" s="28">
        <v>0</v>
      </c>
      <c r="BW89" s="28">
        <v>1.7019867549668874</v>
      </c>
    </row>
    <row r="90" spans="1:75" x14ac:dyDescent="0.25">
      <c r="C90" s="30">
        <v>224</v>
      </c>
      <c r="D90" s="30">
        <v>73</v>
      </c>
      <c r="E90" s="30">
        <v>230</v>
      </c>
      <c r="F90" s="30">
        <v>312</v>
      </c>
      <c r="G90" s="30">
        <v>223</v>
      </c>
      <c r="H90" s="30">
        <v>258</v>
      </c>
      <c r="I90" s="30">
        <v>231</v>
      </c>
      <c r="J90" s="30">
        <v>228</v>
      </c>
      <c r="K90" s="30">
        <v>225</v>
      </c>
      <c r="L90" s="30">
        <v>185</v>
      </c>
      <c r="M90" s="30">
        <v>313</v>
      </c>
      <c r="N90" s="30">
        <v>260</v>
      </c>
      <c r="O90" s="30">
        <v>72</v>
      </c>
      <c r="P90" s="30">
        <v>74</v>
      </c>
      <c r="Q90" s="30">
        <v>321</v>
      </c>
      <c r="R90" s="30">
        <v>206</v>
      </c>
      <c r="S90" s="30">
        <v>213</v>
      </c>
      <c r="T90" s="30">
        <v>315</v>
      </c>
      <c r="U90" s="30">
        <v>246</v>
      </c>
      <c r="V90" s="30">
        <v>239</v>
      </c>
      <c r="W90" s="30">
        <v>330</v>
      </c>
      <c r="X90" s="30">
        <v>307</v>
      </c>
      <c r="Y90" s="30">
        <v>377</v>
      </c>
      <c r="Z90" s="30">
        <v>383</v>
      </c>
      <c r="AA90" s="30">
        <v>1201</v>
      </c>
      <c r="AB90" s="30">
        <v>467</v>
      </c>
      <c r="AC90" s="30">
        <v>734</v>
      </c>
      <c r="AD90" s="30">
        <v>815</v>
      </c>
      <c r="AE90" s="30">
        <v>1067</v>
      </c>
      <c r="AF90" s="30">
        <v>1320</v>
      </c>
      <c r="AG90" s="30">
        <v>527</v>
      </c>
      <c r="AH90" s="30">
        <v>793</v>
      </c>
      <c r="AI90" s="30">
        <v>684</v>
      </c>
      <c r="AJ90" s="30">
        <v>758</v>
      </c>
      <c r="AK90" s="40">
        <v>-9.0151515151515205E-2</v>
      </c>
      <c r="AL90" s="40">
        <v>-0.11385199240986721</v>
      </c>
      <c r="AM90" s="40">
        <v>-7.4401008827238324E-2</v>
      </c>
      <c r="AN90" s="40">
        <v>0.1915204678362572</v>
      </c>
      <c r="AO90" s="40">
        <v>0.40765171503957776</v>
      </c>
      <c r="AP90" s="30">
        <v>189</v>
      </c>
      <c r="AQ90" s="30">
        <v>381</v>
      </c>
      <c r="AR90" s="30">
        <v>348</v>
      </c>
      <c r="AS90" s="30">
        <v>294</v>
      </c>
      <c r="AT90" s="30">
        <v>352</v>
      </c>
      <c r="AU90" s="30">
        <v>412</v>
      </c>
      <c r="BB90" s="31">
        <v>918</v>
      </c>
      <c r="BC90" s="31">
        <v>1058</v>
      </c>
      <c r="BD90" s="31">
        <v>0</v>
      </c>
      <c r="BE90" s="31">
        <v>0</v>
      </c>
      <c r="BF90" s="31">
        <v>1976</v>
      </c>
      <c r="BG90" s="43">
        <v>2.625</v>
      </c>
      <c r="BH90" s="44">
        <v>5.1486486486486482</v>
      </c>
      <c r="BI90" s="44">
        <v>1.0841121495327102</v>
      </c>
      <c r="BJ90" s="44">
        <v>1.4271844660194175</v>
      </c>
      <c r="BK90" s="44">
        <v>1.6525821596244132</v>
      </c>
      <c r="BL90" s="44">
        <v>1.307936507936508</v>
      </c>
      <c r="BM90" s="44">
        <v>0</v>
      </c>
      <c r="BN90" s="44">
        <v>0</v>
      </c>
      <c r="BO90" s="44">
        <v>0</v>
      </c>
      <c r="BP90" s="44">
        <v>0</v>
      </c>
      <c r="BQ90" s="44">
        <v>0</v>
      </c>
      <c r="BR90" s="44">
        <v>0</v>
      </c>
      <c r="BS90" s="44">
        <v>1.9657387580299786</v>
      </c>
      <c r="BT90" s="44">
        <v>1.4414168937329701</v>
      </c>
      <c r="BU90" s="44">
        <v>0</v>
      </c>
      <c r="BV90" s="44">
        <v>0</v>
      </c>
      <c r="BW90" s="44">
        <v>1.6452955870108243</v>
      </c>
    </row>
    <row r="91" spans="1:75" x14ac:dyDescent="0.25">
      <c r="BG91" s="45"/>
    </row>
    <row r="92" spans="1:75" x14ac:dyDescent="0.25">
      <c r="BG92" s="45"/>
    </row>
    <row r="93" spans="1:75" x14ac:dyDescent="0.25">
      <c r="BG93" s="45"/>
    </row>
    <row r="94" spans="1:75" s="23" customFormat="1" x14ac:dyDescent="0.25">
      <c r="A94" s="59"/>
      <c r="B94" s="15" t="s">
        <v>109</v>
      </c>
      <c r="C94" s="16">
        <v>42005</v>
      </c>
      <c r="D94" s="16">
        <v>42036</v>
      </c>
      <c r="E94" s="16">
        <v>42064</v>
      </c>
      <c r="F94" s="16">
        <v>42095</v>
      </c>
      <c r="G94" s="16">
        <v>42125</v>
      </c>
      <c r="H94" s="16">
        <v>42156</v>
      </c>
      <c r="I94" s="16">
        <v>42186</v>
      </c>
      <c r="J94" s="16">
        <v>42217</v>
      </c>
      <c r="K94" s="16">
        <v>42248</v>
      </c>
      <c r="L94" s="16">
        <v>42278</v>
      </c>
      <c r="M94" s="16">
        <v>42309</v>
      </c>
      <c r="N94" s="16">
        <v>42339</v>
      </c>
      <c r="O94" s="16">
        <v>42370</v>
      </c>
      <c r="P94" s="16">
        <v>42401</v>
      </c>
      <c r="Q94" s="16">
        <v>42430</v>
      </c>
      <c r="R94" s="16">
        <v>42461</v>
      </c>
      <c r="S94" s="16">
        <v>42491</v>
      </c>
      <c r="T94" s="16">
        <v>42522</v>
      </c>
      <c r="U94" s="16">
        <v>42552</v>
      </c>
      <c r="V94" s="16">
        <v>42583</v>
      </c>
      <c r="W94" s="16">
        <v>42614</v>
      </c>
      <c r="X94" s="16">
        <v>42644</v>
      </c>
      <c r="Y94" s="16">
        <v>42675</v>
      </c>
      <c r="Z94" s="16">
        <v>42705</v>
      </c>
      <c r="AA94" s="17" t="s">
        <v>110</v>
      </c>
      <c r="AB94" s="17" t="s">
        <v>78</v>
      </c>
      <c r="AC94" s="17" t="s">
        <v>79</v>
      </c>
      <c r="AD94" s="17" t="s">
        <v>80</v>
      </c>
      <c r="AE94" s="17" t="s">
        <v>81</v>
      </c>
      <c r="AF94" s="18" t="s">
        <v>115</v>
      </c>
      <c r="AG94" s="18" t="s">
        <v>82</v>
      </c>
      <c r="AH94" s="18" t="s">
        <v>83</v>
      </c>
      <c r="AI94" s="18" t="s">
        <v>84</v>
      </c>
      <c r="AJ94" s="18" t="s">
        <v>85</v>
      </c>
      <c r="AK94" s="19" t="s">
        <v>86</v>
      </c>
      <c r="AL94" s="19" t="s">
        <v>87</v>
      </c>
      <c r="AM94" s="19" t="s">
        <v>88</v>
      </c>
      <c r="AN94" s="19" t="s">
        <v>89</v>
      </c>
      <c r="AO94" s="19" t="s">
        <v>90</v>
      </c>
      <c r="AP94" s="20">
        <v>42736</v>
      </c>
      <c r="AQ94" s="20">
        <v>42767</v>
      </c>
      <c r="AR94" s="20">
        <v>42795</v>
      </c>
      <c r="AS94" s="20">
        <v>42826</v>
      </c>
      <c r="AT94" s="20">
        <v>42856</v>
      </c>
      <c r="AU94" s="20">
        <v>42887</v>
      </c>
      <c r="AV94" s="20">
        <v>42917</v>
      </c>
      <c r="AW94" s="20">
        <v>42948</v>
      </c>
      <c r="AX94" s="20">
        <v>42979</v>
      </c>
      <c r="AY94" s="20">
        <v>43009</v>
      </c>
      <c r="AZ94" s="20">
        <v>43040</v>
      </c>
      <c r="BA94" s="20">
        <v>43070</v>
      </c>
      <c r="BB94" s="17" t="s">
        <v>91</v>
      </c>
      <c r="BC94" s="17" t="s">
        <v>92</v>
      </c>
      <c r="BD94" s="17" t="s">
        <v>93</v>
      </c>
      <c r="BE94" s="17" t="s">
        <v>94</v>
      </c>
      <c r="BF94" s="17" t="s">
        <v>114</v>
      </c>
      <c r="BG94" s="21">
        <v>42736</v>
      </c>
      <c r="BH94" s="20">
        <v>42767</v>
      </c>
      <c r="BI94" s="20">
        <v>42795</v>
      </c>
      <c r="BJ94" s="20">
        <v>42826</v>
      </c>
      <c r="BK94" s="20">
        <v>42856</v>
      </c>
      <c r="BL94" s="20">
        <v>42887</v>
      </c>
      <c r="BM94" s="20">
        <v>42917</v>
      </c>
      <c r="BN94" s="20">
        <v>42948</v>
      </c>
      <c r="BO94" s="20">
        <v>42979</v>
      </c>
      <c r="BP94" s="20">
        <v>43009</v>
      </c>
      <c r="BQ94" s="20">
        <v>43040</v>
      </c>
      <c r="BR94" s="20">
        <v>43070</v>
      </c>
      <c r="BS94" s="17" t="s">
        <v>95</v>
      </c>
      <c r="BT94" s="17" t="s">
        <v>96</v>
      </c>
      <c r="BU94" s="17" t="s">
        <v>97</v>
      </c>
      <c r="BV94" s="17" t="s">
        <v>98</v>
      </c>
      <c r="BW94" s="22" t="s">
        <v>3</v>
      </c>
    </row>
    <row r="95" spans="1:75" x14ac:dyDescent="0.25">
      <c r="A95" s="60" t="str">
        <f>$B$94&amp;":"&amp;B95</f>
        <v>FYP:MDRT</v>
      </c>
      <c r="B95" t="s">
        <v>99</v>
      </c>
      <c r="C95" s="4">
        <v>1440.596</v>
      </c>
      <c r="D95" s="4">
        <v>1291.5409999999999</v>
      </c>
      <c r="E95" s="4">
        <v>3040.5740000000001</v>
      </c>
      <c r="F95" s="4">
        <v>4358.6565000000001</v>
      </c>
      <c r="G95" s="4">
        <v>2820.348</v>
      </c>
      <c r="H95" s="4">
        <v>4225.6244999999999</v>
      </c>
      <c r="I95" s="4">
        <v>4714.8649999999998</v>
      </c>
      <c r="J95" s="4">
        <v>1944.702</v>
      </c>
      <c r="K95" s="4">
        <v>5441.3665000000001</v>
      </c>
      <c r="L95" s="4">
        <v>4096.3784999999898</v>
      </c>
      <c r="M95" s="4">
        <v>3280.3159999999898</v>
      </c>
      <c r="N95" s="4">
        <v>6666.8514999999898</v>
      </c>
      <c r="O95" s="4">
        <v>1653.8979999999999</v>
      </c>
      <c r="P95" s="4">
        <v>1667.09599999997</v>
      </c>
      <c r="Q95" s="4">
        <v>3509.69399999999</v>
      </c>
      <c r="R95" s="4">
        <v>5176.6750000000002</v>
      </c>
      <c r="S95" s="4">
        <v>2603.1489999999999</v>
      </c>
      <c r="T95" s="4">
        <v>2731.1025</v>
      </c>
      <c r="U95" s="4">
        <v>2362.8980000000001</v>
      </c>
      <c r="V95">
        <v>2031.9994999999999</v>
      </c>
      <c r="W95">
        <v>2755.7489999999998</v>
      </c>
      <c r="X95" s="4">
        <v>2419.4389999999999</v>
      </c>
      <c r="Y95" s="4">
        <v>3168.6145000000001</v>
      </c>
      <c r="Z95" s="4">
        <v>5364.8720000000003</v>
      </c>
      <c r="AA95" s="24">
        <v>17341.61449999996</v>
      </c>
      <c r="AB95" s="24">
        <v>6830.6879999999601</v>
      </c>
      <c r="AC95" s="24">
        <v>10510.926500000001</v>
      </c>
      <c r="AD95" s="24">
        <v>7150.6464999999998</v>
      </c>
      <c r="AE95" s="24">
        <v>10952.925500000001</v>
      </c>
      <c r="AF95" s="57">
        <v>17177.34</v>
      </c>
      <c r="AG95" s="4">
        <v>5772.7109999999993</v>
      </c>
      <c r="AH95" s="4">
        <v>11404.629000000001</v>
      </c>
      <c r="AI95" s="4">
        <v>12100.933499999999</v>
      </c>
      <c r="AJ95" s="4">
        <v>14043.545999999969</v>
      </c>
      <c r="AK95" s="25">
        <v>9.5634423024728576E-3</v>
      </c>
      <c r="AL95" s="25">
        <v>0.18327212292456019</v>
      </c>
      <c r="AM95" s="25">
        <v>-7.8363136582522697E-2</v>
      </c>
      <c r="AN95" s="25">
        <v>-0.40908306784761683</v>
      </c>
      <c r="AO95" s="25">
        <v>-0.22007408242903714</v>
      </c>
      <c r="AP95" s="24">
        <v>4045.5320000000002</v>
      </c>
      <c r="AQ95" s="24">
        <v>6912.7448000000104</v>
      </c>
      <c r="AR95" s="24">
        <v>8180.7</v>
      </c>
      <c r="AS95" s="24">
        <v>6663.7450000000199</v>
      </c>
      <c r="AT95" s="24">
        <v>6116.01</v>
      </c>
      <c r="AU95" s="24">
        <v>7612.45</v>
      </c>
      <c r="BB95" s="26">
        <v>19138.976800000011</v>
      </c>
      <c r="BC95" s="26">
        <v>20392.20500000002</v>
      </c>
      <c r="BD95" s="26">
        <v>0</v>
      </c>
      <c r="BE95" s="26">
        <v>0</v>
      </c>
      <c r="BF95" s="26">
        <v>39531.181800000028</v>
      </c>
      <c r="BG95" s="27">
        <v>2.4460589468032494</v>
      </c>
      <c r="BH95" s="28">
        <v>4.1465787213214682</v>
      </c>
      <c r="BI95" s="28">
        <v>2.3308869662141554</v>
      </c>
      <c r="BJ95" s="28">
        <v>1.2872635427180612</v>
      </c>
      <c r="BK95" s="28">
        <v>2.3494659737110708</v>
      </c>
      <c r="BL95" s="28">
        <v>2.7873175759606239</v>
      </c>
      <c r="BM95" s="28">
        <v>0</v>
      </c>
      <c r="BN95" s="28">
        <v>0</v>
      </c>
      <c r="BO95" s="28">
        <v>0</v>
      </c>
      <c r="BP95" s="28">
        <v>0</v>
      </c>
      <c r="BQ95" s="28">
        <v>0</v>
      </c>
      <c r="BR95" s="28">
        <v>0</v>
      </c>
      <c r="BS95" s="28">
        <v>2.8019105542516543</v>
      </c>
      <c r="BT95" s="28">
        <v>1.9400958611973946</v>
      </c>
      <c r="BU95" s="28">
        <v>0</v>
      </c>
      <c r="BV95" s="28">
        <v>0</v>
      </c>
      <c r="BW95" s="28">
        <v>2.2795560240368693</v>
      </c>
    </row>
    <row r="96" spans="1:75" x14ac:dyDescent="0.25">
      <c r="A96" s="60" t="str">
        <f t="shared" ref="A96:A103" si="9">$B$94&amp;":"&amp;B96</f>
        <v>FYP:Rookie in month</v>
      </c>
      <c r="B96" t="s">
        <v>64</v>
      </c>
      <c r="C96" s="4">
        <v>673.93899999999996</v>
      </c>
      <c r="D96" s="4">
        <v>364.09500000000003</v>
      </c>
      <c r="E96" s="4">
        <v>1448.1224999999999</v>
      </c>
      <c r="F96" s="4">
        <v>2179.23</v>
      </c>
      <c r="G96" s="4">
        <v>1297.961</v>
      </c>
      <c r="H96" s="4">
        <v>1867.5740000000001</v>
      </c>
      <c r="I96" s="4">
        <v>1850.2329999999999</v>
      </c>
      <c r="J96" s="4">
        <v>1309.444</v>
      </c>
      <c r="K96" s="4">
        <v>1958.0989999999999</v>
      </c>
      <c r="L96" s="4">
        <v>1505.48</v>
      </c>
      <c r="M96" s="4">
        <v>2777.056</v>
      </c>
      <c r="N96" s="4">
        <v>4905.2609999999904</v>
      </c>
      <c r="O96" s="4">
        <v>294.68299999999999</v>
      </c>
      <c r="P96" s="4">
        <v>496.25200000000001</v>
      </c>
      <c r="Q96" s="4">
        <v>4135.1400000000003</v>
      </c>
      <c r="R96" s="4">
        <v>2110.4189999999999</v>
      </c>
      <c r="S96" s="4">
        <v>1590.0609999999999</v>
      </c>
      <c r="T96" s="4">
        <v>2736.3220000000001</v>
      </c>
      <c r="U96" s="4">
        <v>1654.76</v>
      </c>
      <c r="V96">
        <v>2114.7550000000001</v>
      </c>
      <c r="W96">
        <v>4087.4960000000101</v>
      </c>
      <c r="X96" s="4">
        <v>1853.681</v>
      </c>
      <c r="Y96" s="4">
        <v>3529.88</v>
      </c>
      <c r="Z96" s="4">
        <v>5017.8605000000098</v>
      </c>
      <c r="AA96" s="24">
        <v>11362.877</v>
      </c>
      <c r="AB96" s="24">
        <v>4926.0750000000007</v>
      </c>
      <c r="AC96" s="24">
        <v>6436.8019999999997</v>
      </c>
      <c r="AD96" s="24">
        <v>7857.0110000000104</v>
      </c>
      <c r="AE96" s="24">
        <v>10401.421500000009</v>
      </c>
      <c r="AF96" s="4">
        <v>7830.9215000000004</v>
      </c>
      <c r="AG96" s="4">
        <v>2486.1565000000001</v>
      </c>
      <c r="AH96" s="4">
        <v>5344.7649999999994</v>
      </c>
      <c r="AI96" s="4">
        <v>5117.7759999999998</v>
      </c>
      <c r="AJ96" s="4">
        <v>9187.7969999999914</v>
      </c>
      <c r="AK96" s="25">
        <v>0.45102680444440679</v>
      </c>
      <c r="AL96" s="25">
        <v>0.98140181440709817</v>
      </c>
      <c r="AM96" s="25">
        <v>0.20431899250949304</v>
      </c>
      <c r="AN96" s="25">
        <v>0.53523933052169737</v>
      </c>
      <c r="AO96" s="25">
        <v>0.13209091363250836</v>
      </c>
      <c r="AP96" s="24">
        <v>1221.7750000000001</v>
      </c>
      <c r="AQ96" s="24">
        <v>2108.953</v>
      </c>
      <c r="AR96" s="24">
        <v>3886.32</v>
      </c>
      <c r="AS96" s="24">
        <v>3767.0279999999998</v>
      </c>
      <c r="AT96" s="24">
        <v>3178.47</v>
      </c>
      <c r="AU96" s="24">
        <v>4919.76</v>
      </c>
      <c r="BB96" s="26">
        <v>7217.0480000000007</v>
      </c>
      <c r="BC96" s="26">
        <v>11865.258</v>
      </c>
      <c r="BD96" s="26">
        <v>0</v>
      </c>
      <c r="BE96" s="26">
        <v>0</v>
      </c>
      <c r="BF96" s="26">
        <v>19082.306</v>
      </c>
      <c r="BG96" s="27">
        <v>4.1460654330246403</v>
      </c>
      <c r="BH96" s="28">
        <v>4.2497622175830019</v>
      </c>
      <c r="BI96" s="28">
        <v>0.9398279139279444</v>
      </c>
      <c r="BJ96" s="28">
        <v>1.7849668715075064</v>
      </c>
      <c r="BK96" s="28">
        <v>1.9989610461485439</v>
      </c>
      <c r="BL96" s="28">
        <v>1.797946294332319</v>
      </c>
      <c r="BM96" s="28">
        <v>0</v>
      </c>
      <c r="BN96" s="28">
        <v>0</v>
      </c>
      <c r="BO96" s="28">
        <v>0</v>
      </c>
      <c r="BP96" s="28">
        <v>0</v>
      </c>
      <c r="BQ96" s="28">
        <v>0</v>
      </c>
      <c r="BR96" s="28">
        <v>0</v>
      </c>
      <c r="BS96" s="28">
        <v>1.4650706698537881</v>
      </c>
      <c r="BT96" s="28">
        <v>1.8433467426837116</v>
      </c>
      <c r="BU96" s="28">
        <v>0</v>
      </c>
      <c r="BV96" s="28">
        <v>0</v>
      </c>
      <c r="BW96" s="28">
        <v>1.6793551492284919</v>
      </c>
    </row>
    <row r="97" spans="1:75" x14ac:dyDescent="0.25">
      <c r="A97" s="60" t="str">
        <f t="shared" si="9"/>
        <v>FYP:Rookie last month</v>
      </c>
      <c r="B97" t="s">
        <v>65</v>
      </c>
      <c r="C97" s="4">
        <v>768.37599999999998</v>
      </c>
      <c r="D97" s="4">
        <v>779.36099999999999</v>
      </c>
      <c r="E97" s="4">
        <v>962.07500000000005</v>
      </c>
      <c r="F97" s="4">
        <v>1836.865</v>
      </c>
      <c r="G97" s="4">
        <v>1911.2365</v>
      </c>
      <c r="H97" s="4">
        <v>1852.546</v>
      </c>
      <c r="I97" s="4">
        <v>1554.126</v>
      </c>
      <c r="J97" s="4">
        <v>1076.2090000000001</v>
      </c>
      <c r="K97" s="4">
        <v>1793.36</v>
      </c>
      <c r="L97" s="4">
        <v>1712.3889999999999</v>
      </c>
      <c r="M97" s="4">
        <v>1401.8465000000001</v>
      </c>
      <c r="N97" s="4">
        <v>3614.35699999999</v>
      </c>
      <c r="O97" s="4">
        <v>1439.615</v>
      </c>
      <c r="P97" s="4">
        <v>276.411</v>
      </c>
      <c r="Q97" s="4">
        <v>1082.136</v>
      </c>
      <c r="R97" s="4">
        <v>2276.2489999999998</v>
      </c>
      <c r="S97" s="4">
        <v>1889.4059999999999</v>
      </c>
      <c r="T97" s="4">
        <v>2043.105</v>
      </c>
      <c r="U97" s="4">
        <v>1796.61</v>
      </c>
      <c r="V97">
        <v>1060.914</v>
      </c>
      <c r="W97">
        <v>2152.5410000000002</v>
      </c>
      <c r="X97" s="4">
        <v>3740.8420000000001</v>
      </c>
      <c r="Y97" s="4">
        <v>4035.6750000000002</v>
      </c>
      <c r="Z97" s="4">
        <v>3013.951</v>
      </c>
      <c r="AA97" s="24">
        <v>9006.9220000000005</v>
      </c>
      <c r="AB97" s="24">
        <v>2798.1620000000003</v>
      </c>
      <c r="AC97" s="24">
        <v>6208.76</v>
      </c>
      <c r="AD97" s="24">
        <v>5010.0650000000005</v>
      </c>
      <c r="AE97" s="24">
        <v>10790.468000000001</v>
      </c>
      <c r="AF97" s="4">
        <v>8110.4594999999999</v>
      </c>
      <c r="AG97" s="4">
        <v>2509.8119999999999</v>
      </c>
      <c r="AH97" s="4">
        <v>5600.6475</v>
      </c>
      <c r="AI97" s="4">
        <v>4423.6949999999997</v>
      </c>
      <c r="AJ97" s="4">
        <v>6728.5924999999897</v>
      </c>
      <c r="AK97" s="25">
        <v>0.11053165360113071</v>
      </c>
      <c r="AL97" s="25">
        <v>0.1148890833257632</v>
      </c>
      <c r="AM97" s="25">
        <v>0.10857896341449802</v>
      </c>
      <c r="AN97" s="25">
        <v>0.13255208598241985</v>
      </c>
      <c r="AO97" s="25">
        <v>0.60367387384508975</v>
      </c>
      <c r="AP97" s="24">
        <v>1370.3530000000001</v>
      </c>
      <c r="AQ97" s="24">
        <v>1004.44</v>
      </c>
      <c r="AR97" s="24">
        <v>3189.04</v>
      </c>
      <c r="AS97" s="24">
        <v>2173.6979999999999</v>
      </c>
      <c r="AT97" s="24">
        <v>3137.58</v>
      </c>
      <c r="AU97" s="24">
        <v>2115.9899999999998</v>
      </c>
      <c r="BB97" s="26">
        <v>5563.8330000000005</v>
      </c>
      <c r="BC97" s="26">
        <v>7427.268</v>
      </c>
      <c r="BD97" s="26">
        <v>0</v>
      </c>
      <c r="BE97" s="26">
        <v>0</v>
      </c>
      <c r="BF97" s="26">
        <v>12991.101000000001</v>
      </c>
      <c r="BG97" s="27">
        <v>0.95188852575167671</v>
      </c>
      <c r="BH97" s="28">
        <v>3.6338640647441673</v>
      </c>
      <c r="BI97" s="28">
        <v>2.9469863307384654</v>
      </c>
      <c r="BJ97" s="28">
        <v>0.95494737175063016</v>
      </c>
      <c r="BK97" s="28">
        <v>1.6606171463412311</v>
      </c>
      <c r="BL97" s="28">
        <v>1.0356736437921692</v>
      </c>
      <c r="BM97" s="28">
        <v>0</v>
      </c>
      <c r="BN97" s="28">
        <v>0</v>
      </c>
      <c r="BO97" s="28">
        <v>0</v>
      </c>
      <c r="BP97" s="28">
        <v>0</v>
      </c>
      <c r="BQ97" s="28">
        <v>0</v>
      </c>
      <c r="BR97" s="28">
        <v>0</v>
      </c>
      <c r="BS97" s="28">
        <v>1.9883884492749169</v>
      </c>
      <c r="BT97" s="28">
        <v>1.1962562572880897</v>
      </c>
      <c r="BU97" s="28">
        <v>0</v>
      </c>
      <c r="BV97" s="28">
        <v>0</v>
      </c>
      <c r="BW97" s="28">
        <v>1.4423463420689109</v>
      </c>
    </row>
    <row r="98" spans="1:75" x14ac:dyDescent="0.25">
      <c r="A98" s="60" t="str">
        <f t="shared" si="9"/>
        <v>FYP:2-3 months</v>
      </c>
      <c r="B98" t="s">
        <v>66</v>
      </c>
      <c r="C98" s="4">
        <v>896.06</v>
      </c>
      <c r="D98" s="4">
        <v>1071.425</v>
      </c>
      <c r="E98" s="4">
        <v>2173.259</v>
      </c>
      <c r="F98" s="4">
        <v>1138.549</v>
      </c>
      <c r="G98" s="4">
        <v>1461.548</v>
      </c>
      <c r="H98" s="4">
        <v>3259.0634999999902</v>
      </c>
      <c r="I98" s="4">
        <v>2361.9650000000001</v>
      </c>
      <c r="J98" s="4">
        <v>1247.9849999999999</v>
      </c>
      <c r="K98" s="4">
        <v>2085.6970000000001</v>
      </c>
      <c r="L98" s="4">
        <v>2098.9899999999998</v>
      </c>
      <c r="M98" s="4">
        <v>3080.4430000000002</v>
      </c>
      <c r="N98" s="4">
        <v>3424.1444999999999</v>
      </c>
      <c r="O98" s="4">
        <v>948.02300000000105</v>
      </c>
      <c r="P98" s="4">
        <v>1688.5260000000001</v>
      </c>
      <c r="Q98" s="4">
        <v>2155.5830000000001</v>
      </c>
      <c r="R98" s="4">
        <v>844.80100000000004</v>
      </c>
      <c r="S98" s="4">
        <v>2513.6585</v>
      </c>
      <c r="T98" s="4">
        <v>3229.1574999999998</v>
      </c>
      <c r="U98" s="4">
        <v>2772.2350000000001</v>
      </c>
      <c r="V98">
        <v>2069.817</v>
      </c>
      <c r="W98">
        <v>1796.0920000000001</v>
      </c>
      <c r="X98" s="4">
        <v>1288.1099999999999</v>
      </c>
      <c r="Y98" s="4">
        <v>7188.4295000000102</v>
      </c>
      <c r="Z98" s="4">
        <v>15138.454</v>
      </c>
      <c r="AA98" s="24">
        <v>11379.749000000002</v>
      </c>
      <c r="AB98" s="24">
        <v>4792.1320000000014</v>
      </c>
      <c r="AC98" s="24">
        <v>6587.6170000000002</v>
      </c>
      <c r="AD98" s="24">
        <v>6638.1440000000002</v>
      </c>
      <c r="AE98" s="24">
        <v>23614.993500000011</v>
      </c>
      <c r="AF98" s="4">
        <v>9999.9044999999896</v>
      </c>
      <c r="AG98" s="4">
        <v>4140.7439999999997</v>
      </c>
      <c r="AH98" s="4">
        <v>5859.16049999999</v>
      </c>
      <c r="AI98" s="4">
        <v>5695.6469999999999</v>
      </c>
      <c r="AJ98" s="4">
        <v>8603.5774999999994</v>
      </c>
      <c r="AK98" s="25">
        <v>0.13798576776408344</v>
      </c>
      <c r="AL98" s="25">
        <v>0.15731182608729299</v>
      </c>
      <c r="AM98" s="25">
        <v>0.12432779405855343</v>
      </c>
      <c r="AN98" s="25">
        <v>0.16547672283763371</v>
      </c>
      <c r="AO98" s="25">
        <v>1.744787676986697</v>
      </c>
      <c r="AP98" s="24">
        <v>2823.7734999999998</v>
      </c>
      <c r="AQ98" s="24">
        <v>4470.6319999999996</v>
      </c>
      <c r="AR98" s="24">
        <v>2328.29</v>
      </c>
      <c r="AS98" s="24">
        <v>2233.645</v>
      </c>
      <c r="AT98" s="24">
        <v>3743.62</v>
      </c>
      <c r="AU98" s="24">
        <v>4129.46</v>
      </c>
      <c r="BB98" s="26">
        <v>9622.695499999998</v>
      </c>
      <c r="BC98" s="26">
        <v>10106.724999999999</v>
      </c>
      <c r="BD98" s="26">
        <v>0</v>
      </c>
      <c r="BE98" s="26">
        <v>0</v>
      </c>
      <c r="BF98" s="26">
        <v>19729.420499999997</v>
      </c>
      <c r="BG98" s="27">
        <v>2.9785917641238626</v>
      </c>
      <c r="BH98" s="28">
        <v>2.6476536339979364</v>
      </c>
      <c r="BI98" s="28">
        <v>1.0801207840291929</v>
      </c>
      <c r="BJ98" s="28">
        <v>2.6439895312623918</v>
      </c>
      <c r="BK98" s="28">
        <v>1.4893112966618178</v>
      </c>
      <c r="BL98" s="28">
        <v>1.278804146282738</v>
      </c>
      <c r="BM98" s="28">
        <v>0</v>
      </c>
      <c r="BN98" s="28">
        <v>0</v>
      </c>
      <c r="BO98" s="28">
        <v>0</v>
      </c>
      <c r="BP98" s="28">
        <v>0</v>
      </c>
      <c r="BQ98" s="28">
        <v>0</v>
      </c>
      <c r="BR98" s="28">
        <v>0</v>
      </c>
      <c r="BS98" s="28">
        <v>2.0080197081382556</v>
      </c>
      <c r="BT98" s="28">
        <v>1.5342004551873611</v>
      </c>
      <c r="BU98" s="28">
        <v>0</v>
      </c>
      <c r="BV98" s="28">
        <v>0</v>
      </c>
      <c r="BW98" s="28">
        <v>1.7337307263982706</v>
      </c>
    </row>
    <row r="99" spans="1:75" x14ac:dyDescent="0.25">
      <c r="A99" s="60" t="str">
        <f t="shared" si="9"/>
        <v>FYP:4 - 6 mths</v>
      </c>
      <c r="B99" t="s">
        <v>67</v>
      </c>
      <c r="C99" s="4">
        <v>297.05900000000003</v>
      </c>
      <c r="D99" s="4">
        <v>698.52700000000004</v>
      </c>
      <c r="E99" s="4">
        <v>1590.6669999999999</v>
      </c>
      <c r="F99" s="4">
        <v>1525.4765</v>
      </c>
      <c r="G99" s="4">
        <v>1658.8119999999999</v>
      </c>
      <c r="H99" s="4">
        <v>1483.665</v>
      </c>
      <c r="I99" s="4">
        <v>2137.2350000000001</v>
      </c>
      <c r="J99" s="4">
        <v>1885.086</v>
      </c>
      <c r="K99" s="4">
        <v>2516.4115000000002</v>
      </c>
      <c r="L99" s="4">
        <v>2261.4059999999999</v>
      </c>
      <c r="M99" s="4">
        <v>2729.8090000000002</v>
      </c>
      <c r="N99" s="4">
        <v>4888.1260000000002</v>
      </c>
      <c r="O99" s="4">
        <v>596.21500000000003</v>
      </c>
      <c r="P99" s="4">
        <v>576.58249999999998</v>
      </c>
      <c r="Q99" s="4">
        <v>2242.6680000000001</v>
      </c>
      <c r="R99" s="4">
        <v>4236.6719999999996</v>
      </c>
      <c r="S99" s="4">
        <v>1373.7104999999999</v>
      </c>
      <c r="T99" s="4">
        <v>1350.452</v>
      </c>
      <c r="U99" s="4">
        <v>1483.2974999999999</v>
      </c>
      <c r="V99">
        <v>2428.3919999999998</v>
      </c>
      <c r="W99">
        <v>3900.6590000000001</v>
      </c>
      <c r="X99" s="4">
        <v>3858.0965000000001</v>
      </c>
      <c r="Y99" s="4">
        <v>1922.1234999999999</v>
      </c>
      <c r="Z99" s="4">
        <v>2530.0524999999998</v>
      </c>
      <c r="AA99" s="24">
        <v>10376.299999999999</v>
      </c>
      <c r="AB99" s="24">
        <v>3415.4655000000002</v>
      </c>
      <c r="AC99" s="24">
        <v>6960.8344999999999</v>
      </c>
      <c r="AD99" s="24">
        <v>7812.3485000000001</v>
      </c>
      <c r="AE99" s="24">
        <v>8310.2724999999991</v>
      </c>
      <c r="AF99" s="4">
        <v>7254.2064999999993</v>
      </c>
      <c r="AG99" s="4">
        <v>2586.2529999999997</v>
      </c>
      <c r="AH99" s="4">
        <v>4667.9534999999996</v>
      </c>
      <c r="AI99" s="4">
        <v>6538.7325000000001</v>
      </c>
      <c r="AJ99" s="4">
        <v>9879.3410000000003</v>
      </c>
      <c r="AK99" s="25">
        <v>0.43038387451473858</v>
      </c>
      <c r="AL99" s="25">
        <v>0.32062311769188878</v>
      </c>
      <c r="AM99" s="25">
        <v>0.49119619550623206</v>
      </c>
      <c r="AN99" s="25">
        <v>0.19478025748874117</v>
      </c>
      <c r="AO99" s="25">
        <v>-0.15882319478596818</v>
      </c>
      <c r="AP99" s="24">
        <v>1309.0219999999999</v>
      </c>
      <c r="AQ99" s="24">
        <v>3900.0279999999998</v>
      </c>
      <c r="AR99" s="24">
        <v>5236.03</v>
      </c>
      <c r="AS99" s="24">
        <v>3909.8105</v>
      </c>
      <c r="AT99" s="24">
        <v>2226.09</v>
      </c>
      <c r="AU99" s="24">
        <v>4375.99</v>
      </c>
      <c r="BB99" s="26">
        <v>10445.079999999998</v>
      </c>
      <c r="BC99" s="26">
        <v>10511.8905</v>
      </c>
      <c r="BD99" s="26">
        <v>0</v>
      </c>
      <c r="BE99" s="26">
        <v>0</v>
      </c>
      <c r="BF99" s="26">
        <v>20956.970499999996</v>
      </c>
      <c r="BG99" s="27">
        <v>2.1955536174031178</v>
      </c>
      <c r="BH99" s="28">
        <v>6.7640415725416574</v>
      </c>
      <c r="BI99" s="28">
        <v>2.3347325596120334</v>
      </c>
      <c r="BJ99" s="28">
        <v>0.92284946769539877</v>
      </c>
      <c r="BK99" s="28">
        <v>1.6204942744486559</v>
      </c>
      <c r="BL99" s="28">
        <v>3.2403891437829704</v>
      </c>
      <c r="BM99" s="28">
        <v>0</v>
      </c>
      <c r="BN99" s="28">
        <v>0</v>
      </c>
      <c r="BO99" s="28">
        <v>0</v>
      </c>
      <c r="BP99" s="28">
        <v>0</v>
      </c>
      <c r="BQ99" s="28">
        <v>0</v>
      </c>
      <c r="BR99" s="28">
        <v>0</v>
      </c>
      <c r="BS99" s="28">
        <v>3.0581717191990365</v>
      </c>
      <c r="BT99" s="28">
        <v>1.5101480289468165</v>
      </c>
      <c r="BU99" s="28">
        <v>0</v>
      </c>
      <c r="BV99" s="28">
        <v>0</v>
      </c>
      <c r="BW99" s="28">
        <v>2.0196958935265941</v>
      </c>
    </row>
    <row r="100" spans="1:75" x14ac:dyDescent="0.25">
      <c r="A100" s="60" t="str">
        <f t="shared" si="9"/>
        <v>FYP:7-12mth</v>
      </c>
      <c r="B100" t="s">
        <v>68</v>
      </c>
      <c r="C100" s="4">
        <v>563.48</v>
      </c>
      <c r="D100" s="4">
        <v>579.75400000000002</v>
      </c>
      <c r="E100" s="4">
        <v>685.16549999999995</v>
      </c>
      <c r="F100" s="4">
        <v>1602.683</v>
      </c>
      <c r="G100" s="4">
        <v>1475.279</v>
      </c>
      <c r="H100" s="4">
        <v>4496.3365000000003</v>
      </c>
      <c r="I100" s="4">
        <v>2947.6419999999998</v>
      </c>
      <c r="J100" s="4">
        <v>1568.0650000000001</v>
      </c>
      <c r="K100" s="4">
        <v>3744.0770000000002</v>
      </c>
      <c r="L100" s="4">
        <v>3059.5985000000001</v>
      </c>
      <c r="M100" s="4">
        <v>5223.0770000000202</v>
      </c>
      <c r="N100" s="4">
        <v>6057.8635000000104</v>
      </c>
      <c r="O100" s="4">
        <v>1034.376</v>
      </c>
      <c r="P100" s="4">
        <v>875.29</v>
      </c>
      <c r="Q100" s="4">
        <v>2399.6129999999998</v>
      </c>
      <c r="R100" s="4">
        <v>1740.2139999999999</v>
      </c>
      <c r="S100" s="4">
        <v>1865.1559999999999</v>
      </c>
      <c r="T100" s="4">
        <v>2684.0005000000001</v>
      </c>
      <c r="U100" s="4">
        <v>2316.1725000000001</v>
      </c>
      <c r="V100">
        <v>2349.8775000000001</v>
      </c>
      <c r="W100">
        <v>2910.386</v>
      </c>
      <c r="X100" s="4">
        <v>2585.4229999999998</v>
      </c>
      <c r="Y100" s="4">
        <v>4923.0280000000103</v>
      </c>
      <c r="Z100" s="4">
        <v>7223.4210000000103</v>
      </c>
      <c r="AA100" s="24">
        <v>10598.6495</v>
      </c>
      <c r="AB100" s="24">
        <v>4309.2789999999995</v>
      </c>
      <c r="AC100" s="24">
        <v>6289.3705</v>
      </c>
      <c r="AD100" s="24">
        <v>7576.4359999999997</v>
      </c>
      <c r="AE100" s="24">
        <v>14731.872000000021</v>
      </c>
      <c r="AF100" s="4">
        <v>9402.6980000000003</v>
      </c>
      <c r="AG100" s="4">
        <v>1828.3995</v>
      </c>
      <c r="AH100" s="4">
        <v>7574.2985000000008</v>
      </c>
      <c r="AI100" s="4">
        <v>8259.7839999999997</v>
      </c>
      <c r="AJ100" s="4">
        <v>14340.53900000003</v>
      </c>
      <c r="AK100" s="25">
        <v>0.1271923760605731</v>
      </c>
      <c r="AL100" s="25">
        <v>1.3568585530678603</v>
      </c>
      <c r="AM100" s="25">
        <v>-0.1696431689350506</v>
      </c>
      <c r="AN100" s="25">
        <v>-8.2731945532716122E-2</v>
      </c>
      <c r="AO100" s="25">
        <v>2.7288583783356524E-2</v>
      </c>
      <c r="AP100" s="24">
        <v>692.01399999999899</v>
      </c>
      <c r="AQ100" s="24">
        <v>711.98749999999995</v>
      </c>
      <c r="AR100" s="24">
        <v>1303.98</v>
      </c>
      <c r="AS100" s="24">
        <v>2672.5055000000002</v>
      </c>
      <c r="AT100" s="24">
        <v>9905.15</v>
      </c>
      <c r="AU100" s="24">
        <v>5173.57</v>
      </c>
      <c r="BB100" s="26">
        <v>2707.981499999999</v>
      </c>
      <c r="BC100" s="26">
        <v>17751.2255</v>
      </c>
      <c r="BD100" s="26">
        <v>0</v>
      </c>
      <c r="BE100" s="26">
        <v>0</v>
      </c>
      <c r="BF100" s="26">
        <v>20459.206999999999</v>
      </c>
      <c r="BG100" s="27">
        <v>0.66901590910848574</v>
      </c>
      <c r="BH100" s="28">
        <v>0.81343040592260851</v>
      </c>
      <c r="BI100" s="28">
        <v>0.54341262528582734</v>
      </c>
      <c r="BJ100" s="28">
        <v>1.5357338235412428</v>
      </c>
      <c r="BK100" s="28">
        <v>5.3106281726568714</v>
      </c>
      <c r="BL100" s="28">
        <v>1.9275592534353103</v>
      </c>
      <c r="BM100" s="28">
        <v>0</v>
      </c>
      <c r="BN100" s="28">
        <v>0</v>
      </c>
      <c r="BO100" s="28">
        <v>0</v>
      </c>
      <c r="BP100" s="28">
        <v>0</v>
      </c>
      <c r="BQ100" s="28">
        <v>0</v>
      </c>
      <c r="BR100" s="28">
        <v>0</v>
      </c>
      <c r="BS100" s="28">
        <v>0.62840709547931317</v>
      </c>
      <c r="BT100" s="28">
        <v>2.8224168857598708</v>
      </c>
      <c r="BU100" s="28">
        <v>0</v>
      </c>
      <c r="BV100" s="28">
        <v>0</v>
      </c>
      <c r="BW100" s="28">
        <v>1.9303598066904655</v>
      </c>
    </row>
    <row r="101" spans="1:75" x14ac:dyDescent="0.25">
      <c r="A101" s="60" t="str">
        <f t="shared" si="9"/>
        <v>FYP:13+mth</v>
      </c>
      <c r="B101" t="s">
        <v>69</v>
      </c>
      <c r="C101" s="4">
        <v>339.77199999999999</v>
      </c>
      <c r="D101" s="4">
        <v>238.262</v>
      </c>
      <c r="E101" s="4">
        <v>601.72</v>
      </c>
      <c r="F101" s="4">
        <v>349.46699999999998</v>
      </c>
      <c r="G101" s="4">
        <v>464.79050000000001</v>
      </c>
      <c r="H101" s="4">
        <v>821.51149999999996</v>
      </c>
      <c r="I101" s="4">
        <v>665.72299999999996</v>
      </c>
      <c r="J101" s="4">
        <v>680.13900000000001</v>
      </c>
      <c r="K101" s="4">
        <v>3530.7820000000002</v>
      </c>
      <c r="L101" s="4">
        <v>-1219.0640000000001</v>
      </c>
      <c r="M101" s="4">
        <v>2200.7154999999998</v>
      </c>
      <c r="N101" s="4">
        <v>4340.6039999999903</v>
      </c>
      <c r="O101" s="4">
        <v>722.38570000000004</v>
      </c>
      <c r="P101" s="4">
        <v>1484.7915</v>
      </c>
      <c r="Q101" s="4">
        <v>1538.5197000000001</v>
      </c>
      <c r="R101" s="4">
        <v>1444.3515</v>
      </c>
      <c r="S101" s="4">
        <v>1318.712</v>
      </c>
      <c r="T101" s="4">
        <v>2338.3971000000001</v>
      </c>
      <c r="U101" s="4">
        <v>1697.9739999999999</v>
      </c>
      <c r="V101">
        <v>1402.789</v>
      </c>
      <c r="W101">
        <v>2370.739</v>
      </c>
      <c r="X101" s="4">
        <v>1761.9224999999999</v>
      </c>
      <c r="Y101" s="4">
        <v>2507.7444999999998</v>
      </c>
      <c r="Z101" s="4">
        <v>6450.8249999999998</v>
      </c>
      <c r="AA101" s="24">
        <v>8847.1574999999993</v>
      </c>
      <c r="AB101" s="24">
        <v>3745.6968999999999</v>
      </c>
      <c r="AC101" s="24">
        <v>5101.4606000000003</v>
      </c>
      <c r="AD101" s="24">
        <v>5471.5020000000004</v>
      </c>
      <c r="AE101" s="24">
        <v>10720.491999999998</v>
      </c>
      <c r="AF101" s="4">
        <v>2815.5230000000001</v>
      </c>
      <c r="AG101" s="4">
        <v>1179.7539999999999</v>
      </c>
      <c r="AH101" s="4">
        <v>1635.7689999999998</v>
      </c>
      <c r="AI101" s="4">
        <v>4876.6440000000002</v>
      </c>
      <c r="AJ101" s="4">
        <v>5322.2554999999902</v>
      </c>
      <c r="AK101" s="25">
        <v>2.142278539369062</v>
      </c>
      <c r="AL101" s="25">
        <v>2.1749813096628623</v>
      </c>
      <c r="AM101" s="25">
        <v>2.1186925537774592</v>
      </c>
      <c r="AN101" s="25">
        <v>0.12198101809359052</v>
      </c>
      <c r="AO101" s="25">
        <v>1.0142760902778942</v>
      </c>
      <c r="AP101" s="24">
        <v>1738.6735000000001</v>
      </c>
      <c r="AQ101" s="24">
        <v>1249.3910000000001</v>
      </c>
      <c r="AR101" s="24">
        <v>2293.5</v>
      </c>
      <c r="AS101" s="24">
        <v>2165.19</v>
      </c>
      <c r="AT101" s="24">
        <v>2303.86</v>
      </c>
      <c r="AU101" s="24">
        <v>1959.52</v>
      </c>
      <c r="BB101" s="26">
        <v>5281.5645000000004</v>
      </c>
      <c r="BC101" s="26">
        <v>6428.57</v>
      </c>
      <c r="BD101" s="26">
        <v>0</v>
      </c>
      <c r="BE101" s="26">
        <v>0</v>
      </c>
      <c r="BF101" s="26">
        <v>11710.134500000002</v>
      </c>
      <c r="BG101" s="27">
        <v>2.4068492773320402</v>
      </c>
      <c r="BH101" s="28">
        <v>0.84145888496802412</v>
      </c>
      <c r="BI101" s="28">
        <v>1.4907186433816868</v>
      </c>
      <c r="BJ101" s="28">
        <v>1.4990741519637014</v>
      </c>
      <c r="BK101" s="28">
        <v>1.7470531852292237</v>
      </c>
      <c r="BL101" s="28">
        <v>0.83797572277180798</v>
      </c>
      <c r="BM101" s="28">
        <v>0</v>
      </c>
      <c r="BN101" s="28">
        <v>0</v>
      </c>
      <c r="BO101" s="28">
        <v>0</v>
      </c>
      <c r="BP101" s="28">
        <v>0</v>
      </c>
      <c r="BQ101" s="28">
        <v>0</v>
      </c>
      <c r="BR101" s="28">
        <v>0</v>
      </c>
      <c r="BS101" s="28">
        <v>1.410035205998649</v>
      </c>
      <c r="BT101" s="28">
        <v>1.2601430264893154</v>
      </c>
      <c r="BU101" s="28">
        <v>0</v>
      </c>
      <c r="BV101" s="28">
        <v>0</v>
      </c>
      <c r="BW101" s="28">
        <v>1.3236041632580864</v>
      </c>
    </row>
    <row r="102" spans="1:75" x14ac:dyDescent="0.25">
      <c r="A102" s="60" t="str">
        <f t="shared" si="9"/>
        <v>FYP:SA</v>
      </c>
      <c r="B102" s="38" t="s">
        <v>70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X102" s="4"/>
      <c r="Y102" s="4"/>
      <c r="Z102" s="4"/>
      <c r="AA102" s="24"/>
      <c r="AB102" s="24"/>
      <c r="AC102" s="24"/>
      <c r="AD102" s="24"/>
      <c r="AE102" s="24"/>
      <c r="AF102" s="4"/>
      <c r="AG102" s="4"/>
      <c r="AH102" s="4"/>
      <c r="AI102" s="4"/>
      <c r="AJ102" s="4"/>
      <c r="AK102" s="25"/>
      <c r="AL102" s="25"/>
      <c r="AM102" s="25"/>
      <c r="AN102" s="25"/>
      <c r="AO102" s="25"/>
      <c r="AP102" s="24"/>
      <c r="AQ102" s="24">
        <v>659.01</v>
      </c>
      <c r="AR102" s="24">
        <v>708.99</v>
      </c>
      <c r="AS102" s="24">
        <v>907.77499999999998</v>
      </c>
      <c r="AT102" s="24">
        <v>602.87</v>
      </c>
      <c r="AU102" s="24">
        <v>472.69</v>
      </c>
      <c r="BB102" s="26"/>
      <c r="BC102" s="26"/>
      <c r="BD102" s="26"/>
      <c r="BE102" s="26"/>
      <c r="BF102" s="26"/>
      <c r="BG102" s="27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  <c r="BS102" s="28"/>
      <c r="BT102" s="28"/>
      <c r="BU102" s="28"/>
      <c r="BV102" s="28"/>
      <c r="BW102" s="28"/>
    </row>
    <row r="103" spans="1:75" s="23" customFormat="1" x14ac:dyDescent="0.25">
      <c r="A103" s="60" t="str">
        <f t="shared" si="9"/>
        <v xml:space="preserve">FYP:Total </v>
      </c>
      <c r="B103" s="29" t="s">
        <v>100</v>
      </c>
      <c r="C103" s="30">
        <v>4979.2820000000002</v>
      </c>
      <c r="D103" s="30">
        <v>5022.9649999999992</v>
      </c>
      <c r="E103" s="30">
        <v>10501.582999999999</v>
      </c>
      <c r="F103" s="30">
        <v>12990.927000000003</v>
      </c>
      <c r="G103" s="30">
        <v>11089.975</v>
      </c>
      <c r="H103" s="30">
        <v>18006.320999999993</v>
      </c>
      <c r="I103" s="30">
        <v>16231.789000000001</v>
      </c>
      <c r="J103" s="30">
        <v>9711.6299999999992</v>
      </c>
      <c r="K103" s="30">
        <v>21069.793000000001</v>
      </c>
      <c r="L103" s="30">
        <v>13515.177999999987</v>
      </c>
      <c r="M103" s="30">
        <v>20693.26300000001</v>
      </c>
      <c r="N103" s="30">
        <v>33897.207499999968</v>
      </c>
      <c r="O103" s="30">
        <v>6689.1957000000011</v>
      </c>
      <c r="P103" s="30">
        <v>7064.9489999999696</v>
      </c>
      <c r="Q103" s="30">
        <v>17063.353699999989</v>
      </c>
      <c r="R103" s="30">
        <v>17829.3815</v>
      </c>
      <c r="S103" s="30">
        <v>13153.852999999999</v>
      </c>
      <c r="T103" s="30">
        <v>17112.536599999999</v>
      </c>
      <c r="U103" s="30">
        <v>14083.947000000002</v>
      </c>
      <c r="V103" s="30">
        <v>13458.544</v>
      </c>
      <c r="W103" s="30">
        <v>19973.662000000011</v>
      </c>
      <c r="X103" s="30">
        <v>17507.513999999999</v>
      </c>
      <c r="Y103" s="30">
        <v>27275.495000000021</v>
      </c>
      <c r="Z103" s="30">
        <v>44739.436000000016</v>
      </c>
      <c r="AA103" s="30">
        <v>78913.269499999966</v>
      </c>
      <c r="AB103" s="30">
        <v>30817.49839999996</v>
      </c>
      <c r="AC103" s="30">
        <v>48095.771099999991</v>
      </c>
      <c r="AD103" s="30">
        <v>47516.153000000013</v>
      </c>
      <c r="AE103" s="30">
        <v>89522.445000000036</v>
      </c>
      <c r="AF103" s="30">
        <v>62591.052999999985</v>
      </c>
      <c r="AG103" s="30">
        <v>20503.830000000002</v>
      </c>
      <c r="AH103" s="30">
        <v>42087.222999999998</v>
      </c>
      <c r="AI103" s="30">
        <v>47013.212</v>
      </c>
      <c r="AJ103" s="30">
        <v>68105.648499999967</v>
      </c>
      <c r="AK103" s="25">
        <v>0.26077555365620686</v>
      </c>
      <c r="AL103" s="25">
        <v>0.50301179828353804</v>
      </c>
      <c r="AM103" s="25">
        <v>0.14276418522552548</v>
      </c>
      <c r="AN103" s="25">
        <v>1.0697865102261339E-2</v>
      </c>
      <c r="AO103" s="25">
        <v>0.31446432082648879</v>
      </c>
      <c r="AP103" s="58">
        <v>13201.143</v>
      </c>
      <c r="AQ103" s="58">
        <v>21017.186300000008</v>
      </c>
      <c r="AR103" s="58">
        <v>27126.850000000002</v>
      </c>
      <c r="AS103" s="58">
        <v>24493.397000000019</v>
      </c>
      <c r="AT103" s="58">
        <v>31213.649999999998</v>
      </c>
      <c r="AU103" s="58">
        <v>30759.43</v>
      </c>
      <c r="AV103" s="58">
        <v>0</v>
      </c>
      <c r="AW103" s="58">
        <v>0</v>
      </c>
      <c r="AX103" s="58">
        <v>0</v>
      </c>
      <c r="AY103" s="58">
        <v>0</v>
      </c>
      <c r="AZ103" s="58">
        <v>0</v>
      </c>
      <c r="BA103" s="58">
        <v>0</v>
      </c>
      <c r="BB103" s="31">
        <v>61345.179300000018</v>
      </c>
      <c r="BC103" s="31">
        <v>86466.477000000014</v>
      </c>
      <c r="BD103" s="31">
        <v>0</v>
      </c>
      <c r="BE103" s="31">
        <v>0</v>
      </c>
      <c r="BF103" s="31">
        <v>147811.65630000003</v>
      </c>
      <c r="BG103" s="32">
        <v>1.9735022851850481</v>
      </c>
      <c r="BH103" s="28">
        <v>2.9748532225781248</v>
      </c>
      <c r="BI103" s="28">
        <v>1.5897724724536431</v>
      </c>
      <c r="BJ103" s="28">
        <v>1.3737659379827629</v>
      </c>
      <c r="BK103" s="28">
        <v>2.3729663088070088</v>
      </c>
      <c r="BL103" s="28">
        <v>1.7974792819435081</v>
      </c>
      <c r="BM103" s="28">
        <v>0</v>
      </c>
      <c r="BN103" s="28">
        <v>0</v>
      </c>
      <c r="BO103" s="28">
        <v>0</v>
      </c>
      <c r="BP103" s="28">
        <v>0</v>
      </c>
      <c r="BQ103" s="28">
        <v>0</v>
      </c>
      <c r="BR103" s="28">
        <v>0</v>
      </c>
      <c r="BS103" s="28">
        <v>1.9905956837820455</v>
      </c>
      <c r="BT103" s="28">
        <v>1.7977979149189691</v>
      </c>
      <c r="BU103" s="28">
        <v>0</v>
      </c>
      <c r="BV103" s="28">
        <v>0</v>
      </c>
      <c r="BW103" s="28">
        <v>1.8730900042102563</v>
      </c>
    </row>
    <row r="104" spans="1:75" x14ac:dyDescent="0.25">
      <c r="BG104" s="45"/>
    </row>
    <row r="105" spans="1:75" x14ac:dyDescent="0.25">
      <c r="BG105" s="45"/>
    </row>
    <row r="106" spans="1:75" s="59" customFormat="1" x14ac:dyDescent="0.25">
      <c r="B106" s="15" t="s">
        <v>102</v>
      </c>
      <c r="C106" s="16">
        <v>42005</v>
      </c>
      <c r="D106" s="16">
        <v>42036</v>
      </c>
      <c r="E106" s="16">
        <v>42064</v>
      </c>
      <c r="F106" s="16">
        <v>42095</v>
      </c>
      <c r="G106" s="16">
        <v>42125</v>
      </c>
      <c r="H106" s="16">
        <v>42156</v>
      </c>
      <c r="I106" s="16">
        <v>42186</v>
      </c>
      <c r="J106" s="16">
        <v>42217</v>
      </c>
      <c r="K106" s="16">
        <v>42248</v>
      </c>
      <c r="L106" s="16">
        <v>42278</v>
      </c>
      <c r="M106" s="16">
        <v>42309</v>
      </c>
      <c r="N106" s="16">
        <v>42339</v>
      </c>
      <c r="O106" s="16">
        <v>42370</v>
      </c>
      <c r="P106" s="16">
        <v>42401</v>
      </c>
      <c r="Q106" s="16">
        <v>42430</v>
      </c>
      <c r="R106" s="16">
        <v>42461</v>
      </c>
      <c r="S106" s="16">
        <v>42491</v>
      </c>
      <c r="T106" s="16">
        <v>42522</v>
      </c>
      <c r="U106" s="16">
        <v>42552</v>
      </c>
      <c r="V106" s="16">
        <v>42583</v>
      </c>
      <c r="W106" s="16">
        <v>42614</v>
      </c>
      <c r="X106" s="16">
        <v>42644</v>
      </c>
      <c r="Y106" s="16">
        <v>42675</v>
      </c>
      <c r="Z106" s="16">
        <v>42705</v>
      </c>
      <c r="AA106" s="17" t="s">
        <v>110</v>
      </c>
      <c r="AB106" s="17" t="s">
        <v>78</v>
      </c>
      <c r="AC106" s="17" t="s">
        <v>79</v>
      </c>
      <c r="AD106" s="17" t="s">
        <v>80</v>
      </c>
      <c r="AE106" s="17" t="s">
        <v>81</v>
      </c>
      <c r="AF106" s="18" t="s">
        <v>115</v>
      </c>
      <c r="AG106" s="18" t="s">
        <v>82</v>
      </c>
      <c r="AH106" s="18" t="s">
        <v>83</v>
      </c>
      <c r="AI106" s="18" t="s">
        <v>84</v>
      </c>
      <c r="AJ106" s="18" t="s">
        <v>85</v>
      </c>
      <c r="AK106" s="19" t="s">
        <v>86</v>
      </c>
      <c r="AL106" s="19" t="s">
        <v>87</v>
      </c>
      <c r="AM106" s="19" t="s">
        <v>88</v>
      </c>
      <c r="AN106" s="19" t="s">
        <v>89</v>
      </c>
      <c r="AO106" s="19" t="s">
        <v>90</v>
      </c>
      <c r="AP106" s="20">
        <v>42736</v>
      </c>
      <c r="AQ106" s="20">
        <v>42767</v>
      </c>
      <c r="AR106" s="20">
        <v>42795</v>
      </c>
      <c r="AS106" s="20">
        <v>42826</v>
      </c>
      <c r="AT106" s="20">
        <v>42856</v>
      </c>
      <c r="AU106" s="20">
        <v>42887</v>
      </c>
      <c r="AV106" s="20">
        <v>42917</v>
      </c>
      <c r="AW106" s="20">
        <v>42948</v>
      </c>
      <c r="AX106" s="20">
        <v>42979</v>
      </c>
      <c r="AY106" s="20">
        <v>43009</v>
      </c>
      <c r="AZ106" s="20">
        <v>43040</v>
      </c>
      <c r="BA106" s="20">
        <v>43070</v>
      </c>
      <c r="BB106" s="17" t="s">
        <v>91</v>
      </c>
      <c r="BC106" s="17" t="s">
        <v>92</v>
      </c>
      <c r="BD106" s="17" t="s">
        <v>93</v>
      </c>
      <c r="BE106" s="17" t="s">
        <v>94</v>
      </c>
      <c r="BF106" s="17" t="s">
        <v>114</v>
      </c>
      <c r="BG106" s="21">
        <v>42736</v>
      </c>
      <c r="BH106" s="548">
        <v>42767</v>
      </c>
      <c r="BI106" s="20">
        <v>42795</v>
      </c>
      <c r="BJ106" s="20">
        <v>42826</v>
      </c>
      <c r="BK106" s="20">
        <v>42856</v>
      </c>
      <c r="BL106" s="20">
        <v>42887</v>
      </c>
      <c r="BM106" s="20">
        <v>42917</v>
      </c>
      <c r="BN106" s="20">
        <v>42948</v>
      </c>
      <c r="BO106" s="20">
        <v>42979</v>
      </c>
      <c r="BP106" s="20">
        <v>43009</v>
      </c>
      <c r="BQ106" s="20">
        <v>43040</v>
      </c>
      <c r="BR106" s="20">
        <v>43070</v>
      </c>
      <c r="BS106" s="17" t="s">
        <v>95</v>
      </c>
      <c r="BT106" s="17" t="s">
        <v>96</v>
      </c>
      <c r="BU106" s="17" t="s">
        <v>97</v>
      </c>
      <c r="BV106" s="17" t="s">
        <v>98</v>
      </c>
      <c r="BW106" s="22" t="s">
        <v>3</v>
      </c>
    </row>
    <row r="107" spans="1:75" s="60" customFormat="1" x14ac:dyDescent="0.25">
      <c r="A107" s="60" t="str">
        <f>$B$106&amp;"_by_designation:"&amp;B107</f>
        <v># Manpower_by_designation:AG</v>
      </c>
      <c r="B107" t="s">
        <v>56</v>
      </c>
      <c r="C107" s="4">
        <v>1025</v>
      </c>
      <c r="D107">
        <v>1043</v>
      </c>
      <c r="E107">
        <v>1088</v>
      </c>
      <c r="F107">
        <v>1193</v>
      </c>
      <c r="G107">
        <v>1125</v>
      </c>
      <c r="H107">
        <v>1155</v>
      </c>
      <c r="I107">
        <v>1179</v>
      </c>
      <c r="J107">
        <v>1278</v>
      </c>
      <c r="K107">
        <v>1248</v>
      </c>
      <c r="L107">
        <v>1295</v>
      </c>
      <c r="M107">
        <v>1384</v>
      </c>
      <c r="N107">
        <v>1422</v>
      </c>
      <c r="O107">
        <v>1429</v>
      </c>
      <c r="P107">
        <v>1443</v>
      </c>
      <c r="Q107">
        <v>1545</v>
      </c>
      <c r="R107">
        <v>1574</v>
      </c>
      <c r="S107">
        <v>1627</v>
      </c>
      <c r="T107">
        <v>1730</v>
      </c>
      <c r="U107">
        <v>1845</v>
      </c>
      <c r="V107">
        <v>1944</v>
      </c>
      <c r="W107">
        <v>2064</v>
      </c>
      <c r="X107">
        <v>2227</v>
      </c>
      <c r="Y107">
        <v>2410</v>
      </c>
      <c r="Z107">
        <v>2513</v>
      </c>
      <c r="AA107" s="24">
        <v>1730</v>
      </c>
      <c r="AB107" s="24">
        <v>1545</v>
      </c>
      <c r="AC107" s="24">
        <v>1730</v>
      </c>
      <c r="AD107" s="24">
        <v>2064</v>
      </c>
      <c r="AE107" s="24">
        <v>2513</v>
      </c>
      <c r="AF107" s="5">
        <v>1155</v>
      </c>
      <c r="AG107" s="24">
        <v>1088</v>
      </c>
      <c r="AH107" s="24">
        <v>1155</v>
      </c>
      <c r="AI107" s="24">
        <v>1248</v>
      </c>
      <c r="AJ107" s="24">
        <v>1422</v>
      </c>
      <c r="AK107" s="25">
        <v>0.49783549783549774</v>
      </c>
      <c r="AL107" s="25">
        <v>0.42003676470588225</v>
      </c>
      <c r="AM107" s="25">
        <v>0.49783549783549774</v>
      </c>
      <c r="AN107" s="25">
        <v>0.65384615384615374</v>
      </c>
      <c r="AO107" s="25">
        <v>0.76722925457102664</v>
      </c>
      <c r="AP107" s="4">
        <v>2581</v>
      </c>
      <c r="AQ107" s="4">
        <v>1867</v>
      </c>
      <c r="AR107" s="4">
        <v>1817</v>
      </c>
      <c r="AS107" s="4">
        <v>1650</v>
      </c>
      <c r="AT107" s="4">
        <v>1756</v>
      </c>
      <c r="AU107" s="24">
        <v>1833</v>
      </c>
      <c r="BB107" s="24">
        <v>1817</v>
      </c>
      <c r="BC107" s="24">
        <v>1833</v>
      </c>
      <c r="BD107" s="5"/>
      <c r="BE107" s="5"/>
      <c r="BF107" s="24">
        <v>1833</v>
      </c>
      <c r="BG107" s="37">
        <f>AP107/O107</f>
        <v>1.8061581525542336</v>
      </c>
      <c r="BH107" s="549">
        <f>AQ107/P107</f>
        <v>1.2938322938322939</v>
      </c>
      <c r="BI107" s="549">
        <f t="shared" ref="BI107:BL108" si="10">AR107/Q107</f>
        <v>1.176051779935275</v>
      </c>
      <c r="BJ107" s="549">
        <f t="shared" si="10"/>
        <v>1.0482846251588309</v>
      </c>
      <c r="BK107" s="549">
        <f t="shared" si="10"/>
        <v>1.0792870313460357</v>
      </c>
      <c r="BL107" s="549">
        <f t="shared" si="10"/>
        <v>1.0595375722543352</v>
      </c>
      <c r="BM107" s="5"/>
      <c r="BN107" s="5"/>
      <c r="BO107" s="5"/>
      <c r="BP107" s="5"/>
      <c r="BQ107" s="5"/>
      <c r="BR107" s="5"/>
      <c r="BS107" s="28">
        <v>1.176051779935275</v>
      </c>
      <c r="BT107" s="28">
        <v>1.0595375722543352</v>
      </c>
      <c r="BU107" s="5"/>
      <c r="BV107" s="5"/>
      <c r="BW107" s="28">
        <v>1.0595375722543352</v>
      </c>
    </row>
    <row r="108" spans="1:75" s="60" customFormat="1" x14ac:dyDescent="0.25">
      <c r="A108" s="60" t="str">
        <f t="shared" ref="A108:A114" si="11">$B$106&amp;"_by_designation:"&amp;B108</f>
        <v># Manpower_by_designation:US</v>
      </c>
      <c r="B108" t="s">
        <v>57</v>
      </c>
      <c r="C108" s="4">
        <v>50</v>
      </c>
      <c r="D108">
        <v>58</v>
      </c>
      <c r="E108">
        <v>71</v>
      </c>
      <c r="F108">
        <v>71</v>
      </c>
      <c r="G108">
        <v>76</v>
      </c>
      <c r="H108">
        <v>74</v>
      </c>
      <c r="I108">
        <v>65</v>
      </c>
      <c r="J108">
        <v>65</v>
      </c>
      <c r="K108">
        <v>63</v>
      </c>
      <c r="L108">
        <v>71</v>
      </c>
      <c r="M108">
        <v>78</v>
      </c>
      <c r="N108">
        <v>79</v>
      </c>
      <c r="O108">
        <v>77</v>
      </c>
      <c r="P108">
        <v>79</v>
      </c>
      <c r="Q108">
        <v>84</v>
      </c>
      <c r="R108">
        <v>94</v>
      </c>
      <c r="S108">
        <v>95</v>
      </c>
      <c r="T108">
        <v>86</v>
      </c>
      <c r="U108">
        <v>81</v>
      </c>
      <c r="V108">
        <v>91</v>
      </c>
      <c r="W108">
        <v>83</v>
      </c>
      <c r="X108">
        <v>91</v>
      </c>
      <c r="Y108">
        <v>85</v>
      </c>
      <c r="Z108">
        <v>84</v>
      </c>
      <c r="AA108" s="5">
        <v>86</v>
      </c>
      <c r="AB108" s="24">
        <v>84</v>
      </c>
      <c r="AC108" s="24">
        <v>86</v>
      </c>
      <c r="AD108" s="24">
        <v>83</v>
      </c>
      <c r="AE108" s="24">
        <v>84</v>
      </c>
      <c r="AF108" s="5">
        <v>74</v>
      </c>
      <c r="AG108" s="24">
        <v>71</v>
      </c>
      <c r="AH108" s="24">
        <v>74</v>
      </c>
      <c r="AI108" s="24">
        <v>63</v>
      </c>
      <c r="AJ108" s="24">
        <v>79</v>
      </c>
      <c r="AK108" s="25">
        <v>0.16216216216216206</v>
      </c>
      <c r="AL108" s="25">
        <v>0.18309859154929575</v>
      </c>
      <c r="AM108" s="25">
        <v>0.16216216216216206</v>
      </c>
      <c r="AN108" s="25">
        <v>0.31746031746031744</v>
      </c>
      <c r="AO108" s="25">
        <v>6.3291139240506222E-2</v>
      </c>
      <c r="AP108" s="4">
        <v>85</v>
      </c>
      <c r="AQ108" s="4">
        <v>97</v>
      </c>
      <c r="AR108" s="4">
        <v>125</v>
      </c>
      <c r="AS108" s="4">
        <v>131</v>
      </c>
      <c r="AT108" s="4">
        <v>146</v>
      </c>
      <c r="AU108" s="24">
        <v>143</v>
      </c>
      <c r="BB108" s="24">
        <v>125</v>
      </c>
      <c r="BC108" s="5">
        <v>143</v>
      </c>
      <c r="BD108" s="5"/>
      <c r="BE108" s="5"/>
      <c r="BF108" s="24">
        <v>143</v>
      </c>
      <c r="BG108" s="37">
        <f>AP108/O108</f>
        <v>1.1038961038961039</v>
      </c>
      <c r="BH108" s="28">
        <f t="shared" ref="BH108:BH115" si="12">AQ108/P108</f>
        <v>1.2278481012658229</v>
      </c>
      <c r="BI108" s="28">
        <f t="shared" si="10"/>
        <v>1.4880952380952381</v>
      </c>
      <c r="BJ108" s="28">
        <f t="shared" si="10"/>
        <v>1.3936170212765957</v>
      </c>
      <c r="BK108" s="28">
        <f t="shared" si="10"/>
        <v>1.5368421052631578</v>
      </c>
      <c r="BL108" s="28">
        <f t="shared" si="10"/>
        <v>1.6627906976744187</v>
      </c>
      <c r="BM108" s="5"/>
      <c r="BN108" s="5"/>
      <c r="BO108" s="5"/>
      <c r="BP108" s="5"/>
      <c r="BQ108" s="5"/>
      <c r="BR108" s="5"/>
      <c r="BS108" s="28">
        <v>1.4880952380952381</v>
      </c>
      <c r="BT108" s="28">
        <v>1.6627906976744187</v>
      </c>
      <c r="BU108" s="5"/>
      <c r="BV108" s="5"/>
      <c r="BW108" s="28">
        <v>1.6627906976744187</v>
      </c>
    </row>
    <row r="109" spans="1:75" s="60" customFormat="1" x14ac:dyDescent="0.25">
      <c r="A109" s="60" t="str">
        <f t="shared" si="11"/>
        <v># Manpower_by_designation:UM</v>
      </c>
      <c r="B109" t="s">
        <v>58</v>
      </c>
      <c r="C109" s="4">
        <v>177</v>
      </c>
      <c r="D109">
        <v>179</v>
      </c>
      <c r="E109">
        <v>204</v>
      </c>
      <c r="F109">
        <v>233</v>
      </c>
      <c r="G109">
        <v>251</v>
      </c>
      <c r="H109">
        <v>247</v>
      </c>
      <c r="I109">
        <v>256</v>
      </c>
      <c r="J109">
        <v>260</v>
      </c>
      <c r="K109">
        <v>273</v>
      </c>
      <c r="L109">
        <v>280</v>
      </c>
      <c r="M109">
        <v>282</v>
      </c>
      <c r="N109">
        <v>272</v>
      </c>
      <c r="O109">
        <v>272</v>
      </c>
      <c r="P109">
        <v>258</v>
      </c>
      <c r="Q109">
        <v>272</v>
      </c>
      <c r="R109">
        <v>284</v>
      </c>
      <c r="S109">
        <v>304</v>
      </c>
      <c r="T109">
        <v>299</v>
      </c>
      <c r="U109">
        <v>275</v>
      </c>
      <c r="V109">
        <v>290</v>
      </c>
      <c r="W109">
        <v>299</v>
      </c>
      <c r="X109">
        <v>313</v>
      </c>
      <c r="Y109">
        <v>347</v>
      </c>
      <c r="Z109">
        <v>355</v>
      </c>
      <c r="AA109" s="5">
        <v>299</v>
      </c>
      <c r="AB109" s="5">
        <v>272</v>
      </c>
      <c r="AC109" s="5">
        <v>299</v>
      </c>
      <c r="AD109" s="5">
        <v>299</v>
      </c>
      <c r="AE109" s="5">
        <v>355</v>
      </c>
      <c r="AF109" s="5">
        <v>247</v>
      </c>
      <c r="AG109" s="24">
        <v>204</v>
      </c>
      <c r="AH109" s="24">
        <v>247</v>
      </c>
      <c r="AI109" s="24">
        <v>273</v>
      </c>
      <c r="AJ109" s="24">
        <v>272</v>
      </c>
      <c r="AK109" s="25">
        <v>0.21052631578947367</v>
      </c>
      <c r="AL109" s="25">
        <v>0.33333333333333326</v>
      </c>
      <c r="AM109" s="25">
        <v>0.21052631578947367</v>
      </c>
      <c r="AN109" s="25">
        <v>9.5238095238095344E-2</v>
      </c>
      <c r="AO109" s="25">
        <v>0.30514705882352944</v>
      </c>
      <c r="AP109" s="4">
        <v>356</v>
      </c>
      <c r="AQ109" s="4">
        <v>388</v>
      </c>
      <c r="AR109" s="4">
        <v>387</v>
      </c>
      <c r="AS109" s="4">
        <v>336</v>
      </c>
      <c r="AT109" s="4">
        <v>325</v>
      </c>
      <c r="AU109" s="24">
        <v>316</v>
      </c>
      <c r="BB109" s="24">
        <v>387</v>
      </c>
      <c r="BC109" s="5">
        <v>316</v>
      </c>
      <c r="BD109" s="5"/>
      <c r="BE109" s="5"/>
      <c r="BF109" s="24">
        <v>316</v>
      </c>
      <c r="BG109" s="37">
        <f>AP109/O109</f>
        <v>1.3088235294117647</v>
      </c>
      <c r="BH109" s="28">
        <f t="shared" si="12"/>
        <v>1.5038759689922481</v>
      </c>
      <c r="BI109" s="28">
        <f t="shared" ref="BI109:BI112" si="13">AR109/Q109</f>
        <v>1.4227941176470589</v>
      </c>
      <c r="BJ109" s="28">
        <f t="shared" ref="BJ109:BJ112" si="14">AS109/R109</f>
        <v>1.1830985915492958</v>
      </c>
      <c r="BK109" s="28">
        <f t="shared" ref="BK109:BK112" si="15">AT109/S109</f>
        <v>1.069078947368421</v>
      </c>
      <c r="BL109" s="28">
        <f t="shared" ref="BL109:BL112" si="16">AU109/T109</f>
        <v>1.0568561872909699</v>
      </c>
      <c r="BM109" s="5"/>
      <c r="BN109" s="5"/>
      <c r="BO109" s="5"/>
      <c r="BP109" s="5"/>
      <c r="BQ109" s="5"/>
      <c r="BR109" s="5"/>
      <c r="BS109" s="28">
        <v>1.4227941176470589</v>
      </c>
      <c r="BT109" s="28">
        <v>1.0568561872909699</v>
      </c>
      <c r="BU109" s="5"/>
      <c r="BV109" s="5"/>
      <c r="BW109" s="28">
        <v>1.0568561872909699</v>
      </c>
    </row>
    <row r="110" spans="1:75" s="60" customFormat="1" x14ac:dyDescent="0.25">
      <c r="A110" s="60" t="str">
        <f t="shared" si="11"/>
        <v># Manpower_by_designation:SUM</v>
      </c>
      <c r="B110" t="s">
        <v>59</v>
      </c>
      <c r="C110" s="4">
        <v>59</v>
      </c>
      <c r="D110">
        <v>59</v>
      </c>
      <c r="E110">
        <v>65</v>
      </c>
      <c r="F110">
        <v>82</v>
      </c>
      <c r="G110">
        <v>82</v>
      </c>
      <c r="H110">
        <v>89</v>
      </c>
      <c r="I110">
        <v>96</v>
      </c>
      <c r="J110">
        <v>95</v>
      </c>
      <c r="K110">
        <v>97</v>
      </c>
      <c r="L110">
        <v>103</v>
      </c>
      <c r="M110">
        <v>103</v>
      </c>
      <c r="N110">
        <v>105</v>
      </c>
      <c r="O110">
        <v>110</v>
      </c>
      <c r="P110">
        <v>109</v>
      </c>
      <c r="Q110">
        <v>117</v>
      </c>
      <c r="R110">
        <v>121</v>
      </c>
      <c r="S110">
        <v>124</v>
      </c>
      <c r="T110">
        <v>129</v>
      </c>
      <c r="U110">
        <v>126</v>
      </c>
      <c r="V110">
        <v>125</v>
      </c>
      <c r="W110">
        <v>129</v>
      </c>
      <c r="X110">
        <v>130</v>
      </c>
      <c r="Y110">
        <v>136</v>
      </c>
      <c r="Z110">
        <v>142</v>
      </c>
      <c r="AA110" s="5">
        <v>129</v>
      </c>
      <c r="AB110" s="5">
        <v>117</v>
      </c>
      <c r="AC110" s="5">
        <v>129</v>
      </c>
      <c r="AD110" s="5">
        <v>129</v>
      </c>
      <c r="AE110" s="5">
        <v>142</v>
      </c>
      <c r="AF110" s="5">
        <v>89</v>
      </c>
      <c r="AG110" s="24">
        <v>65</v>
      </c>
      <c r="AH110" s="24">
        <v>89</v>
      </c>
      <c r="AI110" s="24">
        <v>97</v>
      </c>
      <c r="AJ110" s="24">
        <v>105</v>
      </c>
      <c r="AK110" s="25">
        <v>0.449438202247191</v>
      </c>
      <c r="AL110" s="25">
        <v>0.8</v>
      </c>
      <c r="AM110" s="25">
        <v>0.449438202247191</v>
      </c>
      <c r="AN110" s="25">
        <v>0.32989690721649478</v>
      </c>
      <c r="AO110" s="25">
        <v>0.35238095238095246</v>
      </c>
      <c r="AP110" s="4">
        <v>143</v>
      </c>
      <c r="AQ110" s="4">
        <v>151</v>
      </c>
      <c r="AR110" s="4">
        <v>144</v>
      </c>
      <c r="AS110" s="4">
        <v>147</v>
      </c>
      <c r="AT110" s="4">
        <v>144</v>
      </c>
      <c r="AU110" s="24">
        <v>134</v>
      </c>
      <c r="BB110" s="24">
        <v>144</v>
      </c>
      <c r="BC110" s="5">
        <v>134</v>
      </c>
      <c r="BD110" s="5"/>
      <c r="BE110" s="5"/>
      <c r="BF110" s="24">
        <v>134</v>
      </c>
      <c r="BG110" s="37">
        <f>AP110/O110</f>
        <v>1.3</v>
      </c>
      <c r="BH110" s="28">
        <f t="shared" si="12"/>
        <v>1.3853211009174311</v>
      </c>
      <c r="BI110" s="28">
        <f t="shared" si="13"/>
        <v>1.2307692307692308</v>
      </c>
      <c r="BJ110" s="28">
        <f t="shared" si="14"/>
        <v>1.2148760330578512</v>
      </c>
      <c r="BK110" s="28">
        <f t="shared" si="15"/>
        <v>1.1612903225806452</v>
      </c>
      <c r="BL110" s="28">
        <f t="shared" si="16"/>
        <v>1.0387596899224807</v>
      </c>
      <c r="BM110" s="5"/>
      <c r="BN110" s="5"/>
      <c r="BO110" s="5"/>
      <c r="BP110" s="5"/>
      <c r="BQ110" s="5"/>
      <c r="BR110" s="5"/>
      <c r="BS110" s="28">
        <v>1.2307692307692308</v>
      </c>
      <c r="BT110" s="28">
        <v>1.0387596899224807</v>
      </c>
      <c r="BU110" s="5"/>
      <c r="BV110" s="5"/>
      <c r="BW110" s="28">
        <v>1.0387596899224807</v>
      </c>
    </row>
    <row r="111" spans="1:75" s="60" customFormat="1" x14ac:dyDescent="0.25">
      <c r="A111" s="60" t="str">
        <f t="shared" si="11"/>
        <v># Manpower_by_designation:BM</v>
      </c>
      <c r="B111" t="s">
        <v>60</v>
      </c>
      <c r="C111" s="4">
        <v>39</v>
      </c>
      <c r="D111">
        <v>40</v>
      </c>
      <c r="E111">
        <v>43</v>
      </c>
      <c r="F111">
        <v>45</v>
      </c>
      <c r="G111">
        <v>47</v>
      </c>
      <c r="H111">
        <v>47</v>
      </c>
      <c r="I111">
        <v>46</v>
      </c>
      <c r="J111">
        <v>45</v>
      </c>
      <c r="K111">
        <v>44</v>
      </c>
      <c r="L111">
        <v>43</v>
      </c>
      <c r="M111">
        <v>40</v>
      </c>
      <c r="N111">
        <v>40</v>
      </c>
      <c r="O111">
        <v>40</v>
      </c>
      <c r="P111">
        <v>38</v>
      </c>
      <c r="Q111">
        <v>39</v>
      </c>
      <c r="R111">
        <v>37</v>
      </c>
      <c r="S111">
        <v>36</v>
      </c>
      <c r="T111">
        <v>39</v>
      </c>
      <c r="U111">
        <v>39</v>
      </c>
      <c r="V111">
        <v>38</v>
      </c>
      <c r="W111">
        <v>37</v>
      </c>
      <c r="X111">
        <v>38</v>
      </c>
      <c r="Y111">
        <v>39</v>
      </c>
      <c r="Z111">
        <v>36</v>
      </c>
      <c r="AA111" s="5">
        <v>39</v>
      </c>
      <c r="AB111" s="5">
        <v>39</v>
      </c>
      <c r="AC111" s="5">
        <v>39</v>
      </c>
      <c r="AD111" s="5">
        <v>37</v>
      </c>
      <c r="AE111" s="5">
        <v>36</v>
      </c>
      <c r="AF111" s="5">
        <v>47</v>
      </c>
      <c r="AG111" s="24">
        <v>43</v>
      </c>
      <c r="AH111" s="24">
        <v>47</v>
      </c>
      <c r="AI111" s="24">
        <v>44</v>
      </c>
      <c r="AJ111" s="24">
        <v>40</v>
      </c>
      <c r="AK111" s="25">
        <v>-0.17021276595744683</v>
      </c>
      <c r="AL111" s="25">
        <v>-9.3023255813953543E-2</v>
      </c>
      <c r="AM111" s="25">
        <v>-0.17021276595744683</v>
      </c>
      <c r="AN111" s="25">
        <v>-0.15909090909090906</v>
      </c>
      <c r="AO111" s="25">
        <v>-9.9999999999999978E-2</v>
      </c>
      <c r="AP111" s="4">
        <v>37</v>
      </c>
      <c r="AQ111" s="4">
        <v>40</v>
      </c>
      <c r="AR111" s="4">
        <v>40</v>
      </c>
      <c r="AS111" s="4">
        <v>42</v>
      </c>
      <c r="AT111" s="4">
        <v>43</v>
      </c>
      <c r="AU111" s="24">
        <v>42</v>
      </c>
      <c r="BB111" s="24">
        <v>40</v>
      </c>
      <c r="BC111" s="5">
        <v>42</v>
      </c>
      <c r="BD111" s="5"/>
      <c r="BE111" s="5"/>
      <c r="BF111" s="24">
        <v>42</v>
      </c>
      <c r="BG111" s="37">
        <f>AP111/O111</f>
        <v>0.92500000000000004</v>
      </c>
      <c r="BH111" s="28">
        <f t="shared" si="12"/>
        <v>1.0526315789473684</v>
      </c>
      <c r="BI111" s="28">
        <f t="shared" si="13"/>
        <v>1.0256410256410255</v>
      </c>
      <c r="BJ111" s="28">
        <f t="shared" si="14"/>
        <v>1.1351351351351351</v>
      </c>
      <c r="BK111" s="28">
        <f t="shared" si="15"/>
        <v>1.1944444444444444</v>
      </c>
      <c r="BL111" s="28">
        <f t="shared" si="16"/>
        <v>1.0769230769230769</v>
      </c>
      <c r="BM111" s="5"/>
      <c r="BN111" s="5"/>
      <c r="BO111" s="5"/>
      <c r="BP111" s="5"/>
      <c r="BQ111" s="5"/>
      <c r="BR111" s="5"/>
      <c r="BS111" s="28">
        <v>1.0256410256410255</v>
      </c>
      <c r="BT111" s="28">
        <v>1.0769230769230769</v>
      </c>
      <c r="BU111" s="5"/>
      <c r="BV111" s="5"/>
      <c r="BW111" s="28">
        <v>1.0769230769230769</v>
      </c>
    </row>
    <row r="112" spans="1:75" s="60" customFormat="1" x14ac:dyDescent="0.25">
      <c r="A112" s="60" t="str">
        <f t="shared" si="11"/>
        <v># Manpower_by_designation:SBM</v>
      </c>
      <c r="B112" t="s">
        <v>61</v>
      </c>
      <c r="C112" s="4">
        <v>4</v>
      </c>
      <c r="D112">
        <v>4</v>
      </c>
      <c r="E112">
        <v>5</v>
      </c>
      <c r="F112">
        <v>8</v>
      </c>
      <c r="G112">
        <v>9</v>
      </c>
      <c r="H112">
        <v>9</v>
      </c>
      <c r="I112">
        <v>8</v>
      </c>
      <c r="J112">
        <v>8</v>
      </c>
      <c r="K112">
        <v>9</v>
      </c>
      <c r="L112">
        <v>10</v>
      </c>
      <c r="M112">
        <v>10</v>
      </c>
      <c r="N112">
        <v>10</v>
      </c>
      <c r="O112">
        <v>11</v>
      </c>
      <c r="P112">
        <v>11</v>
      </c>
      <c r="Q112">
        <v>11</v>
      </c>
      <c r="R112">
        <v>11</v>
      </c>
      <c r="S112">
        <v>11</v>
      </c>
      <c r="T112">
        <v>12</v>
      </c>
      <c r="U112">
        <v>12</v>
      </c>
      <c r="V112">
        <v>12</v>
      </c>
      <c r="W112">
        <v>12</v>
      </c>
      <c r="X112">
        <v>13</v>
      </c>
      <c r="Y112">
        <v>14</v>
      </c>
      <c r="Z112">
        <v>14</v>
      </c>
      <c r="AA112" s="5">
        <v>12</v>
      </c>
      <c r="AB112" s="5">
        <v>11</v>
      </c>
      <c r="AC112" s="5">
        <v>12</v>
      </c>
      <c r="AD112" s="5">
        <v>12</v>
      </c>
      <c r="AE112" s="5">
        <v>14</v>
      </c>
      <c r="AF112" s="5">
        <v>9</v>
      </c>
      <c r="AG112" s="24">
        <v>5</v>
      </c>
      <c r="AH112" s="24">
        <v>9</v>
      </c>
      <c r="AI112" s="24">
        <v>9</v>
      </c>
      <c r="AJ112" s="24">
        <v>10</v>
      </c>
      <c r="AK112" s="25">
        <v>0.33333333333333326</v>
      </c>
      <c r="AL112" s="25">
        <v>1.2000000000000002</v>
      </c>
      <c r="AM112" s="25">
        <v>0.33333333333333326</v>
      </c>
      <c r="AN112" s="25">
        <v>0.33333333333333326</v>
      </c>
      <c r="AO112" s="25">
        <v>0.39999999999999991</v>
      </c>
      <c r="AP112" s="4">
        <v>18</v>
      </c>
      <c r="AQ112" s="4">
        <v>21</v>
      </c>
      <c r="AR112" s="4">
        <v>21</v>
      </c>
      <c r="AS112" s="4">
        <v>21</v>
      </c>
      <c r="AT112" s="4">
        <v>22</v>
      </c>
      <c r="AU112" s="24">
        <v>23</v>
      </c>
      <c r="BB112" s="24">
        <v>21</v>
      </c>
      <c r="BC112" s="5">
        <v>23</v>
      </c>
      <c r="BD112" s="5"/>
      <c r="BE112" s="5"/>
      <c r="BF112" s="24">
        <f>INDEX(AP112:BA112,$A$2)</f>
        <v>23</v>
      </c>
      <c r="BG112" s="37">
        <f>AP112/O112</f>
        <v>1.6363636363636365</v>
      </c>
      <c r="BH112" s="28">
        <f t="shared" si="12"/>
        <v>1.9090909090909092</v>
      </c>
      <c r="BI112" s="28">
        <f t="shared" si="13"/>
        <v>1.9090909090909092</v>
      </c>
      <c r="BJ112" s="28">
        <f t="shared" si="14"/>
        <v>1.9090909090909092</v>
      </c>
      <c r="BK112" s="28">
        <f t="shared" si="15"/>
        <v>2</v>
      </c>
      <c r="BL112" s="28">
        <f t="shared" si="16"/>
        <v>1.9166666666666667</v>
      </c>
      <c r="BM112" s="5"/>
      <c r="BN112" s="5"/>
      <c r="BO112" s="5"/>
      <c r="BP112" s="5"/>
      <c r="BQ112" s="5"/>
      <c r="BR112" s="5"/>
      <c r="BS112" s="28">
        <v>1.9090909090909092</v>
      </c>
      <c r="BT112" s="28">
        <v>1.9166666666666667</v>
      </c>
      <c r="BU112" s="5"/>
      <c r="BV112" s="5"/>
      <c r="BW112" s="28">
        <v>1.9166666666666667</v>
      </c>
    </row>
    <row r="113" spans="1:75" s="60" customFormat="1" x14ac:dyDescent="0.25">
      <c r="A113" s="60" t="str">
        <f t="shared" si="11"/>
        <v># Manpower_by_designation:SA</v>
      </c>
      <c r="B113" s="38" t="s">
        <v>70</v>
      </c>
      <c r="C113" s="4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 s="5"/>
      <c r="AB113" s="5"/>
      <c r="AC113" s="5"/>
      <c r="AD113" s="5"/>
      <c r="AE113" s="5"/>
      <c r="AF113" s="5"/>
      <c r="AG113" s="24"/>
      <c r="AH113" s="24"/>
      <c r="AI113" s="24"/>
      <c r="AJ113" s="24"/>
      <c r="AK113" s="25"/>
      <c r="AL113" s="25"/>
      <c r="AM113" s="25"/>
      <c r="AN113" s="25"/>
      <c r="AO113" s="25"/>
      <c r="AP113" s="4"/>
      <c r="AQ113" s="4">
        <v>799</v>
      </c>
      <c r="AR113" s="24">
        <v>902</v>
      </c>
      <c r="AS113" s="24">
        <v>1130</v>
      </c>
      <c r="AT113" s="24">
        <v>1301</v>
      </c>
      <c r="AU113" s="24">
        <v>1550</v>
      </c>
      <c r="BB113" s="24">
        <v>902</v>
      </c>
      <c r="BC113" s="5">
        <v>1550</v>
      </c>
      <c r="BD113" s="5"/>
      <c r="BE113" s="5"/>
      <c r="BF113" s="24">
        <f>INDEX(AP113:BA113,$A$2)</f>
        <v>1550</v>
      </c>
      <c r="BG113" s="37"/>
      <c r="BH113" s="28"/>
      <c r="BI113" s="28"/>
      <c r="BJ113" s="28"/>
      <c r="BK113" s="28"/>
      <c r="BL113" s="28"/>
      <c r="BM113" s="5"/>
      <c r="BN113" s="5"/>
      <c r="BO113" s="5"/>
      <c r="BP113" s="5"/>
      <c r="BQ113" s="5"/>
      <c r="BR113" s="5"/>
      <c r="BS113" s="28"/>
      <c r="BT113" s="28"/>
      <c r="BU113" s="5"/>
      <c r="BV113" s="5"/>
      <c r="BW113" s="28"/>
    </row>
    <row r="114" spans="1:75" s="59" customFormat="1" x14ac:dyDescent="0.25">
      <c r="A114" s="60" t="str">
        <f t="shared" si="11"/>
        <v># Manpower_by_designation:Total (excl. SA)</v>
      </c>
      <c r="B114" s="29" t="s">
        <v>103</v>
      </c>
      <c r="C114" s="30">
        <v>1354</v>
      </c>
      <c r="D114" s="30">
        <v>1383</v>
      </c>
      <c r="E114" s="30">
        <v>1476</v>
      </c>
      <c r="F114" s="30">
        <v>1632</v>
      </c>
      <c r="G114" s="30">
        <v>1590</v>
      </c>
      <c r="H114" s="30">
        <v>1621</v>
      </c>
      <c r="I114" s="30">
        <v>1650</v>
      </c>
      <c r="J114" s="30">
        <v>1751</v>
      </c>
      <c r="K114" s="30">
        <v>1734</v>
      </c>
      <c r="L114" s="30">
        <v>1802</v>
      </c>
      <c r="M114" s="30">
        <v>1897</v>
      </c>
      <c r="N114" s="30">
        <v>1928</v>
      </c>
      <c r="O114" s="30">
        <v>1939</v>
      </c>
      <c r="P114" s="30">
        <v>1938</v>
      </c>
      <c r="Q114" s="30">
        <v>2068</v>
      </c>
      <c r="R114" s="30">
        <v>2121</v>
      </c>
      <c r="S114" s="30">
        <v>2197</v>
      </c>
      <c r="T114" s="30">
        <v>2295</v>
      </c>
      <c r="U114" s="30">
        <v>2378</v>
      </c>
      <c r="V114" s="30">
        <v>2500</v>
      </c>
      <c r="W114" s="30">
        <v>2624</v>
      </c>
      <c r="X114" s="30">
        <v>2812</v>
      </c>
      <c r="Y114" s="30">
        <v>3031</v>
      </c>
      <c r="Z114" s="30">
        <v>3144</v>
      </c>
      <c r="AA114" s="23">
        <v>2295</v>
      </c>
      <c r="AB114" s="23">
        <v>2068</v>
      </c>
      <c r="AC114" s="23">
        <v>2295</v>
      </c>
      <c r="AD114" s="23">
        <v>2624</v>
      </c>
      <c r="AE114" s="23">
        <v>3144</v>
      </c>
      <c r="AF114" s="23">
        <v>1621</v>
      </c>
      <c r="AG114" s="39">
        <v>1476</v>
      </c>
      <c r="AH114" s="39">
        <v>1621</v>
      </c>
      <c r="AI114" s="39">
        <v>1734</v>
      </c>
      <c r="AJ114" s="39">
        <v>1928</v>
      </c>
      <c r="AK114" s="40">
        <v>0.41579272054287486</v>
      </c>
      <c r="AL114" s="40">
        <v>0.40108401084010836</v>
      </c>
      <c r="AM114" s="40">
        <v>0.41579272054287486</v>
      </c>
      <c r="AN114" s="40">
        <v>0.51326412918108422</v>
      </c>
      <c r="AO114" s="40">
        <v>0.63070539419087135</v>
      </c>
      <c r="AP114" s="30">
        <v>3220</v>
      </c>
      <c r="AQ114" s="30">
        <v>2564</v>
      </c>
      <c r="AR114" s="30">
        <v>2534</v>
      </c>
      <c r="AS114" s="30">
        <v>2327</v>
      </c>
      <c r="AT114" s="30">
        <v>2436</v>
      </c>
      <c r="AU114" s="30">
        <v>2491</v>
      </c>
      <c r="BB114" s="51">
        <v>2534</v>
      </c>
      <c r="BC114" s="51">
        <v>2491</v>
      </c>
      <c r="BD114" s="51">
        <v>0</v>
      </c>
      <c r="BE114" s="51">
        <v>0</v>
      </c>
      <c r="BF114" s="51">
        <f>SUM(BF107:BF112)</f>
        <v>2491</v>
      </c>
      <c r="BG114" s="37">
        <f>AP114/O114</f>
        <v>1.6606498194945849</v>
      </c>
      <c r="BH114" s="28">
        <f t="shared" si="12"/>
        <v>1.323013415892673</v>
      </c>
      <c r="BI114" s="28">
        <f t="shared" ref="BI114" si="17">AR114/Q114</f>
        <v>1.2253384912959382</v>
      </c>
      <c r="BJ114" s="28">
        <f t="shared" ref="BJ114" si="18">AS114/R114</f>
        <v>1.0971239981140972</v>
      </c>
      <c r="BK114" s="28">
        <f t="shared" ref="BK114" si="19">AT114/S114</f>
        <v>1.1087847064178424</v>
      </c>
      <c r="BL114" s="28">
        <f t="shared" ref="BL114" si="20">AU114/T114</f>
        <v>1.0854030501089325</v>
      </c>
      <c r="BM114" s="42"/>
      <c r="BN114" s="42"/>
      <c r="BO114" s="42"/>
      <c r="BP114" s="42"/>
      <c r="BQ114" s="42"/>
      <c r="BR114" s="42"/>
      <c r="BS114" s="44">
        <f>BB114/INDEX(O114:Q114,IF($A$2&lt;3,$A$2,3))</f>
        <v>1.2253384912959382</v>
      </c>
      <c r="BT114" s="28">
        <f>BC114/INDEX(R114:T114,IF($A$2&lt;7,$A$2-3,3))</f>
        <v>1.0854030501089325</v>
      </c>
      <c r="BU114" s="42"/>
      <c r="BV114" s="42"/>
      <c r="BW114" s="44">
        <f>BF114/AA114</f>
        <v>1.0854030501089325</v>
      </c>
    </row>
    <row r="115" spans="1:75" x14ac:dyDescent="0.25">
      <c r="A115" s="60" t="s">
        <v>408</v>
      </c>
      <c r="C115" s="4">
        <f>C114+C113</f>
        <v>1354</v>
      </c>
      <c r="D115" s="4">
        <f t="shared" ref="D115:U115" si="21">D114+D113</f>
        <v>1383</v>
      </c>
      <c r="E115" s="4">
        <f t="shared" si="21"/>
        <v>1476</v>
      </c>
      <c r="F115" s="4">
        <f t="shared" si="21"/>
        <v>1632</v>
      </c>
      <c r="G115" s="4">
        <f t="shared" si="21"/>
        <v>1590</v>
      </c>
      <c r="H115" s="4">
        <f t="shared" si="21"/>
        <v>1621</v>
      </c>
      <c r="I115" s="4">
        <f t="shared" si="21"/>
        <v>1650</v>
      </c>
      <c r="J115" s="4">
        <f t="shared" si="21"/>
        <v>1751</v>
      </c>
      <c r="K115" s="4">
        <f t="shared" si="21"/>
        <v>1734</v>
      </c>
      <c r="L115" s="4">
        <f t="shared" si="21"/>
        <v>1802</v>
      </c>
      <c r="M115" s="4">
        <f t="shared" si="21"/>
        <v>1897</v>
      </c>
      <c r="N115" s="4">
        <f t="shared" si="21"/>
        <v>1928</v>
      </c>
      <c r="O115" s="4">
        <f t="shared" si="21"/>
        <v>1939</v>
      </c>
      <c r="P115" s="4">
        <f t="shared" si="21"/>
        <v>1938</v>
      </c>
      <c r="Q115" s="4">
        <f t="shared" si="21"/>
        <v>2068</v>
      </c>
      <c r="R115" s="4">
        <f t="shared" si="21"/>
        <v>2121</v>
      </c>
      <c r="S115" s="4">
        <f t="shared" si="21"/>
        <v>2197</v>
      </c>
      <c r="T115" s="4">
        <f t="shared" si="21"/>
        <v>2295</v>
      </c>
      <c r="U115" s="4">
        <f t="shared" si="21"/>
        <v>2378</v>
      </c>
      <c r="V115" s="4">
        <f>V114+V113</f>
        <v>2500</v>
      </c>
      <c r="W115" s="4">
        <f t="shared" ref="W115" si="22">W114+W113</f>
        <v>2624</v>
      </c>
      <c r="X115" s="4">
        <f t="shared" ref="X115" si="23">X114+X113</f>
        <v>2812</v>
      </c>
      <c r="Y115" s="4">
        <f t="shared" ref="Y115" si="24">Y114+Y113</f>
        <v>3031</v>
      </c>
      <c r="Z115" s="4">
        <f t="shared" ref="Z115" si="25">Z114+Z113</f>
        <v>3144</v>
      </c>
      <c r="AA115" s="4">
        <f t="shared" ref="AA115" si="26">AA114+AA113</f>
        <v>2295</v>
      </c>
      <c r="AB115" s="4">
        <f t="shared" ref="AB115" si="27">AB114+AB113</f>
        <v>2068</v>
      </c>
      <c r="AC115" s="4">
        <f t="shared" ref="AC115" si="28">AC114+AC113</f>
        <v>2295</v>
      </c>
      <c r="AD115" s="4">
        <f t="shared" ref="AD115" si="29">AD114+AD113</f>
        <v>2624</v>
      </c>
      <c r="AE115" s="4">
        <f t="shared" ref="AE115" si="30">AE114+AE113</f>
        <v>3144</v>
      </c>
      <c r="AF115" s="4">
        <f t="shared" ref="AF115" si="31">AF114+AF113</f>
        <v>1621</v>
      </c>
      <c r="AG115" s="4">
        <f t="shared" ref="AG115" si="32">AG114+AG113</f>
        <v>1476</v>
      </c>
      <c r="AH115" s="4">
        <f t="shared" ref="AH115" si="33">AH114+AH113</f>
        <v>1621</v>
      </c>
      <c r="AI115" s="4">
        <f>AI114+AI113</f>
        <v>1734</v>
      </c>
      <c r="AJ115" s="4">
        <f t="shared" ref="AJ115" si="34">AJ114+AJ113</f>
        <v>1928</v>
      </c>
      <c r="AK115" s="40">
        <v>0.41579272054287486</v>
      </c>
      <c r="AL115" s="40">
        <v>0.40108401084010836</v>
      </c>
      <c r="AM115" s="40">
        <v>0.41579272054287486</v>
      </c>
      <c r="AN115" s="40">
        <v>0.51326412918108422</v>
      </c>
      <c r="AO115" s="40">
        <v>0.63070539419087135</v>
      </c>
      <c r="AP115" s="4">
        <f t="shared" ref="AP115" si="35">AP114+AP113</f>
        <v>3220</v>
      </c>
      <c r="AQ115" s="4">
        <f>AQ114+AQ113</f>
        <v>3363</v>
      </c>
      <c r="AR115" s="4">
        <f t="shared" ref="AR115" si="36">AR114+AR113</f>
        <v>3436</v>
      </c>
      <c r="AS115" s="4">
        <f t="shared" ref="AS115" si="37">AS114+AS113</f>
        <v>3457</v>
      </c>
      <c r="AT115" s="4">
        <f t="shared" ref="AT115" si="38">AT114+AT113</f>
        <v>3737</v>
      </c>
      <c r="AU115" s="4">
        <f t="shared" ref="AU115" si="39">AU114+AU113</f>
        <v>4041</v>
      </c>
      <c r="BB115" s="4">
        <f t="shared" ref="BB115:BC115" si="40">BB114+BB113</f>
        <v>3436</v>
      </c>
      <c r="BC115" s="4">
        <f t="shared" si="40"/>
        <v>4041</v>
      </c>
      <c r="BF115" s="4">
        <f>BF114+BF113</f>
        <v>4041</v>
      </c>
      <c r="BG115" s="37">
        <f>AP115/O115</f>
        <v>1.6606498194945849</v>
      </c>
      <c r="BH115" s="28">
        <f t="shared" si="12"/>
        <v>1.7352941176470589</v>
      </c>
      <c r="BI115" s="28">
        <f t="shared" ref="BI115" si="41">AR115/Q115</f>
        <v>1.6615087040618957</v>
      </c>
      <c r="BJ115" s="28">
        <f t="shared" ref="BJ115" si="42">AS115/R115</f>
        <v>1.6298915605846298</v>
      </c>
      <c r="BK115" s="28">
        <f t="shared" ref="BK115" si="43">AT115/S115</f>
        <v>1.7009558488848429</v>
      </c>
      <c r="BL115" s="28">
        <f t="shared" ref="BL115" si="44">AU115/T115</f>
        <v>1.7607843137254902</v>
      </c>
      <c r="BS115" s="44">
        <f>BB115/INDEX(O115:Q115,IF($A$2&lt;3,$A$2,3))</f>
        <v>1.6615087040618957</v>
      </c>
      <c r="BT115" s="28">
        <f>BC115/INDEX(R115:T115,IF($A$2&lt;7,$A$2-3,3))</f>
        <v>1.7607843137254902</v>
      </c>
      <c r="BW115" s="44">
        <f>BF115/AA115</f>
        <v>1.7607843137254902</v>
      </c>
    </row>
    <row r="116" spans="1:75" x14ac:dyDescent="0.25">
      <c r="BG116" s="45"/>
    </row>
    <row r="117" spans="1:75" s="60" customFormat="1" x14ac:dyDescent="0.25">
      <c r="B117" s="15" t="s">
        <v>107</v>
      </c>
      <c r="C117" s="16">
        <v>42005</v>
      </c>
      <c r="D117" s="16">
        <v>42036</v>
      </c>
      <c r="E117" s="16">
        <v>42064</v>
      </c>
      <c r="F117" s="16">
        <v>42095</v>
      </c>
      <c r="G117" s="16">
        <v>42125</v>
      </c>
      <c r="H117" s="16">
        <v>42156</v>
      </c>
      <c r="I117" s="16">
        <v>42186</v>
      </c>
      <c r="J117" s="16">
        <v>42217</v>
      </c>
      <c r="K117" s="16">
        <v>42248</v>
      </c>
      <c r="L117" s="16">
        <v>42278</v>
      </c>
      <c r="M117" s="16">
        <v>42309</v>
      </c>
      <c r="N117" s="16">
        <v>42339</v>
      </c>
      <c r="O117" s="16">
        <v>42370</v>
      </c>
      <c r="P117" s="16">
        <v>42401</v>
      </c>
      <c r="Q117" s="16">
        <v>42430</v>
      </c>
      <c r="R117" s="16">
        <v>42461</v>
      </c>
      <c r="S117" s="16">
        <v>42491</v>
      </c>
      <c r="T117" s="16">
        <v>42522</v>
      </c>
      <c r="U117" s="16">
        <v>42552</v>
      </c>
      <c r="V117" s="16">
        <v>42583</v>
      </c>
      <c r="W117" s="16">
        <v>42614</v>
      </c>
      <c r="X117" s="16">
        <v>42644</v>
      </c>
      <c r="Y117" s="16">
        <v>42675</v>
      </c>
      <c r="Z117" s="16">
        <v>42705</v>
      </c>
      <c r="AA117" s="17" t="s">
        <v>110</v>
      </c>
      <c r="AB117" s="17" t="s">
        <v>78</v>
      </c>
      <c r="AC117" s="17" t="s">
        <v>79</v>
      </c>
      <c r="AD117" s="17" t="s">
        <v>80</v>
      </c>
      <c r="AE117" s="17" t="s">
        <v>81</v>
      </c>
      <c r="AF117" s="18" t="s">
        <v>115</v>
      </c>
      <c r="AG117" s="18" t="s">
        <v>82</v>
      </c>
      <c r="AH117" s="18" t="s">
        <v>83</v>
      </c>
      <c r="AI117" s="18" t="s">
        <v>84</v>
      </c>
      <c r="AJ117" s="18" t="s">
        <v>85</v>
      </c>
      <c r="AK117" s="19" t="s">
        <v>86</v>
      </c>
      <c r="AL117" s="19" t="s">
        <v>87</v>
      </c>
      <c r="AM117" s="19" t="s">
        <v>88</v>
      </c>
      <c r="AN117" s="19" t="s">
        <v>89</v>
      </c>
      <c r="AO117" s="19" t="s">
        <v>90</v>
      </c>
      <c r="AP117" s="20">
        <v>42736</v>
      </c>
      <c r="AQ117" s="20">
        <v>42767</v>
      </c>
      <c r="AR117" s="20">
        <v>42795</v>
      </c>
      <c r="AS117" s="20">
        <v>42826</v>
      </c>
      <c r="AT117" s="20">
        <v>42856</v>
      </c>
      <c r="AU117" s="20">
        <v>42887</v>
      </c>
      <c r="AV117" s="20">
        <v>42917</v>
      </c>
      <c r="AW117" s="20">
        <v>42948</v>
      </c>
      <c r="AX117" s="20">
        <v>42979</v>
      </c>
      <c r="AY117" s="20">
        <v>43009</v>
      </c>
      <c r="AZ117" s="20">
        <v>43040</v>
      </c>
      <c r="BA117" s="20">
        <v>43070</v>
      </c>
      <c r="BB117" s="17" t="s">
        <v>91</v>
      </c>
      <c r="BC117" s="17" t="s">
        <v>92</v>
      </c>
      <c r="BD117" s="17" t="s">
        <v>93</v>
      </c>
      <c r="BE117" s="17" t="s">
        <v>94</v>
      </c>
      <c r="BF117" s="17" t="s">
        <v>114</v>
      </c>
      <c r="BG117" s="21">
        <v>42736</v>
      </c>
      <c r="BH117" s="20">
        <v>42767</v>
      </c>
      <c r="BI117" s="20">
        <v>42795</v>
      </c>
      <c r="BJ117" s="20">
        <v>42826</v>
      </c>
      <c r="BK117" s="20">
        <v>42856</v>
      </c>
      <c r="BL117" s="20">
        <v>42887</v>
      </c>
      <c r="BM117" s="20">
        <v>42917</v>
      </c>
      <c r="BN117" s="20">
        <v>42948</v>
      </c>
      <c r="BO117" s="20">
        <v>42979</v>
      </c>
      <c r="BP117" s="20">
        <v>43009</v>
      </c>
      <c r="BQ117" s="20">
        <v>43040</v>
      </c>
      <c r="BR117" s="20">
        <v>43070</v>
      </c>
      <c r="BS117" s="17" t="s">
        <v>95</v>
      </c>
      <c r="BT117" s="17" t="s">
        <v>96</v>
      </c>
      <c r="BU117" s="17" t="s">
        <v>97</v>
      </c>
      <c r="BV117" s="17" t="s">
        <v>98</v>
      </c>
      <c r="BW117" s="22" t="s">
        <v>3</v>
      </c>
    </row>
    <row r="118" spans="1:75" s="60" customFormat="1" x14ac:dyDescent="0.25">
      <c r="A118" s="60" t="str">
        <f>$B$117&amp;"_by_designation:"&amp;B118</f>
        <v>Recruit_by_designation:AG</v>
      </c>
      <c r="B118" t="s">
        <v>56</v>
      </c>
      <c r="C118" s="4">
        <v>175</v>
      </c>
      <c r="D118" s="4">
        <v>58</v>
      </c>
      <c r="E118" s="4">
        <v>180</v>
      </c>
      <c r="F118" s="4">
        <v>245</v>
      </c>
      <c r="G118" s="4">
        <v>188</v>
      </c>
      <c r="H118" s="4">
        <v>220</v>
      </c>
      <c r="I118" s="4">
        <v>206</v>
      </c>
      <c r="J118" s="4">
        <v>204</v>
      </c>
      <c r="K118" s="4">
        <v>190</v>
      </c>
      <c r="L118" s="4">
        <v>162</v>
      </c>
      <c r="M118" s="4">
        <v>296</v>
      </c>
      <c r="N118" s="4">
        <v>232</v>
      </c>
      <c r="O118" s="4">
        <v>65</v>
      </c>
      <c r="P118" s="4">
        <v>72</v>
      </c>
      <c r="Q118" s="4">
        <v>289</v>
      </c>
      <c r="R118" s="4">
        <v>193</v>
      </c>
      <c r="S118" s="4">
        <v>177</v>
      </c>
      <c r="T118" s="4">
        <v>273</v>
      </c>
      <c r="U118" s="4">
        <v>224</v>
      </c>
      <c r="V118" s="4">
        <v>211</v>
      </c>
      <c r="W118" s="4">
        <v>289</v>
      </c>
      <c r="X118" s="4">
        <v>253</v>
      </c>
      <c r="Y118" s="4">
        <v>307</v>
      </c>
      <c r="Z118" s="4">
        <v>344</v>
      </c>
      <c r="AA118" s="24">
        <v>1069</v>
      </c>
      <c r="AB118" s="24">
        <v>426</v>
      </c>
      <c r="AC118" s="24">
        <v>643</v>
      </c>
      <c r="AD118" s="24">
        <v>724</v>
      </c>
      <c r="AE118" s="24">
        <v>904</v>
      </c>
      <c r="AF118" s="24">
        <v>1066</v>
      </c>
      <c r="AG118" s="24">
        <v>413</v>
      </c>
      <c r="AH118" s="24">
        <v>653</v>
      </c>
      <c r="AI118" s="24">
        <v>600</v>
      </c>
      <c r="AJ118" s="24">
        <v>690</v>
      </c>
      <c r="AK118" s="25">
        <v>2.8142589118198558E-3</v>
      </c>
      <c r="AL118" s="25">
        <v>3.14769975786926E-2</v>
      </c>
      <c r="AM118" s="25">
        <v>-1.5313935681470103E-2</v>
      </c>
      <c r="AN118" s="25">
        <v>0.20666666666666678</v>
      </c>
      <c r="AO118" s="25">
        <v>0.3101449275362318</v>
      </c>
      <c r="AP118" s="50">
        <v>150</v>
      </c>
      <c r="AQ118" s="50">
        <v>323</v>
      </c>
      <c r="AR118" s="50">
        <v>328</v>
      </c>
      <c r="AS118" s="50">
        <v>272</v>
      </c>
      <c r="AT118" s="50">
        <v>334</v>
      </c>
      <c r="AU118" s="50">
        <v>392</v>
      </c>
      <c r="AV118" s="50"/>
      <c r="AW118" s="50"/>
      <c r="AX118" s="50"/>
      <c r="AY118" s="50"/>
      <c r="AZ118" s="50"/>
      <c r="BA118" s="50"/>
      <c r="BB118" s="50">
        <v>801</v>
      </c>
      <c r="BC118" s="50">
        <v>998</v>
      </c>
      <c r="BD118" s="50">
        <v>0</v>
      </c>
      <c r="BE118" s="50">
        <v>0</v>
      </c>
      <c r="BF118" s="50">
        <v>1799</v>
      </c>
      <c r="BG118" s="37">
        <v>2.3076923076923075</v>
      </c>
      <c r="BH118" s="28">
        <v>4.4861111111111107</v>
      </c>
      <c r="BI118" s="28">
        <v>1.1349480968858132</v>
      </c>
      <c r="BJ118" s="28">
        <v>1.4093264248704662</v>
      </c>
      <c r="BK118" s="28">
        <v>1.8870056497175141</v>
      </c>
      <c r="BL118" s="28">
        <v>1.4358974358974359</v>
      </c>
      <c r="BM118" s="28">
        <v>0</v>
      </c>
      <c r="BN118" s="28">
        <v>0</v>
      </c>
      <c r="BO118" s="28">
        <v>0</v>
      </c>
      <c r="BP118" s="28">
        <v>0</v>
      </c>
      <c r="BQ118" s="28">
        <v>0</v>
      </c>
      <c r="BR118" s="28">
        <v>0</v>
      </c>
      <c r="BS118" s="28">
        <v>1.880281690140845</v>
      </c>
      <c r="BT118" s="28">
        <v>1.552099533437014</v>
      </c>
      <c r="BU118" s="28">
        <v>0</v>
      </c>
      <c r="BV118" s="28">
        <v>0</v>
      </c>
      <c r="BW118" s="28">
        <v>1.6828811973807296</v>
      </c>
    </row>
    <row r="119" spans="1:75" s="60" customFormat="1" x14ac:dyDescent="0.25">
      <c r="A119" s="60" t="str">
        <f t="shared" ref="A119:A124" si="45">$B$117&amp;"_by_designation:"&amp;B119</f>
        <v>Recruit_by_designation:US</v>
      </c>
      <c r="B119" t="s">
        <v>57</v>
      </c>
      <c r="C119" s="4">
        <v>11</v>
      </c>
      <c r="D119" s="4">
        <v>4</v>
      </c>
      <c r="E119" s="4">
        <v>14</v>
      </c>
      <c r="F119" s="4">
        <v>5</v>
      </c>
      <c r="G119" s="4">
        <v>3</v>
      </c>
      <c r="H119" s="4">
        <v>2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>
        <v>0</v>
      </c>
      <c r="X119" s="4"/>
      <c r="Y119" s="4"/>
      <c r="Z119" s="4"/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39</v>
      </c>
      <c r="AG119" s="24">
        <v>29</v>
      </c>
      <c r="AH119" s="24">
        <v>10</v>
      </c>
      <c r="AI119" s="24">
        <v>0</v>
      </c>
      <c r="AJ119" s="24">
        <v>0</v>
      </c>
      <c r="AK119" s="25">
        <v>-1</v>
      </c>
      <c r="AL119" s="25">
        <v>-1</v>
      </c>
      <c r="AM119" s="25">
        <v>-1</v>
      </c>
      <c r="AN119" s="25">
        <v>0</v>
      </c>
      <c r="AO119" s="25">
        <v>0</v>
      </c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>
        <v>0</v>
      </c>
      <c r="BC119" s="50">
        <v>0</v>
      </c>
      <c r="BD119" s="50">
        <v>0</v>
      </c>
      <c r="BE119" s="50">
        <v>0</v>
      </c>
      <c r="BF119" s="50">
        <v>0</v>
      </c>
      <c r="BG119" s="37">
        <v>0</v>
      </c>
      <c r="BH119" s="28">
        <v>0</v>
      </c>
      <c r="BI119" s="28">
        <v>0</v>
      </c>
      <c r="BJ119" s="28">
        <v>0</v>
      </c>
      <c r="BK119" s="28">
        <v>0</v>
      </c>
      <c r="BL119" s="28">
        <v>0</v>
      </c>
      <c r="BM119" s="28">
        <v>0</v>
      </c>
      <c r="BN119" s="28">
        <v>0</v>
      </c>
      <c r="BO119" s="28">
        <v>0</v>
      </c>
      <c r="BP119" s="28">
        <v>0</v>
      </c>
      <c r="BQ119" s="28">
        <v>0</v>
      </c>
      <c r="BR119" s="28">
        <v>0</v>
      </c>
      <c r="BS119" s="28">
        <v>0</v>
      </c>
      <c r="BT119" s="28">
        <v>0</v>
      </c>
      <c r="BU119" s="28">
        <v>0</v>
      </c>
      <c r="BV119" s="28">
        <v>0</v>
      </c>
      <c r="BW119" s="28">
        <v>0</v>
      </c>
    </row>
    <row r="120" spans="1:75" s="60" customFormat="1" x14ac:dyDescent="0.25">
      <c r="A120" s="60" t="str">
        <f t="shared" si="45"/>
        <v>Recruit_by_designation:UM</v>
      </c>
      <c r="B120" t="s">
        <v>58</v>
      </c>
      <c r="C120" s="4">
        <v>23</v>
      </c>
      <c r="D120" s="4">
        <v>9</v>
      </c>
      <c r="E120" s="4">
        <v>25</v>
      </c>
      <c r="F120" s="4">
        <v>36</v>
      </c>
      <c r="G120" s="4">
        <v>28</v>
      </c>
      <c r="H120" s="4">
        <v>28</v>
      </c>
      <c r="I120" s="4">
        <v>19</v>
      </c>
      <c r="J120" s="4">
        <v>20</v>
      </c>
      <c r="K120" s="4">
        <v>27</v>
      </c>
      <c r="L120" s="4">
        <v>19</v>
      </c>
      <c r="M120" s="4">
        <v>17</v>
      </c>
      <c r="N120" s="4">
        <v>16</v>
      </c>
      <c r="O120" s="4">
        <v>5</v>
      </c>
      <c r="P120" s="4">
        <v>2</v>
      </c>
      <c r="Q120" s="4">
        <v>22</v>
      </c>
      <c r="R120" s="4">
        <v>16</v>
      </c>
      <c r="S120" s="4">
        <v>29</v>
      </c>
      <c r="T120" s="4">
        <v>31</v>
      </c>
      <c r="U120" s="4">
        <v>19</v>
      </c>
      <c r="V120" s="4">
        <v>24</v>
      </c>
      <c r="W120" s="4">
        <v>29</v>
      </c>
      <c r="X120" s="4">
        <v>41</v>
      </c>
      <c r="Y120" s="4">
        <v>57</v>
      </c>
      <c r="Z120" s="4">
        <v>32</v>
      </c>
      <c r="AA120" s="24">
        <v>105</v>
      </c>
      <c r="AB120" s="24">
        <v>29</v>
      </c>
      <c r="AC120" s="24">
        <v>76</v>
      </c>
      <c r="AD120" s="24">
        <v>72</v>
      </c>
      <c r="AE120" s="24">
        <v>130</v>
      </c>
      <c r="AF120" s="24">
        <v>149</v>
      </c>
      <c r="AG120" s="24">
        <v>57</v>
      </c>
      <c r="AH120" s="24">
        <v>92</v>
      </c>
      <c r="AI120" s="24">
        <v>66</v>
      </c>
      <c r="AJ120" s="24">
        <v>52</v>
      </c>
      <c r="AK120" s="25">
        <v>-0.29530201342281881</v>
      </c>
      <c r="AL120" s="25">
        <v>-0.49122807017543857</v>
      </c>
      <c r="AM120" s="25">
        <v>-0.17391304347826086</v>
      </c>
      <c r="AN120" s="25">
        <v>9.0909090909090828E-2</v>
      </c>
      <c r="AO120" s="25">
        <v>1.5</v>
      </c>
      <c r="AP120" s="50">
        <v>21</v>
      </c>
      <c r="AQ120" s="50">
        <v>41</v>
      </c>
      <c r="AR120" s="50">
        <v>13</v>
      </c>
      <c r="AS120" s="50">
        <v>14</v>
      </c>
      <c r="AT120" s="50">
        <v>10</v>
      </c>
      <c r="AU120" s="50">
        <v>15</v>
      </c>
      <c r="AV120" s="50"/>
      <c r="AW120" s="50"/>
      <c r="AX120" s="50"/>
      <c r="AY120" s="50"/>
      <c r="AZ120" s="50"/>
      <c r="BA120" s="50"/>
      <c r="BB120" s="50">
        <v>75</v>
      </c>
      <c r="BC120" s="50">
        <v>39</v>
      </c>
      <c r="BD120" s="50">
        <v>0</v>
      </c>
      <c r="BE120" s="50">
        <v>0</v>
      </c>
      <c r="BF120" s="50">
        <v>114</v>
      </c>
      <c r="BG120" s="37">
        <v>4.2</v>
      </c>
      <c r="BH120" s="28">
        <v>20.5</v>
      </c>
      <c r="BI120" s="28">
        <v>0.59090909090909094</v>
      </c>
      <c r="BJ120" s="28">
        <v>0.875</v>
      </c>
      <c r="BK120" s="28">
        <v>0.34482758620689657</v>
      </c>
      <c r="BL120" s="28">
        <v>0.4838709677419355</v>
      </c>
      <c r="BM120" s="28">
        <v>0</v>
      </c>
      <c r="BN120" s="28">
        <v>0</v>
      </c>
      <c r="BO120" s="28">
        <v>0</v>
      </c>
      <c r="BP120" s="28">
        <v>0</v>
      </c>
      <c r="BQ120" s="28">
        <v>0</v>
      </c>
      <c r="BR120" s="28">
        <v>0</v>
      </c>
      <c r="BS120" s="28">
        <v>2.5862068965517242</v>
      </c>
      <c r="BT120" s="28">
        <v>0.51315789473684215</v>
      </c>
      <c r="BU120" s="28">
        <v>0</v>
      </c>
      <c r="BV120" s="28">
        <v>0</v>
      </c>
      <c r="BW120" s="28">
        <v>1.0857142857142856</v>
      </c>
    </row>
    <row r="121" spans="1:75" s="60" customFormat="1" x14ac:dyDescent="0.25">
      <c r="A121" s="60" t="str">
        <f t="shared" si="45"/>
        <v>Recruit_by_designation:SUM</v>
      </c>
      <c r="B121" t="s">
        <v>59</v>
      </c>
      <c r="C121" s="4">
        <v>5</v>
      </c>
      <c r="D121" s="4">
        <v>1</v>
      </c>
      <c r="E121" s="4">
        <v>7</v>
      </c>
      <c r="F121" s="4">
        <v>16</v>
      </c>
      <c r="G121" s="4">
        <v>2</v>
      </c>
      <c r="H121" s="4">
        <v>8</v>
      </c>
      <c r="I121" s="4">
        <v>5</v>
      </c>
      <c r="J121" s="4">
        <v>3</v>
      </c>
      <c r="K121" s="4">
        <v>5</v>
      </c>
      <c r="L121" s="4">
        <v>5</v>
      </c>
      <c r="M121" s="4">
        <v>1</v>
      </c>
      <c r="N121" s="4">
        <v>5</v>
      </c>
      <c r="O121" s="4"/>
      <c r="P121" s="4"/>
      <c r="Q121" s="4">
        <v>8</v>
      </c>
      <c r="R121" s="4">
        <v>1</v>
      </c>
      <c r="S121" s="4">
        <v>7</v>
      </c>
      <c r="T121" s="4">
        <v>9</v>
      </c>
      <c r="U121" s="4">
        <v>1</v>
      </c>
      <c r="V121" s="4">
        <v>4</v>
      </c>
      <c r="W121" s="4">
        <v>9</v>
      </c>
      <c r="X121" s="4">
        <v>8</v>
      </c>
      <c r="Y121" s="4">
        <v>10</v>
      </c>
      <c r="Z121" s="4">
        <v>7</v>
      </c>
      <c r="AA121" s="24">
        <v>25</v>
      </c>
      <c r="AB121" s="24">
        <v>8</v>
      </c>
      <c r="AC121" s="24">
        <v>17</v>
      </c>
      <c r="AD121" s="24">
        <v>14</v>
      </c>
      <c r="AE121" s="24">
        <v>25</v>
      </c>
      <c r="AF121" s="24">
        <v>39</v>
      </c>
      <c r="AG121" s="24">
        <v>13</v>
      </c>
      <c r="AH121" s="24">
        <v>26</v>
      </c>
      <c r="AI121" s="24">
        <v>13</v>
      </c>
      <c r="AJ121" s="24">
        <v>11</v>
      </c>
      <c r="AK121" s="25">
        <v>-0.35897435897435892</v>
      </c>
      <c r="AL121" s="25">
        <v>-0.38461538461538458</v>
      </c>
      <c r="AM121" s="25">
        <v>-0.34615384615384615</v>
      </c>
      <c r="AN121" s="25">
        <v>7.6923076923076872E-2</v>
      </c>
      <c r="AO121" s="25">
        <v>1.2727272727272729</v>
      </c>
      <c r="AP121" s="50">
        <v>12</v>
      </c>
      <c r="AQ121" s="50">
        <v>10</v>
      </c>
      <c r="AR121" s="50">
        <v>5</v>
      </c>
      <c r="AS121" s="50">
        <v>3</v>
      </c>
      <c r="AT121" s="50">
        <v>5</v>
      </c>
      <c r="AU121" s="50">
        <v>3</v>
      </c>
      <c r="AV121" s="50"/>
      <c r="AW121" s="50"/>
      <c r="AX121" s="50"/>
      <c r="AY121" s="50"/>
      <c r="AZ121" s="50"/>
      <c r="BA121" s="50"/>
      <c r="BB121" s="50">
        <v>27</v>
      </c>
      <c r="BC121" s="50">
        <v>11</v>
      </c>
      <c r="BD121" s="50">
        <v>0</v>
      </c>
      <c r="BE121" s="50">
        <v>0</v>
      </c>
      <c r="BF121" s="50">
        <v>38</v>
      </c>
      <c r="BG121" s="37">
        <v>0</v>
      </c>
      <c r="BH121" s="28">
        <v>0</v>
      </c>
      <c r="BI121" s="28">
        <v>0.625</v>
      </c>
      <c r="BJ121" s="28">
        <v>3</v>
      </c>
      <c r="BK121" s="28">
        <v>0.7142857142857143</v>
      </c>
      <c r="BL121" s="28">
        <v>0.33333333333333331</v>
      </c>
      <c r="BM121" s="28">
        <v>0</v>
      </c>
      <c r="BN121" s="28">
        <v>0</v>
      </c>
      <c r="BO121" s="28">
        <v>0</v>
      </c>
      <c r="BP121" s="28">
        <v>0</v>
      </c>
      <c r="BQ121" s="28">
        <v>0</v>
      </c>
      <c r="BR121" s="28">
        <v>0</v>
      </c>
      <c r="BS121" s="28">
        <v>3.375</v>
      </c>
      <c r="BT121" s="28">
        <v>0.6470588235294118</v>
      </c>
      <c r="BU121" s="28">
        <v>0</v>
      </c>
      <c r="BV121" s="28">
        <v>0</v>
      </c>
      <c r="BW121" s="28">
        <v>1.52</v>
      </c>
    </row>
    <row r="122" spans="1:75" s="60" customFormat="1" x14ac:dyDescent="0.25">
      <c r="A122" s="60" t="str">
        <f t="shared" si="45"/>
        <v>Recruit_by_designation:BM</v>
      </c>
      <c r="B122" t="s">
        <v>60</v>
      </c>
      <c r="C122" s="4">
        <v>4</v>
      </c>
      <c r="D122" s="4">
        <v>1</v>
      </c>
      <c r="E122" s="4">
        <v>4</v>
      </c>
      <c r="F122" s="4">
        <v>4</v>
      </c>
      <c r="G122" s="4">
        <v>2</v>
      </c>
      <c r="H122" s="4">
        <v>2</v>
      </c>
      <c r="I122" s="4">
        <v>1</v>
      </c>
      <c r="J122" s="4">
        <v>1</v>
      </c>
      <c r="K122" s="4">
        <v>2</v>
      </c>
      <c r="L122" s="4"/>
      <c r="M122" s="4"/>
      <c r="N122" s="4"/>
      <c r="O122" s="4">
        <v>1</v>
      </c>
      <c r="P122" s="4"/>
      <c r="Q122" s="4">
        <v>3</v>
      </c>
      <c r="R122" s="4"/>
      <c r="S122" s="4">
        <v>3</v>
      </c>
      <c r="T122" s="4">
        <v>3</v>
      </c>
      <c r="U122" s="4">
        <v>2</v>
      </c>
      <c r="V122" s="4"/>
      <c r="W122" s="4">
        <v>1</v>
      </c>
      <c r="X122" s="4">
        <v>4</v>
      </c>
      <c r="Y122" s="4">
        <v>2</v>
      </c>
      <c r="Z122" s="4"/>
      <c r="AA122" s="24">
        <v>10</v>
      </c>
      <c r="AB122" s="24">
        <v>4</v>
      </c>
      <c r="AC122" s="24">
        <v>6</v>
      </c>
      <c r="AD122" s="24">
        <v>3</v>
      </c>
      <c r="AE122" s="24">
        <v>6</v>
      </c>
      <c r="AF122" s="24">
        <v>17</v>
      </c>
      <c r="AG122" s="24">
        <v>9</v>
      </c>
      <c r="AH122" s="24">
        <v>8</v>
      </c>
      <c r="AI122" s="24">
        <v>4</v>
      </c>
      <c r="AJ122" s="24">
        <v>0</v>
      </c>
      <c r="AK122" s="25">
        <v>-0.41176470588235292</v>
      </c>
      <c r="AL122" s="25">
        <v>-0.55555555555555558</v>
      </c>
      <c r="AM122" s="25">
        <v>-0.25</v>
      </c>
      <c r="AN122" s="25">
        <v>-0.25</v>
      </c>
      <c r="AO122" s="25">
        <v>0</v>
      </c>
      <c r="AP122" s="50">
        <v>3</v>
      </c>
      <c r="AQ122" s="50">
        <v>3</v>
      </c>
      <c r="AR122" s="50">
        <v>2</v>
      </c>
      <c r="AS122" s="50">
        <v>4</v>
      </c>
      <c r="AT122" s="50">
        <v>2</v>
      </c>
      <c r="AU122" s="50">
        <v>1</v>
      </c>
      <c r="AV122" s="50"/>
      <c r="AW122" s="50"/>
      <c r="AX122" s="50"/>
      <c r="AY122" s="50"/>
      <c r="AZ122" s="50"/>
      <c r="BA122" s="50"/>
      <c r="BB122" s="50">
        <v>8</v>
      </c>
      <c r="BC122" s="50">
        <v>7</v>
      </c>
      <c r="BD122" s="50">
        <v>0</v>
      </c>
      <c r="BE122" s="50">
        <v>0</v>
      </c>
      <c r="BF122" s="50">
        <v>15</v>
      </c>
      <c r="BG122" s="37">
        <v>3</v>
      </c>
      <c r="BH122" s="28">
        <v>0</v>
      </c>
      <c r="BI122" s="28">
        <v>0.66666666666666663</v>
      </c>
      <c r="BJ122" s="28">
        <v>0</v>
      </c>
      <c r="BK122" s="28">
        <v>0.66666666666666663</v>
      </c>
      <c r="BL122" s="28">
        <v>0.33333333333333331</v>
      </c>
      <c r="BM122" s="28">
        <v>0</v>
      </c>
      <c r="BN122" s="28">
        <v>0</v>
      </c>
      <c r="BO122" s="28">
        <v>0</v>
      </c>
      <c r="BP122" s="28">
        <v>0</v>
      </c>
      <c r="BQ122" s="28">
        <v>0</v>
      </c>
      <c r="BR122" s="28">
        <v>0</v>
      </c>
      <c r="BS122" s="28">
        <v>2</v>
      </c>
      <c r="BT122" s="28">
        <v>1.1666666666666667</v>
      </c>
      <c r="BU122" s="28">
        <v>0</v>
      </c>
      <c r="BV122" s="28">
        <v>0</v>
      </c>
      <c r="BW122" s="28">
        <v>1.5</v>
      </c>
    </row>
    <row r="123" spans="1:75" s="60" customFormat="1" x14ac:dyDescent="0.25">
      <c r="A123" s="60" t="str">
        <f t="shared" si="45"/>
        <v>Recruit_by_designation:SBM</v>
      </c>
      <c r="B123" t="s">
        <v>61</v>
      </c>
      <c r="C123" s="4"/>
      <c r="D123" s="4"/>
      <c r="E123" s="4"/>
      <c r="F123" s="4">
        <v>2</v>
      </c>
      <c r="G123" s="4">
        <v>1</v>
      </c>
      <c r="H123" s="4"/>
      <c r="I123" s="4"/>
      <c r="J123" s="4"/>
      <c r="K123" s="4">
        <v>1</v>
      </c>
      <c r="L123" s="4">
        <v>1</v>
      </c>
      <c r="M123" s="4"/>
      <c r="N123" s="4"/>
      <c r="O123" s="4"/>
      <c r="P123" s="4"/>
      <c r="Q123" s="4">
        <v>1</v>
      </c>
      <c r="R123" s="4"/>
      <c r="S123" s="4">
        <v>1</v>
      </c>
      <c r="T123" s="4">
        <v>1</v>
      </c>
      <c r="U123" s="4"/>
      <c r="V123" s="4"/>
      <c r="W123" s="4">
        <v>2</v>
      </c>
      <c r="X123" s="4">
        <v>1</v>
      </c>
      <c r="Y123" s="4">
        <v>1</v>
      </c>
      <c r="Z123" s="4"/>
      <c r="AA123" s="24">
        <v>3</v>
      </c>
      <c r="AB123" s="24">
        <v>1</v>
      </c>
      <c r="AC123" s="24">
        <v>2</v>
      </c>
      <c r="AD123" s="24">
        <v>2</v>
      </c>
      <c r="AE123" s="24">
        <v>2</v>
      </c>
      <c r="AF123" s="24">
        <v>3</v>
      </c>
      <c r="AG123" s="24">
        <v>0</v>
      </c>
      <c r="AH123" s="24">
        <v>3</v>
      </c>
      <c r="AI123" s="24">
        <v>1</v>
      </c>
      <c r="AJ123" s="24">
        <v>1</v>
      </c>
      <c r="AK123" s="25">
        <v>0</v>
      </c>
      <c r="AL123" s="25">
        <v>0</v>
      </c>
      <c r="AM123" s="25">
        <v>-0.33333333333333337</v>
      </c>
      <c r="AN123" s="25">
        <v>1</v>
      </c>
      <c r="AO123" s="25">
        <v>1</v>
      </c>
      <c r="AP123" s="50">
        <v>3</v>
      </c>
      <c r="AQ123" s="50">
        <v>4</v>
      </c>
      <c r="AR123" s="50"/>
      <c r="AS123" s="50">
        <v>1</v>
      </c>
      <c r="AT123" s="50">
        <v>1</v>
      </c>
      <c r="AU123" s="50">
        <v>1</v>
      </c>
      <c r="AV123" s="50"/>
      <c r="AW123" s="50"/>
      <c r="AX123" s="50"/>
      <c r="AY123" s="50"/>
      <c r="AZ123" s="50"/>
      <c r="BA123" s="50"/>
      <c r="BB123" s="50">
        <v>7</v>
      </c>
      <c r="BC123" s="50">
        <v>3</v>
      </c>
      <c r="BD123" s="50">
        <v>0</v>
      </c>
      <c r="BE123" s="50">
        <v>0</v>
      </c>
      <c r="BF123" s="50">
        <v>10</v>
      </c>
      <c r="BG123" s="37">
        <v>0</v>
      </c>
      <c r="BH123" s="28">
        <v>0</v>
      </c>
      <c r="BI123" s="28">
        <v>0</v>
      </c>
      <c r="BJ123" s="28">
        <v>0</v>
      </c>
      <c r="BK123" s="28">
        <v>1</v>
      </c>
      <c r="BL123" s="28">
        <v>1</v>
      </c>
      <c r="BM123" s="28">
        <v>0</v>
      </c>
      <c r="BN123" s="28">
        <v>0</v>
      </c>
      <c r="BO123" s="28">
        <v>0</v>
      </c>
      <c r="BP123" s="28">
        <v>0</v>
      </c>
      <c r="BQ123" s="28">
        <v>0</v>
      </c>
      <c r="BR123" s="28">
        <v>0</v>
      </c>
      <c r="BS123" s="28">
        <v>7</v>
      </c>
      <c r="BT123" s="28">
        <v>1.5</v>
      </c>
      <c r="BU123" s="28">
        <v>0</v>
      </c>
      <c r="BV123" s="28">
        <v>0</v>
      </c>
      <c r="BW123" s="28">
        <v>3.3333333333333335</v>
      </c>
    </row>
    <row r="124" spans="1:75" s="60" customFormat="1" x14ac:dyDescent="0.25">
      <c r="A124" s="60" t="str">
        <f t="shared" si="45"/>
        <v xml:space="preserve">Recruit_by_designation:Total </v>
      </c>
      <c r="B124" s="29" t="s">
        <v>100</v>
      </c>
      <c r="C124" s="30">
        <v>218</v>
      </c>
      <c r="D124" s="30">
        <v>73</v>
      </c>
      <c r="E124" s="30">
        <v>230</v>
      </c>
      <c r="F124" s="30">
        <v>308</v>
      </c>
      <c r="G124" s="30">
        <v>224</v>
      </c>
      <c r="H124" s="30">
        <v>260</v>
      </c>
      <c r="I124" s="30">
        <v>231</v>
      </c>
      <c r="J124" s="30">
        <v>228</v>
      </c>
      <c r="K124" s="30">
        <v>225</v>
      </c>
      <c r="L124" s="30">
        <v>187</v>
      </c>
      <c r="M124" s="30">
        <v>314</v>
      </c>
      <c r="N124" s="30">
        <v>253</v>
      </c>
      <c r="O124" s="30">
        <v>71</v>
      </c>
      <c r="P124" s="30">
        <v>74</v>
      </c>
      <c r="Q124" s="30">
        <v>323</v>
      </c>
      <c r="R124" s="30">
        <v>210</v>
      </c>
      <c r="S124" s="30">
        <v>217</v>
      </c>
      <c r="T124" s="30">
        <v>317</v>
      </c>
      <c r="U124" s="30">
        <v>246</v>
      </c>
      <c r="V124" s="30">
        <v>239</v>
      </c>
      <c r="W124" s="30">
        <v>330</v>
      </c>
      <c r="X124" s="30">
        <v>307</v>
      </c>
      <c r="Y124" s="30">
        <v>377</v>
      </c>
      <c r="Z124" s="30">
        <v>383</v>
      </c>
      <c r="AA124" s="30">
        <v>1212</v>
      </c>
      <c r="AB124" s="30">
        <v>468</v>
      </c>
      <c r="AC124" s="30">
        <v>744</v>
      </c>
      <c r="AD124" s="30">
        <v>815</v>
      </c>
      <c r="AE124" s="30">
        <v>1067</v>
      </c>
      <c r="AF124" s="30">
        <v>1313</v>
      </c>
      <c r="AG124" s="30">
        <v>521</v>
      </c>
      <c r="AH124" s="30">
        <v>792</v>
      </c>
      <c r="AI124" s="30">
        <v>684</v>
      </c>
      <c r="AJ124" s="30">
        <v>754</v>
      </c>
      <c r="AK124" s="40">
        <v>-7.6923076923076872E-2</v>
      </c>
      <c r="AL124" s="40">
        <v>-0.10172744721689064</v>
      </c>
      <c r="AM124" s="40">
        <v>-6.0606060606060552E-2</v>
      </c>
      <c r="AN124" s="40">
        <v>0.1915204678362572</v>
      </c>
      <c r="AO124" s="40">
        <v>0.41511936339522548</v>
      </c>
      <c r="AP124" s="50">
        <v>189</v>
      </c>
      <c r="AQ124" s="50">
        <v>381</v>
      </c>
      <c r="AR124" s="50">
        <v>348</v>
      </c>
      <c r="AS124" s="50">
        <v>294</v>
      </c>
      <c r="AT124" s="50">
        <v>352</v>
      </c>
      <c r="AU124" s="50">
        <v>412</v>
      </c>
      <c r="AV124" s="50"/>
      <c r="AW124" s="50"/>
      <c r="AX124" s="50"/>
      <c r="AY124" s="50"/>
      <c r="AZ124" s="50"/>
      <c r="BA124" s="50"/>
      <c r="BB124" s="36">
        <v>918</v>
      </c>
      <c r="BC124" s="36">
        <v>1058</v>
      </c>
      <c r="BD124" s="36">
        <v>0</v>
      </c>
      <c r="BE124" s="36">
        <v>0</v>
      </c>
      <c r="BF124" s="36">
        <v>1976</v>
      </c>
      <c r="BG124" s="43">
        <v>2.6619718309859155</v>
      </c>
      <c r="BH124" s="44">
        <v>5.1486486486486482</v>
      </c>
      <c r="BI124" s="44">
        <v>1.0773993808049536</v>
      </c>
      <c r="BJ124" s="44">
        <v>1.4</v>
      </c>
      <c r="BK124" s="44">
        <v>1.6221198156682028</v>
      </c>
      <c r="BL124" s="44">
        <v>1.2996845425867507</v>
      </c>
      <c r="BM124" s="44">
        <v>0</v>
      </c>
      <c r="BN124" s="44">
        <v>0</v>
      </c>
      <c r="BO124" s="44">
        <v>0</v>
      </c>
      <c r="BP124" s="44">
        <v>0</v>
      </c>
      <c r="BQ124" s="44">
        <v>0</v>
      </c>
      <c r="BR124" s="44">
        <v>0</v>
      </c>
      <c r="BS124" s="44">
        <v>1.9615384615384615</v>
      </c>
      <c r="BT124" s="44">
        <v>1.4220430107526882</v>
      </c>
      <c r="BU124" s="44">
        <v>0</v>
      </c>
      <c r="BV124" s="44">
        <v>0</v>
      </c>
      <c r="BW124" s="44">
        <v>1.6303630363036303</v>
      </c>
    </row>
    <row r="125" spans="1:75" x14ac:dyDescent="0.25">
      <c r="BG125" s="45"/>
    </row>
    <row r="126" spans="1:75" x14ac:dyDescent="0.25">
      <c r="BG126" s="45"/>
    </row>
    <row r="127" spans="1:75" s="23" customFormat="1" x14ac:dyDescent="0.25">
      <c r="A127" s="59"/>
      <c r="B127" s="15" t="s">
        <v>111</v>
      </c>
      <c r="C127" s="16">
        <v>42005</v>
      </c>
      <c r="D127" s="16">
        <v>42036</v>
      </c>
      <c r="E127" s="16">
        <v>42064</v>
      </c>
      <c r="F127" s="16">
        <v>42095</v>
      </c>
      <c r="G127" s="16">
        <v>42125</v>
      </c>
      <c r="H127" s="16">
        <v>42156</v>
      </c>
      <c r="I127" s="16">
        <v>42186</v>
      </c>
      <c r="J127" s="16">
        <v>42217</v>
      </c>
      <c r="K127" s="16">
        <v>42248</v>
      </c>
      <c r="L127" s="16">
        <v>42278</v>
      </c>
      <c r="M127" s="16">
        <v>42309</v>
      </c>
      <c r="N127" s="16">
        <v>42339</v>
      </c>
      <c r="O127" s="16">
        <v>42370</v>
      </c>
      <c r="P127" s="16">
        <v>42401</v>
      </c>
      <c r="Q127" s="16">
        <v>42430</v>
      </c>
      <c r="R127" s="16">
        <v>42461</v>
      </c>
      <c r="S127" s="16">
        <v>42491</v>
      </c>
      <c r="T127" s="16">
        <v>42522</v>
      </c>
      <c r="U127" s="16">
        <v>42552</v>
      </c>
      <c r="V127" s="16">
        <v>42583</v>
      </c>
      <c r="W127" s="16">
        <v>42614</v>
      </c>
      <c r="X127" s="16">
        <v>42644</v>
      </c>
      <c r="Y127" s="16">
        <v>42675</v>
      </c>
      <c r="Z127" s="16">
        <v>42705</v>
      </c>
      <c r="AA127" s="17" t="s">
        <v>110</v>
      </c>
      <c r="AB127" s="17" t="s">
        <v>78</v>
      </c>
      <c r="AC127" s="17" t="s">
        <v>79</v>
      </c>
      <c r="AD127" s="17" t="s">
        <v>80</v>
      </c>
      <c r="AE127" s="17" t="s">
        <v>81</v>
      </c>
      <c r="AF127" s="18" t="s">
        <v>115</v>
      </c>
      <c r="AG127" s="18" t="s">
        <v>82</v>
      </c>
      <c r="AH127" s="18" t="s">
        <v>83</v>
      </c>
      <c r="AI127" s="18" t="s">
        <v>84</v>
      </c>
      <c r="AJ127" s="18" t="s">
        <v>85</v>
      </c>
      <c r="AK127" s="19" t="s">
        <v>86</v>
      </c>
      <c r="AL127" s="19" t="s">
        <v>87</v>
      </c>
      <c r="AM127" s="19" t="s">
        <v>88</v>
      </c>
      <c r="AN127" s="19" t="s">
        <v>89</v>
      </c>
      <c r="AO127" s="19" t="s">
        <v>90</v>
      </c>
      <c r="AP127" s="20">
        <v>42736</v>
      </c>
      <c r="AQ127" s="20">
        <v>42767</v>
      </c>
      <c r="AR127" s="20">
        <v>42795</v>
      </c>
      <c r="AS127" s="20">
        <v>42826</v>
      </c>
      <c r="AT127" s="20">
        <v>42856</v>
      </c>
      <c r="AU127" s="20">
        <v>42887</v>
      </c>
      <c r="AV127" s="20">
        <v>42917</v>
      </c>
      <c r="AW127" s="20">
        <v>42948</v>
      </c>
      <c r="AX127" s="20">
        <v>42979</v>
      </c>
      <c r="AY127" s="20">
        <v>43009</v>
      </c>
      <c r="AZ127" s="20">
        <v>43040</v>
      </c>
      <c r="BA127" s="20">
        <v>43070</v>
      </c>
      <c r="BB127" s="17" t="s">
        <v>91</v>
      </c>
      <c r="BC127" s="17" t="s">
        <v>92</v>
      </c>
      <c r="BD127" s="17" t="s">
        <v>93</v>
      </c>
      <c r="BE127" s="17" t="s">
        <v>94</v>
      </c>
      <c r="BF127" s="17" t="s">
        <v>114</v>
      </c>
      <c r="BG127" s="21">
        <v>42736</v>
      </c>
      <c r="BH127" s="20">
        <v>42767</v>
      </c>
      <c r="BI127" s="20">
        <v>42795</v>
      </c>
      <c r="BJ127" s="20">
        <v>42826</v>
      </c>
      <c r="BK127" s="20">
        <v>42856</v>
      </c>
      <c r="BL127" s="20">
        <v>42887</v>
      </c>
      <c r="BM127" s="20">
        <v>42917</v>
      </c>
      <c r="BN127" s="20">
        <v>42948</v>
      </c>
      <c r="BO127" s="20">
        <v>42979</v>
      </c>
      <c r="BP127" s="20">
        <v>43009</v>
      </c>
      <c r="BQ127" s="20">
        <v>43040</v>
      </c>
      <c r="BR127" s="20">
        <v>43070</v>
      </c>
      <c r="BS127" s="17" t="s">
        <v>95</v>
      </c>
      <c r="BT127" s="17" t="s">
        <v>96</v>
      </c>
      <c r="BU127" s="17" t="s">
        <v>97</v>
      </c>
      <c r="BV127" s="17" t="s">
        <v>98</v>
      </c>
      <c r="BW127" s="22" t="s">
        <v>3</v>
      </c>
    </row>
    <row r="128" spans="1:75" x14ac:dyDescent="0.25">
      <c r="A128" s="60" t="str">
        <f>$B$127&amp;"_by_rookie:"&amp;B128</f>
        <v>RYP_by_rookie:MDRT</v>
      </c>
      <c r="B128" t="s">
        <v>99</v>
      </c>
      <c r="C128" s="4">
        <v>208.94800000000001</v>
      </c>
      <c r="D128" s="4">
        <v>264.71100000000001</v>
      </c>
      <c r="E128" s="4">
        <v>105.51600000000001</v>
      </c>
      <c r="F128" s="4">
        <v>315.61200000000002</v>
      </c>
      <c r="G128" s="4">
        <v>240.71199999999999</v>
      </c>
      <c r="H128" s="4">
        <v>328.81299999999999</v>
      </c>
      <c r="I128" s="4">
        <v>1106.586</v>
      </c>
      <c r="J128" s="4">
        <v>1341.5920000000001</v>
      </c>
      <c r="K128" s="4">
        <v>1630.9280000000001</v>
      </c>
      <c r="L128" s="4">
        <v>1937.2505000000001</v>
      </c>
      <c r="M128" s="4">
        <v>2081.3782000000001</v>
      </c>
      <c r="N128" s="4">
        <v>3546.0724</v>
      </c>
      <c r="O128" s="4">
        <v>2765.9549999999999</v>
      </c>
      <c r="P128" s="4">
        <v>2284.3724999999999</v>
      </c>
      <c r="Q128" s="4">
        <v>1934.7574999999999</v>
      </c>
      <c r="R128" s="4">
        <v>2156.9445000000001</v>
      </c>
      <c r="S128" s="4">
        <v>3507.0192000000002</v>
      </c>
      <c r="T128" s="4">
        <v>3201.6309999999999</v>
      </c>
      <c r="U128" s="4">
        <v>3621.3530000000001</v>
      </c>
      <c r="V128">
        <v>7302.5074000000004</v>
      </c>
      <c r="W128">
        <v>5032.7290000000003</v>
      </c>
      <c r="X128" s="4">
        <v>4213.4393</v>
      </c>
      <c r="Y128" s="4">
        <v>7845.7409000000098</v>
      </c>
      <c r="Z128" s="4">
        <v>7682.7559999999903</v>
      </c>
      <c r="AA128" s="24">
        <v>15850.679699999999</v>
      </c>
      <c r="AB128" s="24">
        <v>6985.0849999999991</v>
      </c>
      <c r="AC128" s="24">
        <v>8865.5946999999996</v>
      </c>
      <c r="AD128" s="24">
        <v>15956.589400000001</v>
      </c>
      <c r="AE128" s="24">
        <v>19741.9362</v>
      </c>
      <c r="AF128" s="57">
        <v>1464.3119999999999</v>
      </c>
      <c r="AG128" s="4">
        <v>579.17499999999995</v>
      </c>
      <c r="AH128" s="4">
        <v>885.13700000000006</v>
      </c>
      <c r="AI128" s="4">
        <v>4079.1059999999998</v>
      </c>
      <c r="AJ128" s="4">
        <v>7564.7011000000002</v>
      </c>
      <c r="AK128" s="25">
        <v>9.8246601134184512</v>
      </c>
      <c r="AL128" s="25">
        <v>11.060404886260629</v>
      </c>
      <c r="AM128" s="25">
        <v>9.0160706195764035</v>
      </c>
      <c r="AN128" s="25">
        <v>2.91178591583548</v>
      </c>
      <c r="AO128" s="25">
        <v>1.6097443823656166</v>
      </c>
      <c r="AP128" s="4">
        <v>4232.5529999999999</v>
      </c>
      <c r="AQ128" s="24">
        <v>6562.8535000000002</v>
      </c>
      <c r="AR128" s="24">
        <v>3682.39</v>
      </c>
      <c r="AS128" s="24">
        <v>3179.59</v>
      </c>
      <c r="AT128" s="24">
        <v>5280.44</v>
      </c>
      <c r="AU128" s="24">
        <v>5394.48</v>
      </c>
      <c r="BB128" s="26">
        <v>14477.7965</v>
      </c>
      <c r="BC128" s="26">
        <v>13854.509999999998</v>
      </c>
      <c r="BD128" s="26">
        <v>0</v>
      </c>
      <c r="BE128" s="26">
        <v>0</v>
      </c>
      <c r="BF128" s="26">
        <v>28332.306499999999</v>
      </c>
      <c r="BG128" s="27">
        <v>1.5302320536668168</v>
      </c>
      <c r="BH128" s="28">
        <v>2.8729349088206937</v>
      </c>
      <c r="BI128" s="28">
        <v>1.9032824527104819</v>
      </c>
      <c r="BJ128" s="28">
        <v>1.4741176696943292</v>
      </c>
      <c r="BK128" s="28">
        <v>1.5056775280842487</v>
      </c>
      <c r="BL128" s="28">
        <v>1.6849162192644935</v>
      </c>
      <c r="BM128" s="28">
        <v>0</v>
      </c>
      <c r="BN128" s="28">
        <v>0</v>
      </c>
      <c r="BO128" s="28">
        <v>0</v>
      </c>
      <c r="BP128" s="28">
        <v>0</v>
      </c>
      <c r="BQ128" s="28">
        <v>0</v>
      </c>
      <c r="BR128" s="28">
        <v>0</v>
      </c>
      <c r="BS128" s="28">
        <v>2.0726729166502631</v>
      </c>
      <c r="BT128" s="28">
        <v>1.56272765322782</v>
      </c>
      <c r="BU128" s="28">
        <v>0</v>
      </c>
      <c r="BV128" s="28">
        <v>0</v>
      </c>
      <c r="BW128" s="28">
        <v>1.7874505722300351</v>
      </c>
    </row>
    <row r="129" spans="1:75" x14ac:dyDescent="0.25">
      <c r="A129" s="60" t="str">
        <f t="shared" ref="A129:A136" si="46">$B$127&amp;"_by_rookie:"&amp;B129</f>
        <v>RYP_by_rookie:Rookie in month</v>
      </c>
      <c r="B129" t="s">
        <v>64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>
        <v>0</v>
      </c>
      <c r="W129">
        <v>0</v>
      </c>
      <c r="X129" s="4">
        <v>0</v>
      </c>
      <c r="Y129" s="4">
        <v>0</v>
      </c>
      <c r="Z129" s="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25">
        <v>0</v>
      </c>
      <c r="AL129" s="25">
        <v>0</v>
      </c>
      <c r="AM129" s="25">
        <v>0</v>
      </c>
      <c r="AN129" s="25">
        <v>0</v>
      </c>
      <c r="AO129" s="25">
        <v>0</v>
      </c>
      <c r="AP129" s="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7">
        <v>0</v>
      </c>
      <c r="BH129" s="28">
        <v>0</v>
      </c>
      <c r="BI129" s="28">
        <v>0</v>
      </c>
      <c r="BJ129" s="28">
        <v>0</v>
      </c>
      <c r="BK129" s="28">
        <v>0</v>
      </c>
      <c r="BL129" s="28">
        <v>0</v>
      </c>
      <c r="BM129" s="28">
        <v>0</v>
      </c>
      <c r="BN129" s="28">
        <v>0</v>
      </c>
      <c r="BO129" s="28">
        <v>0</v>
      </c>
      <c r="BP129" s="28">
        <v>0</v>
      </c>
      <c r="BQ129" s="28">
        <v>0</v>
      </c>
      <c r="BR129" s="28">
        <v>0</v>
      </c>
      <c r="BS129" s="28">
        <v>0</v>
      </c>
      <c r="BT129" s="28">
        <v>0</v>
      </c>
      <c r="BU129" s="28">
        <v>0</v>
      </c>
      <c r="BV129" s="28">
        <v>0</v>
      </c>
      <c r="BW129" s="28">
        <v>0</v>
      </c>
    </row>
    <row r="130" spans="1:75" x14ac:dyDescent="0.25">
      <c r="A130" s="60" t="str">
        <f t="shared" si="46"/>
        <v>RYP_by_rookie:Rookie last month</v>
      </c>
      <c r="B130" t="s">
        <v>65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68.644999999999996</v>
      </c>
      <c r="O130" s="4">
        <v>0</v>
      </c>
      <c r="P130" s="4">
        <v>0</v>
      </c>
      <c r="Q130" s="4">
        <v>0</v>
      </c>
      <c r="R130" s="4">
        <v>74.311000000000007</v>
      </c>
      <c r="S130" s="4">
        <v>0</v>
      </c>
      <c r="T130" s="4">
        <v>0</v>
      </c>
      <c r="U130" s="4">
        <v>0</v>
      </c>
      <c r="V130">
        <v>0</v>
      </c>
      <c r="W130">
        <v>105.136</v>
      </c>
      <c r="X130" s="4">
        <v>0</v>
      </c>
      <c r="Y130" s="4">
        <v>0</v>
      </c>
      <c r="Z130" s="4">
        <v>0</v>
      </c>
      <c r="AA130" s="24">
        <v>74.311000000000007</v>
      </c>
      <c r="AB130" s="24">
        <v>0</v>
      </c>
      <c r="AC130" s="24">
        <v>74.311000000000007</v>
      </c>
      <c r="AD130" s="24">
        <v>105.136</v>
      </c>
      <c r="AE130" s="2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68.644999999999996</v>
      </c>
      <c r="AK130" s="25" t="e">
        <v>#DIV/0!</v>
      </c>
      <c r="AL130" s="25">
        <v>0</v>
      </c>
      <c r="AM130" s="25">
        <v>0</v>
      </c>
      <c r="AN130" s="25">
        <v>0</v>
      </c>
      <c r="AO130" s="25">
        <v>-1</v>
      </c>
      <c r="AP130" s="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7">
        <v>0</v>
      </c>
      <c r="BH130" s="28">
        <v>0</v>
      </c>
      <c r="BI130" s="28">
        <v>0</v>
      </c>
      <c r="BJ130" s="28">
        <v>0</v>
      </c>
      <c r="BK130" s="28">
        <v>0</v>
      </c>
      <c r="BL130" s="28">
        <v>0</v>
      </c>
      <c r="BM130" s="28">
        <v>0</v>
      </c>
      <c r="BN130" s="28">
        <v>0</v>
      </c>
      <c r="BO130" s="28">
        <v>0</v>
      </c>
      <c r="BP130" s="28">
        <v>0</v>
      </c>
      <c r="BQ130" s="28">
        <v>0</v>
      </c>
      <c r="BR130" s="28">
        <v>0</v>
      </c>
      <c r="BS130" s="28">
        <v>0</v>
      </c>
      <c r="BT130" s="28">
        <v>0</v>
      </c>
      <c r="BU130" s="28">
        <v>0</v>
      </c>
      <c r="BV130" s="28">
        <v>0</v>
      </c>
      <c r="BW130" s="28">
        <v>0</v>
      </c>
    </row>
    <row r="131" spans="1:75" x14ac:dyDescent="0.25">
      <c r="A131" s="60" t="str">
        <f t="shared" si="46"/>
        <v>RYP_by_rookie:2-3 months</v>
      </c>
      <c r="B131" t="s">
        <v>66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13.249000000000001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34.085999999999999</v>
      </c>
      <c r="S131" s="4">
        <v>17.068999999999999</v>
      </c>
      <c r="T131" s="4">
        <v>52.228000000000002</v>
      </c>
      <c r="U131" s="4">
        <v>0</v>
      </c>
      <c r="V131">
        <v>10.196</v>
      </c>
      <c r="W131">
        <v>0</v>
      </c>
      <c r="X131" s="4">
        <v>44.93</v>
      </c>
      <c r="Y131" s="4">
        <v>286.95800000000003</v>
      </c>
      <c r="Z131" s="4">
        <v>18.036000000000001</v>
      </c>
      <c r="AA131" s="24">
        <v>103.38300000000001</v>
      </c>
      <c r="AB131" s="24">
        <v>0</v>
      </c>
      <c r="AC131" s="24">
        <v>103.38300000000001</v>
      </c>
      <c r="AD131" s="24">
        <v>10.196</v>
      </c>
      <c r="AE131" s="24">
        <v>349.92400000000004</v>
      </c>
      <c r="AF131" s="4">
        <v>13.249000000000001</v>
      </c>
      <c r="AG131" s="4">
        <v>0</v>
      </c>
      <c r="AH131" s="4">
        <v>13.249000000000001</v>
      </c>
      <c r="AI131" s="4">
        <v>0</v>
      </c>
      <c r="AJ131" s="4">
        <v>0</v>
      </c>
      <c r="AK131" s="25">
        <v>6.8030794776964303</v>
      </c>
      <c r="AL131" s="25">
        <v>0</v>
      </c>
      <c r="AM131" s="25">
        <v>6.8030794776964303</v>
      </c>
      <c r="AN131" s="25">
        <v>0</v>
      </c>
      <c r="AO131" s="25">
        <v>0</v>
      </c>
      <c r="AP131" s="4">
        <v>6.7889999999999997</v>
      </c>
      <c r="AQ131" s="24">
        <v>13.279</v>
      </c>
      <c r="AR131" s="24">
        <v>0</v>
      </c>
      <c r="AS131" s="24">
        <v>0</v>
      </c>
      <c r="AT131" s="24">
        <v>0</v>
      </c>
      <c r="AU131" s="24">
        <v>20.8</v>
      </c>
      <c r="BB131" s="26">
        <v>20.067999999999998</v>
      </c>
      <c r="BC131" s="26">
        <v>20.8</v>
      </c>
      <c r="BD131" s="26">
        <v>0</v>
      </c>
      <c r="BE131" s="26">
        <v>0</v>
      </c>
      <c r="BF131" s="26">
        <v>40.867999999999995</v>
      </c>
      <c r="BG131" s="27">
        <v>0</v>
      </c>
      <c r="BH131" s="28">
        <v>0</v>
      </c>
      <c r="BI131" s="28">
        <v>0</v>
      </c>
      <c r="BJ131" s="28">
        <v>0</v>
      </c>
      <c r="BK131" s="28">
        <v>0</v>
      </c>
      <c r="BL131" s="28">
        <v>0.398253810216742</v>
      </c>
      <c r="BM131" s="28">
        <v>0</v>
      </c>
      <c r="BN131" s="28">
        <v>0</v>
      </c>
      <c r="BO131" s="28">
        <v>0</v>
      </c>
      <c r="BP131" s="28">
        <v>0</v>
      </c>
      <c r="BQ131" s="28">
        <v>0</v>
      </c>
      <c r="BR131" s="28">
        <v>0</v>
      </c>
      <c r="BS131" s="28">
        <v>0</v>
      </c>
      <c r="BT131" s="28">
        <v>0.20119361984078618</v>
      </c>
      <c r="BU131" s="28">
        <v>0</v>
      </c>
      <c r="BV131" s="28">
        <v>0</v>
      </c>
      <c r="BW131" s="28">
        <v>0.39530677190640617</v>
      </c>
    </row>
    <row r="132" spans="1:75" x14ac:dyDescent="0.25">
      <c r="A132" s="60" t="str">
        <f t="shared" si="46"/>
        <v>RYP_by_rookie:4 - 6 mths</v>
      </c>
      <c r="B132" t="s">
        <v>67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13.09</v>
      </c>
      <c r="I132" s="4">
        <v>3.085</v>
      </c>
      <c r="J132" s="4">
        <v>0</v>
      </c>
      <c r="K132" s="4">
        <v>16.382000000000001</v>
      </c>
      <c r="L132" s="4">
        <v>75.619</v>
      </c>
      <c r="M132" s="4">
        <v>19.744</v>
      </c>
      <c r="N132" s="4">
        <v>19.341000000000001</v>
      </c>
      <c r="O132" s="4">
        <v>19.628</v>
      </c>
      <c r="P132" s="4">
        <v>0</v>
      </c>
      <c r="Q132" s="4">
        <v>0</v>
      </c>
      <c r="R132" s="4">
        <v>201.22200000000001</v>
      </c>
      <c r="S132" s="4">
        <v>93.013999999999996</v>
      </c>
      <c r="T132" s="4">
        <v>22.939</v>
      </c>
      <c r="U132" s="4">
        <v>143.98599999999999</v>
      </c>
      <c r="V132">
        <v>70.447999999999993</v>
      </c>
      <c r="W132">
        <v>60.905000000000001</v>
      </c>
      <c r="X132" s="4">
        <v>49.756999999999998</v>
      </c>
      <c r="Y132" s="4">
        <v>46.892000000000003</v>
      </c>
      <c r="Z132" s="4">
        <v>129.99100000000001</v>
      </c>
      <c r="AA132" s="24">
        <v>336.80300000000005</v>
      </c>
      <c r="AB132" s="24">
        <v>19.628</v>
      </c>
      <c r="AC132" s="24">
        <v>317.17500000000001</v>
      </c>
      <c r="AD132" s="24">
        <v>275.33899999999994</v>
      </c>
      <c r="AE132" s="24">
        <v>226.64000000000001</v>
      </c>
      <c r="AF132" s="4">
        <v>13.09</v>
      </c>
      <c r="AG132" s="4">
        <v>0</v>
      </c>
      <c r="AH132" s="4">
        <v>13.09</v>
      </c>
      <c r="AI132" s="4">
        <v>19.467000000000002</v>
      </c>
      <c r="AJ132" s="4">
        <v>114.70400000000001</v>
      </c>
      <c r="AK132" s="25">
        <v>24.729793735676093</v>
      </c>
      <c r="AL132" s="25">
        <v>0</v>
      </c>
      <c r="AM132" s="25">
        <v>23.230328495034378</v>
      </c>
      <c r="AN132" s="25">
        <v>13.143884522525294</v>
      </c>
      <c r="AO132" s="25">
        <v>0.97586832194169348</v>
      </c>
      <c r="AP132" s="4">
        <v>160.35</v>
      </c>
      <c r="AQ132" s="24">
        <v>214.23099999999999</v>
      </c>
      <c r="AR132" s="24">
        <v>39.76</v>
      </c>
      <c r="AS132" s="24">
        <v>15.46</v>
      </c>
      <c r="AT132" s="24">
        <v>109.26</v>
      </c>
      <c r="AU132" s="24">
        <v>0</v>
      </c>
      <c r="BB132" s="26">
        <v>414.34100000000001</v>
      </c>
      <c r="BC132" s="26">
        <v>124.72</v>
      </c>
      <c r="BD132" s="26">
        <v>0</v>
      </c>
      <c r="BE132" s="26">
        <v>0</v>
      </c>
      <c r="BF132" s="26">
        <v>539.06100000000004</v>
      </c>
      <c r="BG132" s="27">
        <v>8.1694518035459538</v>
      </c>
      <c r="BH132" s="28">
        <v>0</v>
      </c>
      <c r="BI132" s="28">
        <v>0</v>
      </c>
      <c r="BJ132" s="28">
        <v>7.6830565246344837E-2</v>
      </c>
      <c r="BK132" s="28">
        <v>1.1746618788569463</v>
      </c>
      <c r="BL132" s="28">
        <v>0</v>
      </c>
      <c r="BM132" s="28">
        <v>0</v>
      </c>
      <c r="BN132" s="28">
        <v>0</v>
      </c>
      <c r="BO132" s="28">
        <v>0</v>
      </c>
      <c r="BP132" s="28">
        <v>0</v>
      </c>
      <c r="BQ132" s="28">
        <v>0</v>
      </c>
      <c r="BR132" s="28">
        <v>0</v>
      </c>
      <c r="BS132" s="28">
        <v>21.10969023843489</v>
      </c>
      <c r="BT132" s="28">
        <v>0.39322140774020647</v>
      </c>
      <c r="BU132" s="28">
        <v>0</v>
      </c>
      <c r="BV132" s="28">
        <v>0</v>
      </c>
      <c r="BW132" s="28">
        <v>1.6005231544849658</v>
      </c>
    </row>
    <row r="133" spans="1:75" x14ac:dyDescent="0.25">
      <c r="A133" s="60" t="str">
        <f t="shared" si="46"/>
        <v>RYP_by_rookie:7-12mth</v>
      </c>
      <c r="B133" t="s">
        <v>68</v>
      </c>
      <c r="C133" s="4">
        <v>66.138000000000005</v>
      </c>
      <c r="D133" s="4">
        <v>0</v>
      </c>
      <c r="E133" s="4">
        <v>16.998999999999999</v>
      </c>
      <c r="F133" s="4">
        <v>20.236000000000001</v>
      </c>
      <c r="G133" s="4">
        <v>56.5</v>
      </c>
      <c r="H133" s="4">
        <v>283.54899999999998</v>
      </c>
      <c r="I133" s="4">
        <v>236.65799999999999</v>
      </c>
      <c r="J133" s="4">
        <v>273.01</v>
      </c>
      <c r="K133" s="4">
        <v>142.047</v>
      </c>
      <c r="L133" s="4">
        <v>104.39700000000001</v>
      </c>
      <c r="M133" s="4">
        <v>318.65499999999997</v>
      </c>
      <c r="N133" s="4">
        <v>600.63329999999996</v>
      </c>
      <c r="O133" s="4">
        <v>319.57299999999998</v>
      </c>
      <c r="P133" s="4">
        <v>239.946</v>
      </c>
      <c r="Q133" s="4">
        <v>237.44</v>
      </c>
      <c r="R133" s="4">
        <v>309.08999999999997</v>
      </c>
      <c r="S133" s="4">
        <v>296.24700000000001</v>
      </c>
      <c r="T133" s="4">
        <v>219.17699999999999</v>
      </c>
      <c r="U133" s="4">
        <v>172.31700000000001</v>
      </c>
      <c r="V133">
        <v>271.19600000000003</v>
      </c>
      <c r="W133">
        <v>367.37799999999999</v>
      </c>
      <c r="X133" s="4">
        <v>311.911</v>
      </c>
      <c r="Y133" s="4">
        <v>569.92150000000004</v>
      </c>
      <c r="Z133" s="4">
        <v>1071.393</v>
      </c>
      <c r="AA133" s="24">
        <v>1621.473</v>
      </c>
      <c r="AB133" s="24">
        <v>796.95900000000006</v>
      </c>
      <c r="AC133" s="24">
        <v>824.51400000000001</v>
      </c>
      <c r="AD133" s="24">
        <v>810.89100000000008</v>
      </c>
      <c r="AE133" s="24">
        <v>1953.2255</v>
      </c>
      <c r="AF133" s="4">
        <v>443.42199999999997</v>
      </c>
      <c r="AG133" s="4">
        <v>83.137</v>
      </c>
      <c r="AH133" s="4">
        <v>360.28499999999997</v>
      </c>
      <c r="AI133" s="4">
        <v>651.71500000000003</v>
      </c>
      <c r="AJ133" s="4">
        <v>1023.6852999999999</v>
      </c>
      <c r="AK133" s="25">
        <v>2.6567265494269567</v>
      </c>
      <c r="AL133" s="25">
        <v>8.5860928347185972</v>
      </c>
      <c r="AM133" s="25">
        <v>1.288504933594238</v>
      </c>
      <c r="AN133" s="25">
        <v>0.24424173143168426</v>
      </c>
      <c r="AO133" s="25">
        <v>0.90803316214465535</v>
      </c>
      <c r="AP133" s="4">
        <v>314.14499999999998</v>
      </c>
      <c r="AQ133" s="24">
        <v>149.48599999999999</v>
      </c>
      <c r="AR133" s="24">
        <v>347.7</v>
      </c>
      <c r="AS133" s="24">
        <v>122.89700000000001</v>
      </c>
      <c r="AT133" s="24">
        <v>178.23</v>
      </c>
      <c r="AU133" s="24">
        <v>290.92</v>
      </c>
      <c r="BB133" s="26">
        <v>811.3309999999999</v>
      </c>
      <c r="BC133" s="26">
        <v>592.04700000000003</v>
      </c>
      <c r="BD133" s="26">
        <v>0</v>
      </c>
      <c r="BE133" s="26">
        <v>0</v>
      </c>
      <c r="BF133" s="26">
        <v>1403.3779999999999</v>
      </c>
      <c r="BG133" s="27">
        <v>0.98301483542101498</v>
      </c>
      <c r="BH133" s="28">
        <v>0.62299850799763279</v>
      </c>
      <c r="BI133" s="28">
        <v>1.4643699460916442</v>
      </c>
      <c r="BJ133" s="28">
        <v>0.39760911061503129</v>
      </c>
      <c r="BK133" s="28">
        <v>0.60162634558324635</v>
      </c>
      <c r="BL133" s="28">
        <v>1.3273290536872027</v>
      </c>
      <c r="BM133" s="28">
        <v>0</v>
      </c>
      <c r="BN133" s="28">
        <v>0</v>
      </c>
      <c r="BO133" s="28">
        <v>0</v>
      </c>
      <c r="BP133" s="28">
        <v>0</v>
      </c>
      <c r="BQ133" s="28">
        <v>0</v>
      </c>
      <c r="BR133" s="28">
        <v>0</v>
      </c>
      <c r="BS133" s="28">
        <v>1.0180335500320592</v>
      </c>
      <c r="BT133" s="28">
        <v>0.71805572737394396</v>
      </c>
      <c r="BU133" s="28">
        <v>0</v>
      </c>
      <c r="BV133" s="28">
        <v>0</v>
      </c>
      <c r="BW133" s="28">
        <v>0.86549575601937245</v>
      </c>
    </row>
    <row r="134" spans="1:75" x14ac:dyDescent="0.25">
      <c r="A134" s="60" t="str">
        <f t="shared" si="46"/>
        <v>RYP_by_rookie:13+mth</v>
      </c>
      <c r="B134" t="s">
        <v>69</v>
      </c>
      <c r="C134" s="4">
        <v>933.43700000000001</v>
      </c>
      <c r="D134" s="4">
        <v>600.774</v>
      </c>
      <c r="E134" s="4">
        <v>740.70799999999997</v>
      </c>
      <c r="F134" s="4">
        <v>751.96699999999998</v>
      </c>
      <c r="G134" s="4">
        <v>923.72069999999997</v>
      </c>
      <c r="H134" s="4">
        <v>1442.0277000000001</v>
      </c>
      <c r="I134" s="4">
        <v>1770.9188999999999</v>
      </c>
      <c r="J134" s="4">
        <v>1984.5477000000001</v>
      </c>
      <c r="K134" s="4">
        <v>2270.7280000000001</v>
      </c>
      <c r="L134" s="4">
        <v>2925.8108000000002</v>
      </c>
      <c r="M134" s="4">
        <v>3325.6662000000001</v>
      </c>
      <c r="N134" s="4">
        <v>5124.1277</v>
      </c>
      <c r="O134" s="4">
        <v>5412.3084000000099</v>
      </c>
      <c r="P134" s="4">
        <v>4895.1165000000001</v>
      </c>
      <c r="Q134" s="4">
        <v>4247.2412999999997</v>
      </c>
      <c r="R134" s="4">
        <v>3899.7964999999999</v>
      </c>
      <c r="S134" s="4">
        <v>4261.2233999999999</v>
      </c>
      <c r="T134" s="4">
        <v>5998.4767000000102</v>
      </c>
      <c r="U134" s="4">
        <v>6041.9110000000001</v>
      </c>
      <c r="V134">
        <v>6320.8250000000098</v>
      </c>
      <c r="W134">
        <v>7855.6057000000101</v>
      </c>
      <c r="X134" s="4">
        <v>7879.433</v>
      </c>
      <c r="Y134" s="4">
        <v>10146.1155</v>
      </c>
      <c r="Z134" s="4">
        <v>13221.4799</v>
      </c>
      <c r="AA134" s="24">
        <v>28714.162800000016</v>
      </c>
      <c r="AB134" s="24">
        <v>14554.666200000009</v>
      </c>
      <c r="AC134" s="24">
        <v>14159.496600000009</v>
      </c>
      <c r="AD134" s="24">
        <v>20218.341700000019</v>
      </c>
      <c r="AE134" s="24">
        <v>31247.028400000003</v>
      </c>
      <c r="AF134" s="4">
        <v>5392.6343999999999</v>
      </c>
      <c r="AG134" s="4">
        <v>2274.9189999999999</v>
      </c>
      <c r="AH134" s="4">
        <v>3117.7154</v>
      </c>
      <c r="AI134" s="4">
        <v>6026.1945999999998</v>
      </c>
      <c r="AJ134" s="4">
        <v>11375.6047</v>
      </c>
      <c r="AK134" s="25">
        <v>4.3247004469652195</v>
      </c>
      <c r="AL134" s="25">
        <v>5.3978832652942854</v>
      </c>
      <c r="AM134" s="25">
        <v>3.5416257686638133</v>
      </c>
      <c r="AN134" s="25">
        <v>2.3550761371031763</v>
      </c>
      <c r="AO134" s="25">
        <v>1.7468454841789645</v>
      </c>
      <c r="AP134" s="4">
        <v>12042.558000000099</v>
      </c>
      <c r="AQ134" s="24">
        <v>8075.3524000000198</v>
      </c>
      <c r="AR134" s="24">
        <v>6124.55</v>
      </c>
      <c r="AS134" s="24">
        <v>5366.1808000000101</v>
      </c>
      <c r="AT134" s="24">
        <v>6489.54</v>
      </c>
      <c r="AU134" s="24">
        <v>7691.96</v>
      </c>
      <c r="BB134" s="26">
        <v>26242.460400000116</v>
      </c>
      <c r="BC134" s="26">
        <v>19547.680800000009</v>
      </c>
      <c r="BD134" s="26">
        <v>0</v>
      </c>
      <c r="BE134" s="26">
        <v>0</v>
      </c>
      <c r="BF134" s="26">
        <v>45790.141200000122</v>
      </c>
      <c r="BG134" s="27">
        <v>2.2250317443108152</v>
      </c>
      <c r="BH134" s="28">
        <v>1.649675222234245</v>
      </c>
      <c r="BI134" s="28">
        <v>1.4420066032038257</v>
      </c>
      <c r="BJ134" s="28">
        <v>1.3760155946598778</v>
      </c>
      <c r="BK134" s="28">
        <v>1.5229288377605361</v>
      </c>
      <c r="BL134" s="28">
        <v>1.2823188927282134</v>
      </c>
      <c r="BM134" s="28">
        <v>0</v>
      </c>
      <c r="BN134" s="28">
        <v>0</v>
      </c>
      <c r="BO134" s="28">
        <v>0</v>
      </c>
      <c r="BP134" s="28">
        <v>0</v>
      </c>
      <c r="BQ134" s="28">
        <v>0</v>
      </c>
      <c r="BR134" s="28">
        <v>0</v>
      </c>
      <c r="BS134" s="28">
        <v>1.803027293061527</v>
      </c>
      <c r="BT134" s="28">
        <v>1.3805350113929895</v>
      </c>
      <c r="BU134" s="28">
        <v>0</v>
      </c>
      <c r="BV134" s="28">
        <v>0</v>
      </c>
      <c r="BW134" s="28">
        <v>1.5946883605465973</v>
      </c>
    </row>
    <row r="135" spans="1:75" x14ac:dyDescent="0.25">
      <c r="A135" s="60" t="str">
        <f t="shared" si="46"/>
        <v>RYP_by_rookie:SA</v>
      </c>
      <c r="B135" s="38" t="s">
        <v>70</v>
      </c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X135" s="4"/>
      <c r="Y135" s="4"/>
      <c r="Z135" s="4"/>
      <c r="AA135" s="24"/>
      <c r="AB135" s="24"/>
      <c r="AC135" s="24"/>
      <c r="AD135" s="24"/>
      <c r="AE135" s="24"/>
      <c r="AF135" s="4"/>
      <c r="AG135" s="4"/>
      <c r="AH135" s="4"/>
      <c r="AI135" s="4"/>
      <c r="AJ135" s="4"/>
      <c r="AK135" s="25"/>
      <c r="AL135" s="25"/>
      <c r="AM135" s="25"/>
      <c r="AN135" s="25"/>
      <c r="AO135" s="25"/>
      <c r="AP135" s="4"/>
      <c r="AQ135" s="24">
        <v>3527.4623999999999</v>
      </c>
      <c r="AR135" s="24">
        <v>3139.57</v>
      </c>
      <c r="AS135" s="24">
        <v>4080.6550000000002</v>
      </c>
      <c r="AT135" s="24">
        <v>6196.35</v>
      </c>
      <c r="AU135" s="24">
        <v>6468.61</v>
      </c>
      <c r="BB135" s="26"/>
      <c r="BC135" s="26"/>
      <c r="BD135" s="26"/>
      <c r="BE135" s="26"/>
      <c r="BF135" s="26"/>
      <c r="BG135" s="27"/>
      <c r="BH135" s="28"/>
      <c r="BI135" s="28"/>
      <c r="BJ135" s="28"/>
      <c r="BK135" s="28"/>
      <c r="BL135" s="28"/>
      <c r="BM135" s="28"/>
      <c r="BN135" s="28"/>
      <c r="BO135" s="28"/>
      <c r="BP135" s="28"/>
      <c r="BQ135" s="28"/>
      <c r="BR135" s="28"/>
      <c r="BS135" s="28"/>
      <c r="BT135" s="28"/>
      <c r="BU135" s="28"/>
      <c r="BV135" s="28"/>
      <c r="BW135" s="28"/>
    </row>
    <row r="136" spans="1:75" s="23" customFormat="1" x14ac:dyDescent="0.25">
      <c r="A136" s="60" t="str">
        <f t="shared" si="46"/>
        <v xml:space="preserve">RYP_by_rookie:Total </v>
      </c>
      <c r="B136" s="29" t="s">
        <v>100</v>
      </c>
      <c r="C136" s="30">
        <v>1208.5230000000001</v>
      </c>
      <c r="D136" s="30">
        <v>865.48500000000001</v>
      </c>
      <c r="E136" s="30">
        <v>863.22299999999996</v>
      </c>
      <c r="F136" s="30">
        <v>1087.8150000000001</v>
      </c>
      <c r="G136" s="30">
        <v>1220.9326999999998</v>
      </c>
      <c r="H136" s="30">
        <v>2080.7287000000001</v>
      </c>
      <c r="I136" s="30">
        <v>3117.2478999999998</v>
      </c>
      <c r="J136" s="30">
        <v>3599.1496999999999</v>
      </c>
      <c r="K136" s="30">
        <v>4060.085</v>
      </c>
      <c r="L136" s="30">
        <v>5043.0773000000008</v>
      </c>
      <c r="M136" s="30">
        <v>5745.4434000000001</v>
      </c>
      <c r="N136" s="30">
        <v>9358.8194000000003</v>
      </c>
      <c r="O136" s="30">
        <v>8517.4644000000098</v>
      </c>
      <c r="P136" s="30">
        <v>7419.4349999999995</v>
      </c>
      <c r="Q136" s="30">
        <v>6419.4387999999999</v>
      </c>
      <c r="R136" s="30">
        <v>6675.4500000000007</v>
      </c>
      <c r="S136" s="30">
        <v>8174.5725999999995</v>
      </c>
      <c r="T136" s="30">
        <v>9494.4517000000105</v>
      </c>
      <c r="U136" s="30">
        <v>9979.5669999999991</v>
      </c>
      <c r="V136" s="30">
        <v>13975.17240000001</v>
      </c>
      <c r="W136" s="30">
        <v>13421.75370000001</v>
      </c>
      <c r="X136" s="30">
        <v>12499.470300000001</v>
      </c>
      <c r="Y136" s="30">
        <v>18895.627900000007</v>
      </c>
      <c r="Z136" s="30">
        <v>22123.655899999991</v>
      </c>
      <c r="AA136" s="30">
        <v>46700.812500000015</v>
      </c>
      <c r="AB136" s="30">
        <v>22356.338200000006</v>
      </c>
      <c r="AC136" s="30">
        <v>24344.474300000009</v>
      </c>
      <c r="AD136" s="30">
        <v>37376.493100000022</v>
      </c>
      <c r="AE136" s="30">
        <v>53518.754100000006</v>
      </c>
      <c r="AF136" s="30">
        <v>7326.7073999999993</v>
      </c>
      <c r="AG136" s="30">
        <v>2937.2309999999998</v>
      </c>
      <c r="AH136" s="30">
        <v>4389.4763999999996</v>
      </c>
      <c r="AI136" s="30">
        <v>10776.482599999999</v>
      </c>
      <c r="AJ136" s="30">
        <v>20147.340100000001</v>
      </c>
      <c r="AK136" s="25">
        <v>5.3740518012224729</v>
      </c>
      <c r="AL136" s="25">
        <v>6.611365330135766</v>
      </c>
      <c r="AM136" s="25">
        <v>4.546099826393875</v>
      </c>
      <c r="AN136" s="25">
        <v>2.4683388344170876</v>
      </c>
      <c r="AO136" s="25">
        <v>1.6563682269899243</v>
      </c>
      <c r="AP136" s="30">
        <v>16756.395000000099</v>
      </c>
      <c r="AQ136" s="30">
        <v>18542.664300000019</v>
      </c>
      <c r="AR136" s="30">
        <v>13333.97</v>
      </c>
      <c r="AS136" s="30">
        <v>12764.78280000001</v>
      </c>
      <c r="AT136" s="30">
        <v>18253.82</v>
      </c>
      <c r="AU136" s="30">
        <v>19866.77</v>
      </c>
      <c r="BB136" s="31">
        <v>48633.029300000118</v>
      </c>
      <c r="BC136" s="31">
        <v>50885.372800000012</v>
      </c>
      <c r="BD136" s="31">
        <v>0</v>
      </c>
      <c r="BE136" s="31">
        <v>0</v>
      </c>
      <c r="BF136" s="31">
        <v>99518.402100000138</v>
      </c>
      <c r="BG136" s="32">
        <v>1.9672985072881641</v>
      </c>
      <c r="BH136" s="44">
        <v>2.4992016642776735</v>
      </c>
      <c r="BI136" s="44">
        <v>2.0771239379990662</v>
      </c>
      <c r="BJ136" s="44">
        <v>1.9121980990045628</v>
      </c>
      <c r="BK136" s="44">
        <v>2.2329999246688446</v>
      </c>
      <c r="BL136" s="44">
        <v>2.0924610106763697</v>
      </c>
      <c r="BM136" s="44">
        <v>0</v>
      </c>
      <c r="BN136" s="44">
        <v>0</v>
      </c>
      <c r="BO136" s="44">
        <v>0</v>
      </c>
      <c r="BP136" s="44">
        <v>0</v>
      </c>
      <c r="BQ136" s="44">
        <v>0</v>
      </c>
      <c r="BR136" s="44">
        <v>0</v>
      </c>
      <c r="BS136" s="44">
        <v>2.1753575592267653</v>
      </c>
      <c r="BT136" s="44">
        <v>2.0902226999413989</v>
      </c>
      <c r="BU136" s="44">
        <v>0</v>
      </c>
      <c r="BV136" s="44">
        <v>0</v>
      </c>
      <c r="BW136" s="44">
        <v>2.1309779588952571</v>
      </c>
    </row>
  </sheetData>
  <mergeCells count="2">
    <mergeCell ref="AK2:AO2"/>
    <mergeCell ref="BB2:BF2"/>
  </mergeCells>
  <conditionalFormatting sqref="AO4:AO12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O28:AO36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O52:AO6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P60:BA60">
    <cfRule type="expression" dxfId="343" priority="17">
      <formula>$B$2=COLUMNS($O60:AP60)</formula>
    </cfRule>
  </conditionalFormatting>
  <conditionalFormatting sqref="AP84">
    <cfRule type="expression" dxfId="342" priority="16">
      <formula>$B$2=COLUMNS($O84:AP84)</formula>
    </cfRule>
  </conditionalFormatting>
  <conditionalFormatting sqref="BB84:BF84">
    <cfRule type="expression" dxfId="341" priority="15">
      <formula>$B$2=COLUMNS($O84:BB84)</formula>
    </cfRule>
  </conditionalFormatting>
  <conditionalFormatting sqref="BB114:BF114">
    <cfRule type="expression" dxfId="340" priority="14">
      <formula>$B$2=COLUMNS($O114:BB114)</formula>
    </cfRule>
  </conditionalFormatting>
  <conditionalFormatting sqref="O48:Z48">
    <cfRule type="expression" dxfId="339" priority="13">
      <formula>$B$2=COLUMNS($O48:O48)</formula>
    </cfRule>
  </conditionalFormatting>
  <conditionalFormatting sqref="AP48">
    <cfRule type="expression" dxfId="338" priority="12">
      <formula>$B$2=COLUMNS($O48:AP48)</formula>
    </cfRule>
  </conditionalFormatting>
  <conditionalFormatting sqref="AQ48">
    <cfRule type="expression" dxfId="337" priority="11">
      <formula>$B$2=COLUMNS($O48:AQ48)</formula>
    </cfRule>
  </conditionalFormatting>
  <conditionalFormatting sqref="AQ84">
    <cfRule type="expression" dxfId="336" priority="10">
      <formula>$B$2=COLUMNS($O84:AQ84)</formula>
    </cfRule>
  </conditionalFormatting>
  <conditionalFormatting sqref="AR48">
    <cfRule type="expression" dxfId="335" priority="9">
      <formula>$B$2=COLUMNS($O48:AR48)</formula>
    </cfRule>
  </conditionalFormatting>
  <conditionalFormatting sqref="AR84">
    <cfRule type="expression" dxfId="334" priority="8">
      <formula>$B$2=COLUMNS($O84:AR84)</formula>
    </cfRule>
  </conditionalFormatting>
  <conditionalFormatting sqref="AS48">
    <cfRule type="expression" dxfId="333" priority="7">
      <formula>$B$2=COLUMNS($O48:AS48)</formula>
    </cfRule>
  </conditionalFormatting>
  <conditionalFormatting sqref="AS84">
    <cfRule type="expression" dxfId="332" priority="6">
      <formula>$B$2=COLUMNS($O84:AS84)</formula>
    </cfRule>
  </conditionalFormatting>
  <conditionalFormatting sqref="AT48">
    <cfRule type="expression" dxfId="331" priority="5">
      <formula>$B$2=COLUMNS($O48:AT48)</formula>
    </cfRule>
  </conditionalFormatting>
  <conditionalFormatting sqref="AT84">
    <cfRule type="expression" dxfId="330" priority="4">
      <formula>$B$2=COLUMNS($O84:AT84)</formula>
    </cfRule>
  </conditionalFormatting>
  <conditionalFormatting sqref="AU48">
    <cfRule type="expression" dxfId="329" priority="3">
      <formula>$B$2=COLUMNS($O48:AU48)</formula>
    </cfRule>
  </conditionalFormatting>
  <conditionalFormatting sqref="AU84">
    <cfRule type="expression" dxfId="328" priority="2">
      <formula>$B$2=COLUMNS($O84:AU84)</formula>
    </cfRule>
  </conditionalFormatting>
  <conditionalFormatting sqref="AO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K90"/>
  <sheetViews>
    <sheetView showGridLines="0" topLeftCell="X1" zoomScale="85" zoomScaleNormal="85" workbookViewId="0">
      <selection activeCell="AF9" sqref="AF9"/>
    </sheetView>
  </sheetViews>
  <sheetFormatPr defaultRowHeight="15" x14ac:dyDescent="0.25"/>
  <cols>
    <col min="1" max="1" width="18.85546875" style="391" customWidth="1" collapsed="1"/>
    <col min="2" max="13" width="9.140625" style="391" collapsed="1"/>
    <col min="14" max="14" width="10.5703125" style="391" bestFit="1" customWidth="1" collapsed="1"/>
    <col min="15" max="18" width="9.140625" style="391" collapsed="1"/>
    <col min="19" max="19" width="18.28515625" style="391" bestFit="1" customWidth="1" collapsed="1"/>
    <col min="20" max="33" width="9.140625" style="391" collapsed="1"/>
    <col min="34" max="34" width="31.28515625" style="391" customWidth="1" collapsed="1"/>
    <col min="35" max="37" width="19.5703125" style="391" customWidth="1" collapsed="1"/>
    <col min="38" max="16384" width="9.140625" style="391" collapsed="1"/>
  </cols>
  <sheetData>
    <row r="1" spans="1:37" x14ac:dyDescent="0.25">
      <c r="A1" s="391">
        <f>'Full Agency'!A2</f>
        <v>6</v>
      </c>
    </row>
    <row r="2" spans="1:37" x14ac:dyDescent="0.25">
      <c r="A2" s="391" t="s">
        <v>285</v>
      </c>
      <c r="S2" s="391" t="s">
        <v>286</v>
      </c>
    </row>
    <row r="3" spans="1:37" ht="31.5" customHeight="1" thickBot="1" x14ac:dyDescent="0.3">
      <c r="A3" s="408" t="s">
        <v>52</v>
      </c>
      <c r="B3" s="409">
        <f>'Agency North'!AP3</f>
        <v>42736</v>
      </c>
      <c r="C3" s="409">
        <f>'Agency North'!AQ3</f>
        <v>42767</v>
      </c>
      <c r="D3" s="409">
        <f>'Agency North'!AR3</f>
        <v>42795</v>
      </c>
      <c r="E3" s="409">
        <f>'Agency North'!AS3</f>
        <v>42826</v>
      </c>
      <c r="F3" s="409">
        <f>'Agency North'!AT3</f>
        <v>42856</v>
      </c>
      <c r="G3" s="409">
        <f>'Agency North'!AU3</f>
        <v>42887</v>
      </c>
      <c r="H3" s="409">
        <f>'Agency North'!AV3</f>
        <v>42917</v>
      </c>
      <c r="I3" s="409">
        <f>'Agency North'!AW3</f>
        <v>42948</v>
      </c>
      <c r="J3" s="409">
        <f>'Agency North'!AX3</f>
        <v>42979</v>
      </c>
      <c r="K3" s="409">
        <f>'Agency North'!AY3</f>
        <v>43009</v>
      </c>
      <c r="L3" s="409">
        <f>'Agency North'!AZ3</f>
        <v>43040</v>
      </c>
      <c r="M3" s="409">
        <f>'Agency North'!BA3</f>
        <v>43070</v>
      </c>
      <c r="S3" s="408" t="s">
        <v>52</v>
      </c>
      <c r="T3" s="409">
        <f>'Agency South'!AP3</f>
        <v>42736</v>
      </c>
      <c r="U3" s="409">
        <f>'Agency South'!AQ3</f>
        <v>42767</v>
      </c>
      <c r="V3" s="409">
        <f>'Agency South'!AR3</f>
        <v>42795</v>
      </c>
      <c r="W3" s="409">
        <f>'Agency South'!AS3</f>
        <v>42826</v>
      </c>
      <c r="X3" s="409">
        <f>'Agency South'!AT3</f>
        <v>42856</v>
      </c>
      <c r="Y3" s="409">
        <f>'Agency South'!AU3</f>
        <v>42887</v>
      </c>
      <c r="Z3" s="409">
        <f>'Agency South'!AV3</f>
        <v>42917</v>
      </c>
      <c r="AA3" s="409">
        <f>'Agency South'!AW3</f>
        <v>42948</v>
      </c>
      <c r="AB3" s="409">
        <f>'Agency South'!AX3</f>
        <v>42979</v>
      </c>
      <c r="AC3" s="409">
        <f>'Agency South'!AY3</f>
        <v>43009</v>
      </c>
      <c r="AD3" s="409">
        <f>'Agency South'!AZ3</f>
        <v>43040</v>
      </c>
      <c r="AE3" s="409">
        <f>'Agency South'!BA3</f>
        <v>43070</v>
      </c>
      <c r="AH3" s="473"/>
      <c r="AI3" s="474" t="s">
        <v>287</v>
      </c>
      <c r="AJ3" s="474" t="s">
        <v>288</v>
      </c>
      <c r="AK3" s="474" t="s">
        <v>289</v>
      </c>
    </row>
    <row r="4" spans="1:37" ht="31.5" customHeight="1" x14ac:dyDescent="0.25">
      <c r="A4" s="391" t="s">
        <v>99</v>
      </c>
      <c r="B4" s="438">
        <f>'Agency North'!AP4</f>
        <v>1097.587</v>
      </c>
      <c r="C4" s="438">
        <f>'Agency North'!AQ4</f>
        <v>2116.5275000000001</v>
      </c>
      <c r="D4" s="438">
        <f>'Agency North'!AR4</f>
        <v>2115.21</v>
      </c>
      <c r="E4" s="438">
        <f>'Agency North'!AS4</f>
        <v>2215.6280000000002</v>
      </c>
      <c r="F4" s="475">
        <f>'Agency North'!AT4</f>
        <v>2226.8000000000002</v>
      </c>
      <c r="G4" s="475">
        <f>'Agency North'!AU4</f>
        <v>1857.83</v>
      </c>
      <c r="H4" s="475">
        <f>'Agency North'!AV4</f>
        <v>0</v>
      </c>
      <c r="I4" s="475">
        <f>'Agency North'!AW4</f>
        <v>0</v>
      </c>
      <c r="J4" s="475">
        <f>'Agency North'!AX4</f>
        <v>0</v>
      </c>
      <c r="K4" s="475">
        <f>'Agency North'!AY4</f>
        <v>0</v>
      </c>
      <c r="L4" s="475">
        <f>'Agency North'!AZ4</f>
        <v>0</v>
      </c>
      <c r="M4" s="475">
        <f>'Agency North'!BA4</f>
        <v>0</v>
      </c>
      <c r="S4" s="391" t="s">
        <v>99</v>
      </c>
      <c r="T4" s="395">
        <f>'Agency South'!AP4</f>
        <v>3933.4949999999999</v>
      </c>
      <c r="U4" s="395">
        <f>'Agency South'!AQ4</f>
        <v>7272.9260000000104</v>
      </c>
      <c r="V4" s="395">
        <f>'Agency South'!AR4</f>
        <v>7970.6</v>
      </c>
      <c r="W4" s="395">
        <f>'Agency South'!AS4</f>
        <v>6517.6860000000197</v>
      </c>
      <c r="X4" s="475">
        <f>'Agency South'!AT4</f>
        <v>6100.44</v>
      </c>
      <c r="Y4" s="475">
        <f>'Agency South'!AU4</f>
        <v>7621.49</v>
      </c>
      <c r="Z4" s="475">
        <f>'Agency South'!AV4</f>
        <v>0</v>
      </c>
      <c r="AA4" s="475">
        <f>'Agency South'!AW4</f>
        <v>0</v>
      </c>
      <c r="AB4" s="475">
        <f>'Agency South'!AX4</f>
        <v>0</v>
      </c>
      <c r="AC4" s="475">
        <f>'Agency South'!AY4</f>
        <v>0</v>
      </c>
      <c r="AD4" s="475">
        <f>'Agency South'!AZ4</f>
        <v>0</v>
      </c>
      <c r="AE4" s="475">
        <f>'Agency South'!BA4</f>
        <v>0</v>
      </c>
      <c r="AH4" s="476" t="s">
        <v>52</v>
      </c>
      <c r="AI4" s="477">
        <f>'Agency North'!$BF$14</f>
        <v>142380.26254000003</v>
      </c>
      <c r="AJ4" s="478">
        <f>'Agency South'!$BF$14</f>
        <v>149842.42080000005</v>
      </c>
      <c r="AK4" s="479">
        <f>SUM(AI4:AJ4)</f>
        <v>292222.68334000011</v>
      </c>
    </row>
    <row r="5" spans="1:37" ht="31.5" customHeight="1" x14ac:dyDescent="0.25">
      <c r="A5" s="391" t="s">
        <v>64</v>
      </c>
      <c r="B5" s="438">
        <f>'Agency North'!AP5</f>
        <v>2756.6320000000001</v>
      </c>
      <c r="C5" s="438">
        <f>'Agency North'!AQ5</f>
        <v>3733.1240000000098</v>
      </c>
      <c r="D5" s="438">
        <f>'Agency North'!AR5</f>
        <v>10037.33</v>
      </c>
      <c r="E5" s="438">
        <f>'Agency North'!AS5</f>
        <v>6735.6140000000196</v>
      </c>
      <c r="F5" s="475">
        <f>'Agency North'!AT5</f>
        <v>6413.6</v>
      </c>
      <c r="G5" s="475">
        <f>'Agency North'!AU5</f>
        <v>14161.59</v>
      </c>
      <c r="H5" s="475">
        <f>'Agency North'!AV5</f>
        <v>0</v>
      </c>
      <c r="I5" s="475">
        <f>'Agency North'!AW5</f>
        <v>0</v>
      </c>
      <c r="J5" s="475">
        <f>'Agency North'!AX5</f>
        <v>0</v>
      </c>
      <c r="K5" s="475">
        <f>'Agency North'!AY5</f>
        <v>0</v>
      </c>
      <c r="L5" s="475">
        <f>'Agency North'!AZ5</f>
        <v>0</v>
      </c>
      <c r="M5" s="475">
        <f>'Agency North'!BA5</f>
        <v>0</v>
      </c>
      <c r="S5" s="391" t="s">
        <v>64</v>
      </c>
      <c r="T5" s="395">
        <f>'Agency South'!AP5</f>
        <v>1264.491</v>
      </c>
      <c r="U5" s="395">
        <f>'Agency South'!AQ5</f>
        <v>2129.3139999999999</v>
      </c>
      <c r="V5" s="395">
        <f>'Agency South'!AR5</f>
        <v>4333.7</v>
      </c>
      <c r="W5" s="395">
        <f>'Agency South'!AS5</f>
        <v>3917.5839999999998</v>
      </c>
      <c r="X5" s="475">
        <f>'Agency South'!AT5</f>
        <v>3298.59</v>
      </c>
      <c r="Y5" s="475">
        <f>'Agency South'!AU5</f>
        <v>5003.32</v>
      </c>
      <c r="Z5" s="475">
        <f>'Agency South'!AV5</f>
        <v>0</v>
      </c>
      <c r="AA5" s="475">
        <f>'Agency South'!AW5</f>
        <v>0</v>
      </c>
      <c r="AB5" s="475">
        <f>'Agency South'!AX5</f>
        <v>0</v>
      </c>
      <c r="AC5" s="475">
        <f>'Agency South'!AY5</f>
        <v>0</v>
      </c>
      <c r="AD5" s="475">
        <f>'Agency South'!AZ5</f>
        <v>0</v>
      </c>
      <c r="AE5" s="475">
        <f>'Agency South'!BA5</f>
        <v>0</v>
      </c>
      <c r="AH5" s="480" t="s">
        <v>290</v>
      </c>
      <c r="AI5" s="481">
        <f>'Agency North'!$BW$14-1</f>
        <v>0.70249276203659661</v>
      </c>
      <c r="AJ5" s="482">
        <f>'Agency South'!$BW$14-1</f>
        <v>0.85255463498155493</v>
      </c>
      <c r="AK5" s="483">
        <f>'Full Agency'!$BV$14-1</f>
        <v>0.77627120218168777</v>
      </c>
    </row>
    <row r="6" spans="1:37" ht="31.5" customHeight="1" x14ac:dyDescent="0.25">
      <c r="A6" s="391" t="s">
        <v>65</v>
      </c>
      <c r="B6" s="438">
        <f>'Agency North'!AP6</f>
        <v>2279.9690000000001</v>
      </c>
      <c r="C6" s="438">
        <f>'Agency North'!AQ6</f>
        <v>1583.258</v>
      </c>
      <c r="D6" s="438">
        <f>'Agency North'!AR6</f>
        <v>3757.04</v>
      </c>
      <c r="E6" s="438">
        <f>'Agency North'!AS6</f>
        <v>4106.826</v>
      </c>
      <c r="F6" s="475">
        <f>'Agency North'!AT6</f>
        <v>2595.56</v>
      </c>
      <c r="G6" s="475">
        <f>'Agency North'!AU6</f>
        <v>2120.2800000000002</v>
      </c>
      <c r="H6" s="475">
        <f>'Agency North'!AV6</f>
        <v>0</v>
      </c>
      <c r="I6" s="475">
        <f>'Agency North'!AW6</f>
        <v>0</v>
      </c>
      <c r="J6" s="475">
        <f>'Agency North'!AX6</f>
        <v>0</v>
      </c>
      <c r="K6" s="475">
        <f>'Agency North'!AY6</f>
        <v>0</v>
      </c>
      <c r="L6" s="475">
        <f>'Agency North'!AZ6</f>
        <v>0</v>
      </c>
      <c r="M6" s="475">
        <f>'Agency North'!BA6</f>
        <v>0</v>
      </c>
      <c r="S6" s="391" t="s">
        <v>65</v>
      </c>
      <c r="T6" s="395">
        <f>'Agency South'!AP6</f>
        <v>1266.1579999999999</v>
      </c>
      <c r="U6" s="395">
        <f>'Agency South'!AQ6</f>
        <v>1064.2650000000001</v>
      </c>
      <c r="V6" s="395">
        <f>'Agency South'!AR6</f>
        <v>3299.38</v>
      </c>
      <c r="W6" s="395">
        <f>'Agency South'!AS6</f>
        <v>2142.2919999999999</v>
      </c>
      <c r="X6" s="475">
        <f>'Agency South'!AT6</f>
        <v>3248.4</v>
      </c>
      <c r="Y6" s="475">
        <f>'Agency South'!AU6</f>
        <v>2156.14</v>
      </c>
      <c r="Z6" s="475">
        <f>'Agency South'!AV6</f>
        <v>0</v>
      </c>
      <c r="AA6" s="475">
        <f>'Agency South'!AW6</f>
        <v>0</v>
      </c>
      <c r="AB6" s="475">
        <f>'Agency South'!AX6</f>
        <v>0</v>
      </c>
      <c r="AC6" s="475">
        <f>'Agency South'!AY6</f>
        <v>0</v>
      </c>
      <c r="AD6" s="475">
        <f>'Agency South'!AZ6</f>
        <v>0</v>
      </c>
      <c r="AE6" s="475">
        <f>'Agency South'!BA6</f>
        <v>0</v>
      </c>
      <c r="AH6" s="480" t="s">
        <v>213</v>
      </c>
      <c r="AI6" s="484">
        <f>+AI4/AK4</f>
        <v>0.48723206875196978</v>
      </c>
      <c r="AJ6" s="482">
        <f>AJ4/AK4</f>
        <v>0.51276793124803011</v>
      </c>
      <c r="AK6" s="485"/>
    </row>
    <row r="7" spans="1:37" ht="31.5" customHeight="1" x14ac:dyDescent="0.25">
      <c r="A7" s="391" t="s">
        <v>66</v>
      </c>
      <c r="B7" s="438">
        <f>'Agency North'!AP7</f>
        <v>3159.2165</v>
      </c>
      <c r="C7" s="438">
        <f>'Agency North'!AQ7</f>
        <v>5424.7270000000099</v>
      </c>
      <c r="D7" s="438">
        <f>'Agency North'!AR7</f>
        <v>4308.79</v>
      </c>
      <c r="E7" s="438">
        <f>'Agency North'!AS7</f>
        <v>3187.0610000000001</v>
      </c>
      <c r="F7" s="475">
        <f>'Agency North'!AT7</f>
        <v>3396.29</v>
      </c>
      <c r="G7" s="475">
        <f>'Agency North'!AU7</f>
        <v>2783</v>
      </c>
      <c r="H7" s="475">
        <f>'Agency North'!AV7</f>
        <v>0</v>
      </c>
      <c r="I7" s="475">
        <f>'Agency North'!AW7</f>
        <v>0</v>
      </c>
      <c r="J7" s="475">
        <f>'Agency North'!AX7</f>
        <v>0</v>
      </c>
      <c r="K7" s="475">
        <f>'Agency North'!AY7</f>
        <v>0</v>
      </c>
      <c r="L7" s="475">
        <f>'Agency North'!AZ7</f>
        <v>0</v>
      </c>
      <c r="M7" s="475">
        <f>'Agency North'!BA7</f>
        <v>0</v>
      </c>
      <c r="S7" s="391" t="s">
        <v>66</v>
      </c>
      <c r="T7" s="395">
        <f>'Agency South'!AP7</f>
        <v>3012.2404999999999</v>
      </c>
      <c r="U7" s="395">
        <f>'Agency South'!AQ7</f>
        <v>4534.0839999999998</v>
      </c>
      <c r="V7" s="395">
        <f>'Agency South'!AR7</f>
        <v>2333.62</v>
      </c>
      <c r="W7" s="395">
        <f>'Agency South'!AS7</f>
        <v>2244.482</v>
      </c>
      <c r="X7" s="475">
        <f>'Agency South'!AT7</f>
        <v>3765.87</v>
      </c>
      <c r="Y7" s="475">
        <f>'Agency South'!AU7</f>
        <v>4488.4799999999996</v>
      </c>
      <c r="Z7" s="475">
        <f>'Agency South'!AV7</f>
        <v>0</v>
      </c>
      <c r="AA7" s="475">
        <f>'Agency South'!AW7</f>
        <v>0</v>
      </c>
      <c r="AB7" s="475">
        <f>'Agency South'!AX7</f>
        <v>0</v>
      </c>
      <c r="AC7" s="475">
        <f>'Agency South'!AY7</f>
        <v>0</v>
      </c>
      <c r="AD7" s="475">
        <f>'Agency South'!AZ7</f>
        <v>0</v>
      </c>
      <c r="AE7" s="475">
        <f>'Agency South'!BA7</f>
        <v>0</v>
      </c>
      <c r="AH7" s="480" t="s">
        <v>291</v>
      </c>
      <c r="AI7" s="486">
        <f>'Agency North'!$BF$24</f>
        <v>5524</v>
      </c>
      <c r="AJ7" s="487">
        <f>'Agency South'!$BF$24</f>
        <v>2491</v>
      </c>
      <c r="AK7" s="487">
        <f>SUM(AI7:AJ7)</f>
        <v>8015</v>
      </c>
    </row>
    <row r="8" spans="1:37" ht="31.5" customHeight="1" x14ac:dyDescent="0.25">
      <c r="A8" s="391" t="s">
        <v>67</v>
      </c>
      <c r="B8" s="438">
        <f>'Agency North'!AP8</f>
        <v>1720.3544999999999</v>
      </c>
      <c r="C8" s="438">
        <f>'Agency North'!AQ8</f>
        <v>3040.5129999999999</v>
      </c>
      <c r="D8" s="438">
        <f>'Agency North'!AR8</f>
        <v>4865.8</v>
      </c>
      <c r="E8" s="438">
        <f>'Agency North'!AS8</f>
        <v>4200.0630000000001</v>
      </c>
      <c r="F8" s="475">
        <f>'Agency North'!AT8</f>
        <v>3037.75</v>
      </c>
      <c r="G8" s="475">
        <f>'Agency North'!AU8</f>
        <v>1939.3</v>
      </c>
      <c r="H8" s="475">
        <f>'Agency North'!AV8</f>
        <v>0</v>
      </c>
      <c r="I8" s="475">
        <f>'Agency North'!AW8</f>
        <v>0</v>
      </c>
      <c r="J8" s="475">
        <f>'Agency North'!AX8</f>
        <v>0</v>
      </c>
      <c r="K8" s="475">
        <f>'Agency North'!AY8</f>
        <v>0</v>
      </c>
      <c r="L8" s="475">
        <f>'Agency North'!AZ8</f>
        <v>0</v>
      </c>
      <c r="M8" s="475">
        <f>'Agency North'!BA8</f>
        <v>0</v>
      </c>
      <c r="S8" s="391" t="s">
        <v>67</v>
      </c>
      <c r="T8" s="395">
        <f>'Agency South'!AP8</f>
        <v>1240.9359999999999</v>
      </c>
      <c r="U8" s="395">
        <f>'Agency South'!AQ8</f>
        <v>3796.6129999999998</v>
      </c>
      <c r="V8" s="395">
        <f>'Agency South'!AR8</f>
        <v>5473.45</v>
      </c>
      <c r="W8" s="395">
        <f>'Agency South'!AS8</f>
        <v>3947.5065</v>
      </c>
      <c r="X8" s="475">
        <f>'Agency South'!AT8</f>
        <v>2270.69</v>
      </c>
      <c r="Y8" s="475">
        <f>'Agency South'!AU8</f>
        <v>4405.57</v>
      </c>
      <c r="Z8" s="475">
        <f>'Agency South'!AV8</f>
        <v>0</v>
      </c>
      <c r="AA8" s="475">
        <f>'Agency South'!AW8</f>
        <v>0</v>
      </c>
      <c r="AB8" s="475">
        <f>'Agency South'!AX8</f>
        <v>0</v>
      </c>
      <c r="AC8" s="475">
        <f>'Agency South'!AY8</f>
        <v>0</v>
      </c>
      <c r="AD8" s="475">
        <f>'Agency South'!AZ8</f>
        <v>0</v>
      </c>
      <c r="AE8" s="475">
        <f>'Agency South'!BA8</f>
        <v>0</v>
      </c>
      <c r="AH8" s="480" t="s">
        <v>292</v>
      </c>
      <c r="AI8" s="486">
        <f>'Agency North'!$BF$90</f>
        <v>4448</v>
      </c>
      <c r="AJ8" s="487">
        <f>'Agency South'!$BF$90</f>
        <v>1976</v>
      </c>
      <c r="AK8" s="487">
        <f>SUM(AI8:AJ8)</f>
        <v>6424</v>
      </c>
    </row>
    <row r="9" spans="1:37" ht="31.5" customHeight="1" x14ac:dyDescent="0.25">
      <c r="A9" s="391" t="s">
        <v>68</v>
      </c>
      <c r="B9" s="438">
        <f>'Agency North'!AP9</f>
        <v>506.363</v>
      </c>
      <c r="C9" s="438">
        <f>'Agency North'!AQ9</f>
        <v>1163.989</v>
      </c>
      <c r="D9" s="438">
        <f>'Agency North'!AR9</f>
        <v>2121.54</v>
      </c>
      <c r="E9" s="438">
        <f>'Agency North'!AS9</f>
        <v>2228.7310000000002</v>
      </c>
      <c r="F9" s="475">
        <f>'Agency North'!AT9</f>
        <v>1652.74</v>
      </c>
      <c r="G9" s="475">
        <f>'Agency North'!AU9</f>
        <v>1644.53</v>
      </c>
      <c r="H9" s="475">
        <f>'Agency North'!AV9</f>
        <v>0</v>
      </c>
      <c r="I9" s="475">
        <f>'Agency North'!AW9</f>
        <v>0</v>
      </c>
      <c r="J9" s="475">
        <f>'Agency North'!AX9</f>
        <v>0</v>
      </c>
      <c r="K9" s="475">
        <f>'Agency North'!AY9</f>
        <v>0</v>
      </c>
      <c r="L9" s="475">
        <f>'Agency North'!AZ9</f>
        <v>0</v>
      </c>
      <c r="M9" s="475">
        <f>'Agency North'!BA9</f>
        <v>0</v>
      </c>
      <c r="S9" s="391" t="s">
        <v>68</v>
      </c>
      <c r="T9" s="395">
        <f>'Agency South'!AP9</f>
        <v>485.90499999999997</v>
      </c>
      <c r="U9" s="395">
        <f>'Agency South'!AQ9</f>
        <v>536.13</v>
      </c>
      <c r="V9" s="395">
        <f>'Agency South'!AR9</f>
        <v>1310.55</v>
      </c>
      <c r="W9" s="395">
        <f>'Agency South'!AS9</f>
        <v>2670.3989999999999</v>
      </c>
      <c r="X9" s="475">
        <f>'Agency South'!AT9</f>
        <v>9797.42</v>
      </c>
      <c r="Y9" s="475">
        <f>'Agency South'!AU9</f>
        <v>4937.8599999999997</v>
      </c>
      <c r="Z9" s="475">
        <f>'Agency South'!AV9</f>
        <v>0</v>
      </c>
      <c r="AA9" s="475">
        <f>'Agency South'!AW9</f>
        <v>0</v>
      </c>
      <c r="AB9" s="475">
        <f>'Agency South'!AX9</f>
        <v>0</v>
      </c>
      <c r="AC9" s="475">
        <f>'Agency South'!AY9</f>
        <v>0</v>
      </c>
      <c r="AD9" s="475">
        <f>'Agency South'!AZ9</f>
        <v>0</v>
      </c>
      <c r="AE9" s="475">
        <f>'Agency South'!BA9</f>
        <v>0</v>
      </c>
      <c r="AH9" s="480" t="s">
        <v>50</v>
      </c>
      <c r="AI9" s="483">
        <f>'Agency North'!$BF$48</f>
        <v>0.17431498413342414</v>
      </c>
      <c r="AJ9" s="488">
        <f>'Agency South'!$BF$48</f>
        <v>0.21391955215900871</v>
      </c>
      <c r="AK9" s="483">
        <f>'Full Agency'!$BE$48</f>
        <v>0.19275332650972365</v>
      </c>
    </row>
    <row r="10" spans="1:37" ht="31.5" customHeight="1" x14ac:dyDescent="0.25">
      <c r="A10" s="391" t="s">
        <v>69</v>
      </c>
      <c r="B10" s="438">
        <f>'Agency North'!AP10</f>
        <v>1340.424</v>
      </c>
      <c r="C10" s="438">
        <f>'Agency North'!AQ10</f>
        <v>1857.0685000000001</v>
      </c>
      <c r="D10" s="438">
        <f>'Agency North'!AR10</f>
        <v>1777.13</v>
      </c>
      <c r="E10" s="438">
        <f>'Agency North'!AS10</f>
        <v>1888.9760000000001</v>
      </c>
      <c r="F10" s="475">
        <f>'Agency North'!AT10</f>
        <v>1737.08</v>
      </c>
      <c r="G10" s="475">
        <f>'Agency North'!AU10</f>
        <v>2199.79</v>
      </c>
      <c r="H10" s="475">
        <f>'Agency North'!AV10</f>
        <v>0</v>
      </c>
      <c r="I10" s="475">
        <f>'Agency North'!AW10</f>
        <v>0</v>
      </c>
      <c r="J10" s="475">
        <f>'Agency North'!AX10</f>
        <v>0</v>
      </c>
      <c r="K10" s="475">
        <f>'Agency North'!AY10</f>
        <v>0</v>
      </c>
      <c r="L10" s="475">
        <f>'Agency North'!AZ10</f>
        <v>0</v>
      </c>
      <c r="M10" s="475">
        <f>'Agency North'!BA10</f>
        <v>0</v>
      </c>
      <c r="S10" s="391" t="s">
        <v>69</v>
      </c>
      <c r="T10" s="395">
        <f>'Agency South'!AP10</f>
        <v>1566.4295</v>
      </c>
      <c r="U10" s="395">
        <f>'Agency South'!AQ10</f>
        <v>1094.9259999999999</v>
      </c>
      <c r="V10" s="395">
        <f>'Agency South'!AR10</f>
        <v>2230.5300000000002</v>
      </c>
      <c r="W10" s="395">
        <f>'Agency South'!AS10</f>
        <v>2192.64</v>
      </c>
      <c r="X10" s="475">
        <f>'Agency South'!AT10</f>
        <v>2223.58</v>
      </c>
      <c r="Y10" s="475">
        <f>'Agency South'!AU10</f>
        <v>1895.13</v>
      </c>
      <c r="Z10" s="475">
        <f>'Agency South'!AV10</f>
        <v>0</v>
      </c>
      <c r="AA10" s="475">
        <f>'Agency South'!AW10</f>
        <v>0</v>
      </c>
      <c r="AB10" s="475">
        <f>'Agency South'!AX10</f>
        <v>0</v>
      </c>
      <c r="AC10" s="475">
        <f>'Agency South'!AY10</f>
        <v>0</v>
      </c>
      <c r="AD10" s="475">
        <f>'Agency South'!AZ10</f>
        <v>0</v>
      </c>
      <c r="AE10" s="475">
        <f>'Agency South'!BA10</f>
        <v>0</v>
      </c>
      <c r="AH10" s="480" t="s">
        <v>106</v>
      </c>
      <c r="AI10" s="489">
        <f>'Agency North'!$BF$84</f>
        <v>14.32961153011675</v>
      </c>
      <c r="AJ10" s="490">
        <f>'Agency South'!$BF$84</f>
        <v>18.850485324144977</v>
      </c>
      <c r="AK10" s="489">
        <f>'Full Agency'!$BE$84</f>
        <v>16.491547935740201</v>
      </c>
    </row>
    <row r="11" spans="1:37" ht="31.5" customHeight="1" x14ac:dyDescent="0.25">
      <c r="B11" s="438">
        <f>'Agency North'!AP11</f>
        <v>0</v>
      </c>
      <c r="C11" s="438">
        <f>'Agency North'!AQ11</f>
        <v>1074.5830000000001</v>
      </c>
      <c r="D11" s="438">
        <f>'Agency North'!AR11</f>
        <v>800.98</v>
      </c>
      <c r="E11" s="438">
        <f>'Agency North'!AS11</f>
        <v>2179.6849999999999</v>
      </c>
      <c r="F11" s="475">
        <f>'Agency North'!AT11</f>
        <v>894.63</v>
      </c>
      <c r="G11" s="475">
        <f>'Agency North'!AU11</f>
        <v>654.79999999999995</v>
      </c>
      <c r="H11" s="475">
        <f>'Agency North'!AV11</f>
        <v>0</v>
      </c>
      <c r="I11" s="475">
        <f>'Agency North'!AW11</f>
        <v>0</v>
      </c>
      <c r="J11" s="475">
        <f>'Agency North'!AX11</f>
        <v>0</v>
      </c>
      <c r="K11" s="475">
        <f>'Agency North'!AY11</f>
        <v>0</v>
      </c>
      <c r="L11" s="475">
        <f>'Agency North'!AZ11</f>
        <v>0</v>
      </c>
      <c r="M11" s="475">
        <f>'Agency North'!BA11</f>
        <v>0</v>
      </c>
      <c r="T11" s="475">
        <f>'Agency South'!AP11</f>
        <v>0</v>
      </c>
      <c r="U11" s="475">
        <f>'Agency South'!AQ11</f>
        <v>541.452</v>
      </c>
      <c r="V11" s="475">
        <f>'Agency South'!AR11</f>
        <v>608.25</v>
      </c>
      <c r="W11" s="475">
        <f>'Agency South'!AS11</f>
        <v>830.04849999999999</v>
      </c>
      <c r="X11" s="475">
        <f>'Agency South'!AT11</f>
        <v>482.97</v>
      </c>
      <c r="Y11" s="475">
        <f>'Agency South'!AU11</f>
        <v>254.37</v>
      </c>
      <c r="Z11" s="475">
        <f>'Agency South'!AV11</f>
        <v>0</v>
      </c>
      <c r="AA11" s="475">
        <f>'Agency South'!AW11</f>
        <v>0</v>
      </c>
      <c r="AB11" s="475">
        <f>'Agency South'!AX11</f>
        <v>0</v>
      </c>
      <c r="AC11" s="475">
        <f>'Agency South'!AY11</f>
        <v>0</v>
      </c>
      <c r="AD11" s="475">
        <f>'Agency South'!AZ11</f>
        <v>0</v>
      </c>
      <c r="AE11" s="475">
        <f>'Agency South'!BA11</f>
        <v>0</v>
      </c>
      <c r="AH11" s="480" t="s">
        <v>293</v>
      </c>
      <c r="AI11" s="489">
        <f>'Agency North'!$BF$72</f>
        <v>1.6091438071487947</v>
      </c>
      <c r="AJ11" s="490">
        <f>'Agency South'!$BF$72</f>
        <v>2.3040282269920613</v>
      </c>
      <c r="AK11" s="489">
        <f>'Full Agency'!$BE$72</f>
        <v>1.8444137638062872</v>
      </c>
    </row>
    <row r="12" spans="1:37" ht="31.5" customHeight="1" x14ac:dyDescent="0.25">
      <c r="B12" s="395">
        <f>SUM(B4:B11)</f>
        <v>12860.545999999998</v>
      </c>
      <c r="C12" s="395">
        <f t="shared" ref="C12:M12" si="0">SUM(C4:C11)</f>
        <v>19993.790000000019</v>
      </c>
      <c r="D12" s="395">
        <f t="shared" si="0"/>
        <v>29783.820000000003</v>
      </c>
      <c r="E12" s="395">
        <f t="shared" si="0"/>
        <v>26742.584000000021</v>
      </c>
      <c r="F12" s="475">
        <f t="shared" si="0"/>
        <v>21954.45</v>
      </c>
      <c r="G12" s="475">
        <f t="shared" si="0"/>
        <v>27361.119999999999</v>
      </c>
      <c r="H12" s="475">
        <f t="shared" si="0"/>
        <v>0</v>
      </c>
      <c r="I12" s="475">
        <f t="shared" si="0"/>
        <v>0</v>
      </c>
      <c r="J12" s="475">
        <f t="shared" si="0"/>
        <v>0</v>
      </c>
      <c r="K12" s="475">
        <f t="shared" si="0"/>
        <v>0</v>
      </c>
      <c r="L12" s="475">
        <f t="shared" si="0"/>
        <v>0</v>
      </c>
      <c r="M12" s="475">
        <f t="shared" si="0"/>
        <v>0</v>
      </c>
      <c r="T12" s="475">
        <f>SUM(T4:T11)</f>
        <v>12769.655000000001</v>
      </c>
      <c r="U12" s="475">
        <f t="shared" ref="U12:AE12" si="1">SUM(U4:U11)</f>
        <v>20969.710000000014</v>
      </c>
      <c r="V12" s="475">
        <f t="shared" si="1"/>
        <v>27560.079999999998</v>
      </c>
      <c r="W12" s="475">
        <f t="shared" si="1"/>
        <v>24462.638000000021</v>
      </c>
      <c r="X12" s="475">
        <f t="shared" si="1"/>
        <v>31187.96</v>
      </c>
      <c r="Y12" s="475">
        <f t="shared" si="1"/>
        <v>30762.36</v>
      </c>
      <c r="Z12" s="475">
        <f t="shared" si="1"/>
        <v>0</v>
      </c>
      <c r="AA12" s="475">
        <f t="shared" si="1"/>
        <v>0</v>
      </c>
      <c r="AB12" s="475">
        <f t="shared" si="1"/>
        <v>0</v>
      </c>
      <c r="AC12" s="475">
        <f t="shared" si="1"/>
        <v>0</v>
      </c>
      <c r="AD12" s="475">
        <f t="shared" si="1"/>
        <v>0</v>
      </c>
      <c r="AE12" s="475">
        <f t="shared" si="1"/>
        <v>0</v>
      </c>
      <c r="AH12" s="480" t="s">
        <v>294</v>
      </c>
      <c r="AI12" s="489">
        <f>AI4/SUM(B43:M43)</f>
        <v>4.1977788354266181</v>
      </c>
      <c r="AJ12" s="490">
        <f>AJ4/SUM(B44:E44)</f>
        <v>14.076319473931427</v>
      </c>
      <c r="AK12" s="489">
        <f>AK4/SUM(B45:M45)</f>
        <v>5.9046814172560138</v>
      </c>
    </row>
    <row r="14" spans="1:37" x14ac:dyDescent="0.25">
      <c r="A14" s="391" t="s">
        <v>52</v>
      </c>
    </row>
    <row r="15" spans="1:37" x14ac:dyDescent="0.25">
      <c r="A15" s="391" t="s">
        <v>216</v>
      </c>
      <c r="B15" s="475">
        <f>SUM(B8:B10)</f>
        <v>3567.1414999999997</v>
      </c>
      <c r="C15" s="475">
        <f t="shared" ref="C15:M15" si="2">SUM(C8:C10)</f>
        <v>6061.5705000000007</v>
      </c>
      <c r="D15" s="475">
        <f t="shared" si="2"/>
        <v>8764.4700000000012</v>
      </c>
      <c r="E15" s="475">
        <f t="shared" si="2"/>
        <v>8317.77</v>
      </c>
      <c r="F15" s="475">
        <f t="shared" si="2"/>
        <v>6427.57</v>
      </c>
      <c r="G15" s="475">
        <f t="shared" si="2"/>
        <v>5783.62</v>
      </c>
      <c r="H15" s="475">
        <f t="shared" si="2"/>
        <v>0</v>
      </c>
      <c r="I15" s="475">
        <f t="shared" si="2"/>
        <v>0</v>
      </c>
      <c r="J15" s="475">
        <f t="shared" si="2"/>
        <v>0</v>
      </c>
      <c r="K15" s="475">
        <f t="shared" si="2"/>
        <v>0</v>
      </c>
      <c r="L15" s="475">
        <f t="shared" si="2"/>
        <v>0</v>
      </c>
      <c r="M15" s="475">
        <f t="shared" si="2"/>
        <v>0</v>
      </c>
      <c r="T15" s="475">
        <f t="shared" ref="T15:AE15" si="3">SUM(T8:T10)</f>
        <v>3293.2704999999996</v>
      </c>
      <c r="U15" s="475">
        <f t="shared" si="3"/>
        <v>5427.6689999999999</v>
      </c>
      <c r="V15" s="475">
        <f t="shared" si="3"/>
        <v>9014.5300000000007</v>
      </c>
      <c r="W15" s="475">
        <f t="shared" si="3"/>
        <v>8810.5455000000002</v>
      </c>
      <c r="X15" s="475">
        <f t="shared" si="3"/>
        <v>14291.69</v>
      </c>
      <c r="Y15" s="475">
        <f t="shared" si="3"/>
        <v>11238.560000000001</v>
      </c>
      <c r="Z15" s="475">
        <f t="shared" si="3"/>
        <v>0</v>
      </c>
      <c r="AA15" s="475">
        <f t="shared" si="3"/>
        <v>0</v>
      </c>
      <c r="AB15" s="475">
        <f t="shared" si="3"/>
        <v>0</v>
      </c>
      <c r="AC15" s="475">
        <f t="shared" si="3"/>
        <v>0</v>
      </c>
      <c r="AD15" s="475">
        <f t="shared" si="3"/>
        <v>0</v>
      </c>
      <c r="AE15" s="475">
        <f t="shared" si="3"/>
        <v>0</v>
      </c>
    </row>
    <row r="16" spans="1:37" x14ac:dyDescent="0.25">
      <c r="A16" s="391" t="s">
        <v>217</v>
      </c>
      <c r="B16" s="475">
        <f>SUM(B5:B7)</f>
        <v>8195.817500000001</v>
      </c>
      <c r="C16" s="475">
        <f t="shared" ref="C16:M16" si="4">SUM(C5:C7)</f>
        <v>10741.109000000019</v>
      </c>
      <c r="D16" s="475">
        <f t="shared" si="4"/>
        <v>18103.16</v>
      </c>
      <c r="E16" s="475">
        <f t="shared" si="4"/>
        <v>14029.50100000002</v>
      </c>
      <c r="F16" s="475">
        <f t="shared" si="4"/>
        <v>12405.45</v>
      </c>
      <c r="G16" s="475">
        <f t="shared" si="4"/>
        <v>19064.870000000003</v>
      </c>
      <c r="H16" s="475">
        <f t="shared" si="4"/>
        <v>0</v>
      </c>
      <c r="I16" s="475">
        <f t="shared" si="4"/>
        <v>0</v>
      </c>
      <c r="J16" s="475">
        <f t="shared" si="4"/>
        <v>0</v>
      </c>
      <c r="K16" s="475">
        <f t="shared" si="4"/>
        <v>0</v>
      </c>
      <c r="L16" s="475">
        <f t="shared" si="4"/>
        <v>0</v>
      </c>
      <c r="M16" s="475">
        <f t="shared" si="4"/>
        <v>0</v>
      </c>
      <c r="T16" s="475">
        <f t="shared" ref="T16:AE16" si="5">SUM(T5:T7)</f>
        <v>5542.8894999999993</v>
      </c>
      <c r="U16" s="475">
        <f t="shared" si="5"/>
        <v>7727.6629999999996</v>
      </c>
      <c r="V16" s="475">
        <f t="shared" si="5"/>
        <v>9966.7000000000007</v>
      </c>
      <c r="W16" s="475">
        <f t="shared" si="5"/>
        <v>8304.3580000000002</v>
      </c>
      <c r="X16" s="475">
        <f t="shared" si="5"/>
        <v>10312.86</v>
      </c>
      <c r="Y16" s="475">
        <f t="shared" si="5"/>
        <v>11647.939999999999</v>
      </c>
      <c r="Z16" s="475">
        <f t="shared" si="5"/>
        <v>0</v>
      </c>
      <c r="AA16" s="475">
        <f t="shared" si="5"/>
        <v>0</v>
      </c>
      <c r="AB16" s="475">
        <f t="shared" si="5"/>
        <v>0</v>
      </c>
      <c r="AC16" s="475">
        <f t="shared" si="5"/>
        <v>0</v>
      </c>
      <c r="AD16" s="475">
        <f t="shared" si="5"/>
        <v>0</v>
      </c>
      <c r="AE16" s="475">
        <f t="shared" si="5"/>
        <v>0</v>
      </c>
    </row>
    <row r="17" spans="1:31" x14ac:dyDescent="0.25">
      <c r="A17" s="391" t="s">
        <v>99</v>
      </c>
      <c r="B17" s="475">
        <f>B4</f>
        <v>1097.587</v>
      </c>
      <c r="C17" s="475">
        <f t="shared" ref="C17:M17" si="6">C4</f>
        <v>2116.5275000000001</v>
      </c>
      <c r="D17" s="475">
        <f t="shared" si="6"/>
        <v>2115.21</v>
      </c>
      <c r="E17" s="475">
        <f t="shared" si="6"/>
        <v>2215.6280000000002</v>
      </c>
      <c r="F17" s="475">
        <f t="shared" si="6"/>
        <v>2226.8000000000002</v>
      </c>
      <c r="G17" s="475">
        <f t="shared" si="6"/>
        <v>1857.83</v>
      </c>
      <c r="H17" s="475">
        <f t="shared" si="6"/>
        <v>0</v>
      </c>
      <c r="I17" s="475">
        <f t="shared" si="6"/>
        <v>0</v>
      </c>
      <c r="J17" s="475">
        <f t="shared" si="6"/>
        <v>0</v>
      </c>
      <c r="K17" s="475">
        <f t="shared" si="6"/>
        <v>0</v>
      </c>
      <c r="L17" s="475">
        <f t="shared" si="6"/>
        <v>0</v>
      </c>
      <c r="M17" s="475">
        <f t="shared" si="6"/>
        <v>0</v>
      </c>
      <c r="T17" s="475">
        <f t="shared" ref="T17:AE17" si="7">T4</f>
        <v>3933.4949999999999</v>
      </c>
      <c r="U17" s="475">
        <f t="shared" si="7"/>
        <v>7272.9260000000104</v>
      </c>
      <c r="V17" s="475">
        <f t="shared" si="7"/>
        <v>7970.6</v>
      </c>
      <c r="W17" s="475">
        <f t="shared" si="7"/>
        <v>6517.6860000000197</v>
      </c>
      <c r="X17" s="475">
        <f t="shared" si="7"/>
        <v>6100.44</v>
      </c>
      <c r="Y17" s="475">
        <f t="shared" si="7"/>
        <v>7621.49</v>
      </c>
      <c r="Z17" s="475">
        <f t="shared" si="7"/>
        <v>0</v>
      </c>
      <c r="AA17" s="475">
        <f t="shared" si="7"/>
        <v>0</v>
      </c>
      <c r="AB17" s="475">
        <f t="shared" si="7"/>
        <v>0</v>
      </c>
      <c r="AC17" s="475">
        <f t="shared" si="7"/>
        <v>0</v>
      </c>
      <c r="AD17" s="475">
        <f t="shared" si="7"/>
        <v>0</v>
      </c>
      <c r="AE17" s="475">
        <f t="shared" si="7"/>
        <v>0</v>
      </c>
    </row>
    <row r="18" spans="1:31" x14ac:dyDescent="0.25">
      <c r="B18" s="475"/>
      <c r="C18" s="475"/>
      <c r="D18" s="475"/>
      <c r="E18" s="475"/>
      <c r="F18" s="475"/>
      <c r="G18" s="475"/>
      <c r="H18" s="475"/>
      <c r="I18" s="475"/>
      <c r="J18" s="475"/>
      <c r="T18" s="475"/>
      <c r="U18" s="475"/>
      <c r="V18" s="475"/>
      <c r="W18" s="475"/>
      <c r="X18" s="475"/>
      <c r="Y18" s="475"/>
      <c r="Z18" s="475"/>
      <c r="AA18" s="475"/>
      <c r="AB18" s="475"/>
      <c r="AC18" s="475"/>
      <c r="AD18" s="475"/>
      <c r="AE18" s="475"/>
    </row>
    <row r="19" spans="1:31" x14ac:dyDescent="0.25">
      <c r="A19" s="391" t="s">
        <v>295</v>
      </c>
      <c r="S19" s="391" t="s">
        <v>295</v>
      </c>
    </row>
    <row r="20" spans="1:31" x14ac:dyDescent="0.25">
      <c r="A20" s="391" t="s">
        <v>216</v>
      </c>
      <c r="B20" s="439">
        <f>B15/B$12</f>
        <v>0.27737092188776435</v>
      </c>
      <c r="C20" s="439">
        <f t="shared" ref="C20:M22" si="8">C15/C$12</f>
        <v>0.30317266011096422</v>
      </c>
      <c r="D20" s="439">
        <f t="shared" si="8"/>
        <v>0.2942695060606732</v>
      </c>
      <c r="E20" s="439">
        <f t="shared" si="8"/>
        <v>0.3110309011275797</v>
      </c>
      <c r="F20" s="439">
        <f t="shared" si="8"/>
        <v>0.29276843646732209</v>
      </c>
      <c r="G20" s="439">
        <f t="shared" si="8"/>
        <v>0.21138096686100569</v>
      </c>
      <c r="H20" s="439" t="e">
        <f t="shared" si="8"/>
        <v>#DIV/0!</v>
      </c>
      <c r="I20" s="439" t="e">
        <f t="shared" si="8"/>
        <v>#DIV/0!</v>
      </c>
      <c r="J20" s="439" t="e">
        <f t="shared" si="8"/>
        <v>#DIV/0!</v>
      </c>
      <c r="K20" s="439" t="e">
        <f t="shared" si="8"/>
        <v>#DIV/0!</v>
      </c>
      <c r="L20" s="439" t="e">
        <f t="shared" si="8"/>
        <v>#DIV/0!</v>
      </c>
      <c r="M20" s="439" t="e">
        <f t="shared" si="8"/>
        <v>#DIV/0!</v>
      </c>
      <c r="S20" s="391" t="s">
        <v>216</v>
      </c>
      <c r="T20" s="439">
        <f t="shared" ref="T20:AE22" si="9">T15/T$12</f>
        <v>0.25789815778108333</v>
      </c>
      <c r="U20" s="439">
        <f t="shared" si="9"/>
        <v>0.25883376546456754</v>
      </c>
      <c r="V20" s="439">
        <f t="shared" si="9"/>
        <v>0.32708649612047574</v>
      </c>
      <c r="W20" s="439">
        <f t="shared" si="9"/>
        <v>0.36016334378982318</v>
      </c>
      <c r="X20" s="439">
        <f t="shared" si="9"/>
        <v>0.4582438222955269</v>
      </c>
      <c r="Y20" s="439">
        <f t="shared" si="9"/>
        <v>0.36533477925620794</v>
      </c>
      <c r="Z20" s="439" t="e">
        <f t="shared" si="9"/>
        <v>#DIV/0!</v>
      </c>
      <c r="AA20" s="439" t="e">
        <f t="shared" si="9"/>
        <v>#DIV/0!</v>
      </c>
      <c r="AB20" s="439" t="e">
        <f t="shared" si="9"/>
        <v>#DIV/0!</v>
      </c>
      <c r="AC20" s="439" t="e">
        <f t="shared" si="9"/>
        <v>#DIV/0!</v>
      </c>
      <c r="AD20" s="439" t="e">
        <f t="shared" si="9"/>
        <v>#DIV/0!</v>
      </c>
      <c r="AE20" s="439" t="e">
        <f t="shared" si="9"/>
        <v>#DIV/0!</v>
      </c>
    </row>
    <row r="21" spans="1:31" x14ac:dyDescent="0.25">
      <c r="A21" s="391" t="s">
        <v>217</v>
      </c>
      <c r="B21" s="439">
        <f t="shared" ref="B21:J22" si="10">B16/B$12</f>
        <v>0.63728379028386528</v>
      </c>
      <c r="C21" s="439">
        <f t="shared" si="10"/>
        <v>0.53722225751095753</v>
      </c>
      <c r="D21" s="439">
        <f t="shared" si="10"/>
        <v>0.60781860755269124</v>
      </c>
      <c r="E21" s="439">
        <f t="shared" si="10"/>
        <v>0.52461276741245388</v>
      </c>
      <c r="F21" s="439">
        <f t="shared" si="10"/>
        <v>0.56505400955159435</v>
      </c>
      <c r="G21" s="439">
        <f t="shared" si="10"/>
        <v>0.69678690053623549</v>
      </c>
      <c r="H21" s="439" t="e">
        <f t="shared" si="10"/>
        <v>#DIV/0!</v>
      </c>
      <c r="I21" s="439" t="e">
        <f t="shared" si="10"/>
        <v>#DIV/0!</v>
      </c>
      <c r="J21" s="439" t="e">
        <f t="shared" si="10"/>
        <v>#DIV/0!</v>
      </c>
      <c r="K21" s="439" t="e">
        <f t="shared" si="8"/>
        <v>#DIV/0!</v>
      </c>
      <c r="L21" s="439" t="e">
        <f t="shared" si="8"/>
        <v>#DIV/0!</v>
      </c>
      <c r="M21" s="439" t="e">
        <f t="shared" si="8"/>
        <v>#DIV/0!</v>
      </c>
      <c r="S21" s="391" t="s">
        <v>217</v>
      </c>
      <c r="T21" s="439">
        <f t="shared" si="9"/>
        <v>0.43406728686092139</v>
      </c>
      <c r="U21" s="439">
        <f t="shared" si="9"/>
        <v>0.36851549210742518</v>
      </c>
      <c r="V21" s="439">
        <f t="shared" si="9"/>
        <v>0.36163537986827327</v>
      </c>
      <c r="W21" s="439">
        <f t="shared" si="9"/>
        <v>0.33947107421529898</v>
      </c>
      <c r="X21" s="439">
        <f t="shared" si="9"/>
        <v>0.33066798854429724</v>
      </c>
      <c r="Y21" s="439">
        <f t="shared" si="9"/>
        <v>0.37864260089277929</v>
      </c>
      <c r="Z21" s="439" t="e">
        <f t="shared" si="9"/>
        <v>#DIV/0!</v>
      </c>
      <c r="AA21" s="439" t="e">
        <f t="shared" si="9"/>
        <v>#DIV/0!</v>
      </c>
      <c r="AB21" s="439" t="e">
        <f t="shared" si="9"/>
        <v>#DIV/0!</v>
      </c>
      <c r="AC21" s="439" t="e">
        <f t="shared" si="9"/>
        <v>#DIV/0!</v>
      </c>
      <c r="AD21" s="439" t="e">
        <f t="shared" si="9"/>
        <v>#DIV/0!</v>
      </c>
      <c r="AE21" s="439" t="e">
        <f t="shared" si="9"/>
        <v>#DIV/0!</v>
      </c>
    </row>
    <row r="22" spans="1:31" x14ac:dyDescent="0.25">
      <c r="A22" s="391" t="s">
        <v>99</v>
      </c>
      <c r="B22" s="439">
        <f t="shared" si="10"/>
        <v>8.53452878283706E-2</v>
      </c>
      <c r="C22" s="439">
        <f t="shared" si="10"/>
        <v>0.10585924429535361</v>
      </c>
      <c r="D22" s="439">
        <f t="shared" si="10"/>
        <v>7.1018761193157892E-2</v>
      </c>
      <c r="E22" s="439">
        <f t="shared" si="10"/>
        <v>8.285018381170639E-2</v>
      </c>
      <c r="F22" s="439">
        <f t="shared" si="10"/>
        <v>0.10142818426332703</v>
      </c>
      <c r="G22" s="439">
        <f t="shared" si="10"/>
        <v>6.7900363727800617E-2</v>
      </c>
      <c r="H22" s="439" t="e">
        <f t="shared" si="10"/>
        <v>#DIV/0!</v>
      </c>
      <c r="I22" s="439" t="e">
        <f t="shared" si="10"/>
        <v>#DIV/0!</v>
      </c>
      <c r="J22" s="439" t="e">
        <f t="shared" si="10"/>
        <v>#DIV/0!</v>
      </c>
      <c r="K22" s="439" t="e">
        <f t="shared" si="8"/>
        <v>#DIV/0!</v>
      </c>
      <c r="L22" s="439" t="e">
        <f t="shared" si="8"/>
        <v>#DIV/0!</v>
      </c>
      <c r="M22" s="439" t="e">
        <f t="shared" si="8"/>
        <v>#DIV/0!</v>
      </c>
      <c r="S22" s="391" t="s">
        <v>99</v>
      </c>
      <c r="T22" s="439">
        <f t="shared" si="9"/>
        <v>0.30803455535799518</v>
      </c>
      <c r="U22" s="439">
        <f t="shared" si="9"/>
        <v>0.34683007061137255</v>
      </c>
      <c r="V22" s="439">
        <f t="shared" si="9"/>
        <v>0.28920815904743385</v>
      </c>
      <c r="W22" s="439">
        <f t="shared" si="9"/>
        <v>0.26643430688055858</v>
      </c>
      <c r="X22" s="439">
        <f t="shared" si="9"/>
        <v>0.19560240554367775</v>
      </c>
      <c r="Y22" s="439">
        <f t="shared" si="9"/>
        <v>0.24775374841202039</v>
      </c>
      <c r="Z22" s="439" t="e">
        <f t="shared" si="9"/>
        <v>#DIV/0!</v>
      </c>
      <c r="AA22" s="439" t="e">
        <f t="shared" si="9"/>
        <v>#DIV/0!</v>
      </c>
      <c r="AB22" s="439" t="e">
        <f t="shared" si="9"/>
        <v>#DIV/0!</v>
      </c>
      <c r="AC22" s="439" t="e">
        <f t="shared" si="9"/>
        <v>#DIV/0!</v>
      </c>
      <c r="AD22" s="439" t="e">
        <f t="shared" si="9"/>
        <v>#DIV/0!</v>
      </c>
      <c r="AE22" s="439" t="e">
        <f t="shared" si="9"/>
        <v>#DIV/0!</v>
      </c>
    </row>
    <row r="42" spans="1:13" x14ac:dyDescent="0.25">
      <c r="A42" s="408" t="s">
        <v>296</v>
      </c>
      <c r="B42" s="409">
        <f>'Agency South'!AP15</f>
        <v>42736</v>
      </c>
      <c r="C42" s="409">
        <f>'Agency South'!AQ15</f>
        <v>42767</v>
      </c>
      <c r="D42" s="409">
        <f>'Agency South'!AR15</f>
        <v>42795</v>
      </c>
      <c r="E42" s="409">
        <f>'Agency South'!AS15</f>
        <v>42826</v>
      </c>
      <c r="F42" s="409">
        <f>'Agency South'!AT15</f>
        <v>42856</v>
      </c>
      <c r="G42" s="409">
        <f>'Agency South'!AU15</f>
        <v>42887</v>
      </c>
      <c r="H42" s="409">
        <f>'Agency South'!AV15</f>
        <v>42917</v>
      </c>
      <c r="I42" s="409">
        <f>'Agency South'!AW15</f>
        <v>42948</v>
      </c>
      <c r="J42" s="409">
        <f>'Agency South'!AX15</f>
        <v>42979</v>
      </c>
      <c r="K42" s="409">
        <f>'Agency South'!AY15</f>
        <v>43009</v>
      </c>
      <c r="L42" s="409">
        <f>'Agency South'!AZ15</f>
        <v>43040</v>
      </c>
      <c r="M42" s="409">
        <f>'Agency South'!BA15</f>
        <v>43070</v>
      </c>
    </row>
    <row r="43" spans="1:13" x14ac:dyDescent="0.25">
      <c r="A43" s="391" t="s">
        <v>285</v>
      </c>
      <c r="B43" s="426">
        <f>'Agency North'!AP24</f>
        <v>6810</v>
      </c>
      <c r="C43" s="426">
        <f>'Agency North'!AQ24</f>
        <v>6667</v>
      </c>
      <c r="D43" s="426">
        <f>'Agency North'!AR24</f>
        <v>5243</v>
      </c>
      <c r="E43" s="426">
        <f>'Agency North'!AS24</f>
        <v>4730</v>
      </c>
      <c r="F43" s="475">
        <f>'Agency North'!AT24</f>
        <v>4944</v>
      </c>
      <c r="G43" s="475">
        <f>'Agency North'!AU24</f>
        <v>5524</v>
      </c>
      <c r="H43" s="475">
        <f>'Agency North'!AV24</f>
        <v>0</v>
      </c>
      <c r="I43" s="475">
        <f>'Agency North'!AW24</f>
        <v>0</v>
      </c>
      <c r="J43" s="475">
        <f>'Agency North'!AX24</f>
        <v>0</v>
      </c>
      <c r="K43" s="475">
        <f>'Agency North'!AY24</f>
        <v>0</v>
      </c>
      <c r="L43" s="475">
        <f>'Agency North'!AZ24</f>
        <v>0</v>
      </c>
      <c r="M43" s="475">
        <f>'Agency North'!BA24</f>
        <v>0</v>
      </c>
    </row>
    <row r="44" spans="1:13" x14ac:dyDescent="0.25">
      <c r="A44" s="391" t="s">
        <v>286</v>
      </c>
      <c r="B44" s="426">
        <f>'Agency South'!AP24</f>
        <v>3220</v>
      </c>
      <c r="C44" s="426">
        <f>'Agency South'!AQ24</f>
        <v>2564</v>
      </c>
      <c r="D44" s="426">
        <f>'Agency South'!AR24</f>
        <v>2534</v>
      </c>
      <c r="E44" s="426">
        <f>'Agency South'!AS24</f>
        <v>2327</v>
      </c>
      <c r="F44" s="475">
        <f>'Agency South'!AT24</f>
        <v>2436</v>
      </c>
      <c r="G44" s="475">
        <f>'Agency South'!AU24</f>
        <v>2491</v>
      </c>
      <c r="H44" s="475">
        <f>'Agency South'!AV24</f>
        <v>0</v>
      </c>
      <c r="I44" s="475">
        <f>'Agency South'!AW24</f>
        <v>0</v>
      </c>
      <c r="J44" s="475">
        <f>'Agency South'!AX24</f>
        <v>0</v>
      </c>
      <c r="K44" s="475">
        <f>'Agency South'!AY24</f>
        <v>0</v>
      </c>
      <c r="L44" s="475">
        <f>'Agency South'!AZ24</f>
        <v>0</v>
      </c>
      <c r="M44" s="475">
        <f>'Agency South'!BA24</f>
        <v>0</v>
      </c>
    </row>
    <row r="45" spans="1:13" x14ac:dyDescent="0.25">
      <c r="B45" s="395">
        <f>SUM(B43:B44)</f>
        <v>10030</v>
      </c>
      <c r="C45" s="395">
        <f t="shared" ref="C45:M45" si="11">SUM(C43:C44)</f>
        <v>9231</v>
      </c>
      <c r="D45" s="395">
        <f t="shared" si="11"/>
        <v>7777</v>
      </c>
      <c r="E45" s="395">
        <f t="shared" si="11"/>
        <v>7057</v>
      </c>
      <c r="F45" s="475">
        <f t="shared" si="11"/>
        <v>7380</v>
      </c>
      <c r="G45" s="475">
        <f t="shared" si="11"/>
        <v>8015</v>
      </c>
      <c r="H45" s="475">
        <f t="shared" si="11"/>
        <v>0</v>
      </c>
      <c r="I45" s="475">
        <f t="shared" si="11"/>
        <v>0</v>
      </c>
      <c r="J45" s="475">
        <f t="shared" si="11"/>
        <v>0</v>
      </c>
      <c r="K45" s="475">
        <f t="shared" si="11"/>
        <v>0</v>
      </c>
      <c r="L45" s="475">
        <f t="shared" si="11"/>
        <v>0</v>
      </c>
      <c r="M45" s="475">
        <f t="shared" si="11"/>
        <v>0</v>
      </c>
    </row>
    <row r="55" spans="1:17" x14ac:dyDescent="0.25">
      <c r="A55" s="408" t="s">
        <v>297</v>
      </c>
      <c r="B55" s="491">
        <v>42005</v>
      </c>
      <c r="C55" s="491">
        <v>42036</v>
      </c>
      <c r="D55" s="491">
        <v>42064</v>
      </c>
      <c r="E55" s="491">
        <v>42095</v>
      </c>
      <c r="F55" s="491">
        <v>42125</v>
      </c>
      <c r="G55" s="491">
        <v>42156</v>
      </c>
      <c r="H55" s="491">
        <v>42186</v>
      </c>
      <c r="I55" s="491">
        <v>42217</v>
      </c>
      <c r="J55" s="491">
        <v>42248</v>
      </c>
      <c r="K55" s="491">
        <v>42278</v>
      </c>
      <c r="L55" s="491">
        <v>42309</v>
      </c>
      <c r="M55" s="491">
        <v>42339</v>
      </c>
      <c r="N55" s="448" t="s">
        <v>212</v>
      </c>
      <c r="O55" s="448"/>
      <c r="P55" s="448"/>
      <c r="Q55" s="448"/>
    </row>
    <row r="56" spans="1:17" x14ac:dyDescent="0.25">
      <c r="A56" s="425" t="s">
        <v>285</v>
      </c>
      <c r="B56" s="492">
        <f>'Agency North'!O14</f>
        <v>7314.6919999999991</v>
      </c>
      <c r="C56" s="492">
        <f>'Agency North'!P14</f>
        <v>7046.1557999999995</v>
      </c>
      <c r="D56" s="492">
        <f>'Agency North'!Q14</f>
        <v>16416.163</v>
      </c>
      <c r="E56" s="492">
        <f>'Agency North'!R14</f>
        <v>12573.556000000011</v>
      </c>
      <c r="F56" s="492">
        <f>'Agency North'!S14</f>
        <v>15243.324000000001</v>
      </c>
      <c r="G56" s="492">
        <f>'Agency North'!T14</f>
        <v>25036.574900000065</v>
      </c>
      <c r="H56" s="492">
        <f>'Agency North'!U14</f>
        <v>16282.324900000011</v>
      </c>
      <c r="I56" s="492">
        <f>'Agency North'!V14</f>
        <v>18211.759800000029</v>
      </c>
      <c r="J56" s="492">
        <f>'Agency North'!W14</f>
        <v>29046.328700000071</v>
      </c>
      <c r="K56" s="492">
        <f>'Agency North'!X14</f>
        <v>22151.736600000018</v>
      </c>
      <c r="L56" s="492">
        <f>'Agency North'!Y14</f>
        <v>24700.202600000055</v>
      </c>
      <c r="M56" s="492">
        <f>'Agency North'!Z14</f>
        <v>51760.349470000212</v>
      </c>
      <c r="N56" s="493">
        <f>SUM(B56:INDEX(B56:M56,$A$1))</f>
        <v>83630.465700000088</v>
      </c>
      <c r="O56" s="492"/>
      <c r="P56" s="492"/>
      <c r="Q56" s="492"/>
    </row>
    <row r="57" spans="1:17" x14ac:dyDescent="0.25">
      <c r="A57" s="425" t="s">
        <v>286</v>
      </c>
      <c r="B57" s="426">
        <f>'Agency South'!O14</f>
        <v>6107.5723999999991</v>
      </c>
      <c r="C57" s="426">
        <f>'Agency South'!P14</f>
        <v>6937.6219999999694</v>
      </c>
      <c r="D57" s="426">
        <f>'Agency South'!Q14</f>
        <v>17947.367299999991</v>
      </c>
      <c r="E57" s="426">
        <f>'Agency South'!R14</f>
        <v>18456.183199999999</v>
      </c>
      <c r="F57" s="426">
        <f>'Agency South'!S14</f>
        <v>13855.127900000003</v>
      </c>
      <c r="G57" s="426">
        <f>'Agency South'!T14</f>
        <v>17580.338640000002</v>
      </c>
      <c r="H57" s="426">
        <f>'Agency South'!U14</f>
        <v>14366.86017</v>
      </c>
      <c r="I57" s="426">
        <f>'Agency South'!V14</f>
        <v>14149.385</v>
      </c>
      <c r="J57" s="426">
        <f>'Agency South'!W14</f>
        <v>20517.665099999998</v>
      </c>
      <c r="K57" s="395">
        <f>'Agency South'!X14</f>
        <v>18767.984049999999</v>
      </c>
      <c r="L57" s="395">
        <f>'Agency South'!Y14</f>
        <v>28166.729560000036</v>
      </c>
      <c r="M57" s="395">
        <f>'Agency South'!Z14</f>
        <v>45261.850670000116</v>
      </c>
      <c r="N57" s="475">
        <f>SUM(B57:INDEX(B57:M57,$A$1))</f>
        <v>80884.21143999997</v>
      </c>
      <c r="O57" s="475"/>
      <c r="P57" s="475"/>
      <c r="Q57" s="475"/>
    </row>
    <row r="58" spans="1:17" x14ac:dyDescent="0.25">
      <c r="B58" s="475">
        <f>SUM(B56:B57)</f>
        <v>13422.264399999998</v>
      </c>
      <c r="C58" s="475">
        <f t="shared" ref="C58:M58" si="12">SUM(C56:C57)</f>
        <v>13983.777799999969</v>
      </c>
      <c r="D58" s="475">
        <f t="shared" si="12"/>
        <v>34363.530299999991</v>
      </c>
      <c r="E58" s="475">
        <f t="shared" si="12"/>
        <v>31029.739200000011</v>
      </c>
      <c r="F58" s="475">
        <f t="shared" si="12"/>
        <v>29098.451900000004</v>
      </c>
      <c r="G58" s="475">
        <f t="shared" si="12"/>
        <v>42616.913540000067</v>
      </c>
      <c r="H58" s="475">
        <f t="shared" si="12"/>
        <v>30649.18507000001</v>
      </c>
      <c r="I58" s="475">
        <f t="shared" si="12"/>
        <v>32361.144800000031</v>
      </c>
      <c r="J58" s="475">
        <f t="shared" si="12"/>
        <v>49563.993800000069</v>
      </c>
      <c r="K58" s="475">
        <f t="shared" si="12"/>
        <v>40919.720650000017</v>
      </c>
      <c r="L58" s="475">
        <f t="shared" si="12"/>
        <v>52866.932160000091</v>
      </c>
      <c r="M58" s="475">
        <f t="shared" si="12"/>
        <v>97022.200140000321</v>
      </c>
      <c r="N58" s="475">
        <f>SUM(B58:INDEX(B58:M58,$A$1))</f>
        <v>164514.67714000004</v>
      </c>
      <c r="O58" s="475"/>
      <c r="P58" s="475"/>
      <c r="Q58" s="475"/>
    </row>
    <row r="59" spans="1:17" x14ac:dyDescent="0.25">
      <c r="A59" s="408" t="s">
        <v>298</v>
      </c>
    </row>
    <row r="60" spans="1:17" x14ac:dyDescent="0.25">
      <c r="A60" s="425" t="s">
        <v>285</v>
      </c>
      <c r="B60" s="395">
        <f>'Agency North'!AP14</f>
        <v>13431.969839999998</v>
      </c>
      <c r="C60" s="395">
        <f>'Agency North'!AQ14</f>
        <v>20257.13140000002</v>
      </c>
      <c r="D60" s="395">
        <f>'Agency North'!AR14</f>
        <v>30613.277000000002</v>
      </c>
      <c r="E60" s="395">
        <f>'Agency North'!AS14</f>
        <v>26920.538300000022</v>
      </c>
      <c r="F60" s="395">
        <f>'Agency North'!AT14</f>
        <v>22956.976999999999</v>
      </c>
      <c r="G60" s="395">
        <f>'Agency North'!AU14</f>
        <v>28200.368999999999</v>
      </c>
      <c r="H60" s="395">
        <f>'Agency North'!AV14</f>
        <v>0</v>
      </c>
      <c r="I60" s="395">
        <f>'Agency North'!AW14</f>
        <v>0</v>
      </c>
      <c r="J60" s="395">
        <f>'Agency North'!AX14</f>
        <v>0</v>
      </c>
      <c r="K60" s="395">
        <f>'Agency North'!AY14</f>
        <v>0</v>
      </c>
      <c r="L60" s="395">
        <f>'Agency North'!AZ14</f>
        <v>0</v>
      </c>
      <c r="M60" s="395">
        <f>'Agency North'!BA14</f>
        <v>0</v>
      </c>
      <c r="N60" s="475">
        <f>SUM(B60:M60)</f>
        <v>142380.26254000003</v>
      </c>
      <c r="O60" s="475"/>
      <c r="P60" s="475"/>
      <c r="Q60" s="475"/>
    </row>
    <row r="61" spans="1:17" x14ac:dyDescent="0.25">
      <c r="A61" s="425" t="s">
        <v>286</v>
      </c>
      <c r="B61" s="395">
        <f>'Agency South'!AP14</f>
        <v>13255.832900000001</v>
      </c>
      <c r="C61" s="395">
        <f>'Agency South'!AQ14</f>
        <v>21455.887900000012</v>
      </c>
      <c r="D61" s="395">
        <f>'Agency South'!AR14</f>
        <v>27891.589999999997</v>
      </c>
      <c r="E61" s="395">
        <f>'Agency South'!AS14</f>
        <v>24537.054000000022</v>
      </c>
      <c r="F61" s="395">
        <f>'Agency South'!AT14</f>
        <v>31455.850999999999</v>
      </c>
      <c r="G61" s="395">
        <f>'Agency South'!AU14</f>
        <v>31246.205000000002</v>
      </c>
      <c r="H61" s="395">
        <f>'Agency South'!AV14</f>
        <v>0</v>
      </c>
      <c r="I61" s="395">
        <f>'Agency South'!AW14</f>
        <v>0</v>
      </c>
      <c r="J61" s="395">
        <f>'Agency South'!AX14</f>
        <v>0</v>
      </c>
      <c r="K61" s="395">
        <f>'Agency South'!AY14</f>
        <v>0</v>
      </c>
      <c r="L61" s="395">
        <f>'Agency South'!AZ14</f>
        <v>0</v>
      </c>
      <c r="M61" s="395">
        <f>'Agency South'!BA14</f>
        <v>0</v>
      </c>
      <c r="N61" s="475">
        <f t="shared" ref="N61:N62" si="13">SUM(B61:M61)</f>
        <v>149842.42080000002</v>
      </c>
      <c r="O61" s="475"/>
      <c r="P61" s="475"/>
      <c r="Q61" s="475"/>
    </row>
    <row r="62" spans="1:17" x14ac:dyDescent="0.25">
      <c r="B62" s="395">
        <f>SUM(B60:B61)</f>
        <v>26687.802739999999</v>
      </c>
      <c r="C62" s="395">
        <f t="shared" ref="C62:M62" si="14">SUM(C60:C61)</f>
        <v>41713.019300000029</v>
      </c>
      <c r="D62" s="395">
        <f t="shared" si="14"/>
        <v>58504.866999999998</v>
      </c>
      <c r="E62" s="395">
        <f t="shared" si="14"/>
        <v>51457.592300000048</v>
      </c>
      <c r="F62" s="395">
        <f t="shared" si="14"/>
        <v>54412.827999999994</v>
      </c>
      <c r="G62" s="395">
        <f t="shared" si="14"/>
        <v>59446.574000000001</v>
      </c>
      <c r="H62" s="395">
        <f t="shared" si="14"/>
        <v>0</v>
      </c>
      <c r="I62" s="395">
        <f t="shared" si="14"/>
        <v>0</v>
      </c>
      <c r="J62" s="395">
        <f t="shared" si="14"/>
        <v>0</v>
      </c>
      <c r="K62" s="395">
        <f t="shared" si="14"/>
        <v>0</v>
      </c>
      <c r="L62" s="395">
        <f t="shared" si="14"/>
        <v>0</v>
      </c>
      <c r="M62" s="395">
        <f t="shared" si="14"/>
        <v>0</v>
      </c>
      <c r="N62" s="475">
        <f t="shared" si="13"/>
        <v>292222.68334000011</v>
      </c>
      <c r="O62" s="475"/>
      <c r="P62" s="475"/>
      <c r="Q62" s="475"/>
    </row>
    <row r="64" spans="1:17" x14ac:dyDescent="0.25">
      <c r="A64" s="448" t="s">
        <v>299</v>
      </c>
    </row>
    <row r="65" spans="1:17" x14ac:dyDescent="0.25">
      <c r="A65" s="425" t="s">
        <v>300</v>
      </c>
      <c r="B65" s="439">
        <f>B60/B56-1</f>
        <v>0.83630012582894797</v>
      </c>
      <c r="C65" s="439">
        <f t="shared" ref="C65:N67" si="15">C60/C56-1</f>
        <v>1.8749195980026472</v>
      </c>
      <c r="D65" s="439">
        <f t="shared" si="15"/>
        <v>0.86482535535252669</v>
      </c>
      <c r="E65" s="439">
        <f t="shared" si="15"/>
        <v>1.1410441326224654</v>
      </c>
      <c r="F65" s="439">
        <f t="shared" si="15"/>
        <v>0.5060348385955713</v>
      </c>
      <c r="G65" s="439">
        <f t="shared" si="15"/>
        <v>0.1263668897457666</v>
      </c>
      <c r="H65" s="439">
        <f t="shared" si="15"/>
        <v>-1</v>
      </c>
      <c r="I65" s="439">
        <f t="shared" si="15"/>
        <v>-1</v>
      </c>
      <c r="J65" s="439">
        <f t="shared" si="15"/>
        <v>-1</v>
      </c>
      <c r="K65" s="439">
        <f t="shared" si="15"/>
        <v>-1</v>
      </c>
      <c r="L65" s="439">
        <f t="shared" si="15"/>
        <v>-1</v>
      </c>
      <c r="M65" s="439">
        <f t="shared" si="15"/>
        <v>-1</v>
      </c>
      <c r="N65" s="439">
        <f t="shared" si="15"/>
        <v>0.70249276203659683</v>
      </c>
      <c r="O65" s="439"/>
      <c r="P65" s="439"/>
      <c r="Q65" s="439"/>
    </row>
    <row r="66" spans="1:17" x14ac:dyDescent="0.25">
      <c r="A66" s="425" t="s">
        <v>301</v>
      </c>
      <c r="B66" s="439">
        <f t="shared" ref="B66:J67" si="16">B61/B57-1</f>
        <v>1.1703930844929489</v>
      </c>
      <c r="C66" s="439">
        <f t="shared" si="16"/>
        <v>2.0926862115001521</v>
      </c>
      <c r="D66" s="439">
        <f t="shared" si="16"/>
        <v>0.55407695924293088</v>
      </c>
      <c r="E66" s="439">
        <f t="shared" si="16"/>
        <v>0.32947607498824683</v>
      </c>
      <c r="F66" s="439">
        <f t="shared" si="16"/>
        <v>1.2703399944795883</v>
      </c>
      <c r="G66" s="439">
        <f t="shared" si="16"/>
        <v>0.7773380615607981</v>
      </c>
      <c r="H66" s="439">
        <f t="shared" si="16"/>
        <v>-1</v>
      </c>
      <c r="I66" s="439">
        <f t="shared" si="16"/>
        <v>-1</v>
      </c>
      <c r="J66" s="439">
        <f t="shared" si="16"/>
        <v>-1</v>
      </c>
      <c r="K66" s="439">
        <f t="shared" si="15"/>
        <v>-1</v>
      </c>
      <c r="L66" s="439">
        <f t="shared" si="15"/>
        <v>-1</v>
      </c>
      <c r="M66" s="439">
        <f t="shared" si="15"/>
        <v>-1</v>
      </c>
      <c r="N66" s="439">
        <f t="shared" si="15"/>
        <v>0.85255463498155448</v>
      </c>
      <c r="O66" s="439"/>
      <c r="P66" s="439"/>
      <c r="Q66" s="439"/>
    </row>
    <row r="67" spans="1:17" x14ac:dyDescent="0.25">
      <c r="A67" s="448" t="s">
        <v>302</v>
      </c>
      <c r="B67" s="439">
        <f t="shared" si="16"/>
        <v>0.98832342626181635</v>
      </c>
      <c r="C67" s="439">
        <f t="shared" si="16"/>
        <v>1.982957817021386</v>
      </c>
      <c r="D67" s="439">
        <f t="shared" si="16"/>
        <v>0.70252783952177378</v>
      </c>
      <c r="E67" s="439">
        <f t="shared" si="16"/>
        <v>0.6583314467560859</v>
      </c>
      <c r="F67" s="439">
        <f t="shared" si="16"/>
        <v>0.86995611268240647</v>
      </c>
      <c r="G67" s="439">
        <f t="shared" si="16"/>
        <v>0.39490566214288791</v>
      </c>
      <c r="H67" s="439">
        <f t="shared" si="16"/>
        <v>-1</v>
      </c>
      <c r="I67" s="439">
        <f t="shared" si="16"/>
        <v>-1</v>
      </c>
      <c r="J67" s="439">
        <f t="shared" si="16"/>
        <v>-1</v>
      </c>
      <c r="K67" s="439">
        <f t="shared" si="15"/>
        <v>-1</v>
      </c>
      <c r="L67" s="439">
        <f t="shared" si="15"/>
        <v>-1</v>
      </c>
      <c r="M67" s="439">
        <f t="shared" si="15"/>
        <v>-1</v>
      </c>
      <c r="N67" s="439">
        <f t="shared" si="15"/>
        <v>0.77627120218168777</v>
      </c>
      <c r="O67" s="439"/>
      <c r="P67" s="439"/>
      <c r="Q67" s="439"/>
    </row>
    <row r="69" spans="1:17" x14ac:dyDescent="0.25">
      <c r="A69" s="391" t="s">
        <v>303</v>
      </c>
    </row>
    <row r="70" spans="1:17" x14ac:dyDescent="0.25">
      <c r="A70" s="391" t="s">
        <v>285</v>
      </c>
      <c r="B70" s="439">
        <f>B60/B$62</f>
        <v>0.50329995207391132</v>
      </c>
      <c r="C70" s="439">
        <f t="shared" ref="C70:M71" si="17">C60/C$62</f>
        <v>0.48563090708708317</v>
      </c>
      <c r="D70" s="439">
        <f t="shared" si="17"/>
        <v>0.52326034686994505</v>
      </c>
      <c r="E70" s="439">
        <f t="shared" si="17"/>
        <v>0.52315969513404526</v>
      </c>
      <c r="F70" s="439">
        <f t="shared" si="17"/>
        <v>0.42190376504599247</v>
      </c>
      <c r="G70" s="439">
        <f t="shared" si="17"/>
        <v>0.47438173644792381</v>
      </c>
      <c r="H70" s="439" t="e">
        <f t="shared" si="17"/>
        <v>#DIV/0!</v>
      </c>
      <c r="I70" s="439" t="e">
        <f t="shared" si="17"/>
        <v>#DIV/0!</v>
      </c>
      <c r="J70" s="439" t="e">
        <f t="shared" si="17"/>
        <v>#DIV/0!</v>
      </c>
      <c r="K70" s="439" t="e">
        <f t="shared" si="17"/>
        <v>#DIV/0!</v>
      </c>
      <c r="L70" s="439" t="e">
        <f t="shared" si="17"/>
        <v>#DIV/0!</v>
      </c>
      <c r="M70" s="439" t="e">
        <f t="shared" si="17"/>
        <v>#DIV/0!</v>
      </c>
      <c r="N70" s="439">
        <f>N60/N$62</f>
        <v>0.48723206875196978</v>
      </c>
      <c r="O70" s="439"/>
      <c r="P70" s="439"/>
      <c r="Q70" s="439"/>
    </row>
    <row r="71" spans="1:17" x14ac:dyDescent="0.25">
      <c r="A71" s="391" t="s">
        <v>286</v>
      </c>
      <c r="B71" s="439">
        <f t="shared" ref="B71:J71" si="18">B61/B$62</f>
        <v>0.49670004792608874</v>
      </c>
      <c r="C71" s="439">
        <f t="shared" si="18"/>
        <v>0.51436909291291699</v>
      </c>
      <c r="D71" s="439">
        <f t="shared" si="18"/>
        <v>0.47673965313005495</v>
      </c>
      <c r="E71" s="439">
        <f t="shared" si="18"/>
        <v>0.47684030486595463</v>
      </c>
      <c r="F71" s="439">
        <f t="shared" si="18"/>
        <v>0.57809623495400753</v>
      </c>
      <c r="G71" s="439">
        <f t="shared" si="18"/>
        <v>0.52561826355207619</v>
      </c>
      <c r="H71" s="439" t="e">
        <f t="shared" si="18"/>
        <v>#DIV/0!</v>
      </c>
      <c r="I71" s="439" t="e">
        <f t="shared" si="18"/>
        <v>#DIV/0!</v>
      </c>
      <c r="J71" s="439" t="e">
        <f t="shared" si="18"/>
        <v>#DIV/0!</v>
      </c>
      <c r="K71" s="439" t="e">
        <f t="shared" si="17"/>
        <v>#DIV/0!</v>
      </c>
      <c r="L71" s="439" t="e">
        <f t="shared" si="17"/>
        <v>#DIV/0!</v>
      </c>
      <c r="M71" s="439" t="e">
        <f t="shared" si="17"/>
        <v>#DIV/0!</v>
      </c>
      <c r="N71" s="439">
        <f>N61/N$62</f>
        <v>0.51276793124803</v>
      </c>
      <c r="O71" s="439"/>
      <c r="P71" s="439"/>
      <c r="Q71" s="439"/>
    </row>
    <row r="87" spans="1:13" x14ac:dyDescent="0.25">
      <c r="A87" s="391" t="s">
        <v>304</v>
      </c>
      <c r="B87" s="494">
        <v>42370</v>
      </c>
      <c r="C87" s="494">
        <v>42401</v>
      </c>
      <c r="D87" s="494">
        <v>42430</v>
      </c>
      <c r="E87" s="494">
        <v>42461</v>
      </c>
      <c r="F87" s="494">
        <v>42491</v>
      </c>
      <c r="G87" s="494">
        <v>42522</v>
      </c>
      <c r="H87" s="494">
        <v>42552</v>
      </c>
      <c r="I87" s="494">
        <v>42583</v>
      </c>
      <c r="J87" s="494">
        <v>42614</v>
      </c>
      <c r="K87" s="494">
        <v>42644</v>
      </c>
      <c r="L87" s="494">
        <v>42675</v>
      </c>
      <c r="M87" s="494">
        <v>42705</v>
      </c>
    </row>
    <row r="88" spans="1:13" x14ac:dyDescent="0.25">
      <c r="A88" s="391" t="s">
        <v>305</v>
      </c>
      <c r="B88" s="495">
        <f>'Full Agency'!N24</f>
        <v>4156</v>
      </c>
      <c r="C88" s="495">
        <f>'Full Agency'!O24</f>
        <v>4067</v>
      </c>
      <c r="D88" s="495">
        <f>'Full Agency'!P24</f>
        <v>4326</v>
      </c>
      <c r="E88" s="495">
        <f>'Full Agency'!Q24</f>
        <v>4505</v>
      </c>
      <c r="F88" s="495">
        <f>'Full Agency'!R24</f>
        <v>4930</v>
      </c>
      <c r="G88" s="495">
        <f>'Full Agency'!S24</f>
        <v>5819</v>
      </c>
      <c r="H88" s="495">
        <f>'Full Agency'!T24</f>
        <v>6335</v>
      </c>
      <c r="I88" s="495">
        <f>'Full Agency'!U24</f>
        <v>6970</v>
      </c>
      <c r="J88" s="495">
        <f>'Full Agency'!V24</f>
        <v>7706</v>
      </c>
      <c r="K88" s="495">
        <f>'Full Agency'!W24</f>
        <v>8408</v>
      </c>
      <c r="L88" s="495">
        <f>'Full Agency'!X24</f>
        <v>9051</v>
      </c>
      <c r="M88" s="495">
        <f>'Full Agency'!Y24</f>
        <v>9845</v>
      </c>
    </row>
    <row r="89" spans="1:13" x14ac:dyDescent="0.25">
      <c r="A89" s="391" t="s">
        <v>306</v>
      </c>
      <c r="B89" s="496">
        <f>'Total Agency'!Z40</f>
        <v>9971.7775109676732</v>
      </c>
      <c r="C89" s="496">
        <f>'Total Agency'!AA40</f>
        <v>9764.5229665469487</v>
      </c>
      <c r="D89" s="496">
        <f>'Total Agency'!AB40</f>
        <v>10074.342287148558</v>
      </c>
      <c r="E89" s="496">
        <f>'Total Agency'!AC40</f>
        <v>10315.069279174604</v>
      </c>
      <c r="F89" s="496">
        <f>'Total Agency'!AD40</f>
        <v>10733.240152274808</v>
      </c>
      <c r="G89" s="496">
        <f>'Total Agency'!AE40</f>
        <v>11536.536904661592</v>
      </c>
      <c r="H89" s="496">
        <f>'Total Agency'!AF40</f>
        <v>11603.932911977012</v>
      </c>
      <c r="I89" s="496">
        <f>'Total Agency'!AG40</f>
        <v>12042.793382315393</v>
      </c>
      <c r="J89" s="496">
        <f>'Total Agency'!AH40</f>
        <v>12856.471758648277</v>
      </c>
      <c r="K89" s="496">
        <f>'Total Agency'!AI40</f>
        <v>13174.629317775247</v>
      </c>
      <c r="L89" s="496">
        <f>'Total Agency'!AJ40</f>
        <v>13772.12079595208</v>
      </c>
      <c r="M89" s="496">
        <f>'Total Agency'!AK40</f>
        <v>14741.670769023571</v>
      </c>
    </row>
    <row r="90" spans="1:13" x14ac:dyDescent="0.25">
      <c r="A90" s="391" t="s">
        <v>307</v>
      </c>
      <c r="B90" s="495">
        <f>'Full Agency'!AO24</f>
        <v>10030</v>
      </c>
      <c r="C90" s="495">
        <f>'Full Agency'!AP24</f>
        <v>7676</v>
      </c>
      <c r="D90" s="495">
        <f>'Full Agency'!AQ24</f>
        <v>7777</v>
      </c>
      <c r="E90" s="495">
        <f>'Full Agency'!AR24</f>
        <v>7057</v>
      </c>
      <c r="F90" s="495">
        <f>'Full Agency'!AS24</f>
        <v>7380</v>
      </c>
      <c r="G90" s="495">
        <f>'Full Agency'!AT24</f>
        <v>8015</v>
      </c>
      <c r="H90" s="495">
        <f>'Full Agency'!AU24</f>
        <v>0</v>
      </c>
      <c r="I90" s="495">
        <f>'Full Agency'!AV24</f>
        <v>0</v>
      </c>
      <c r="J90" s="495">
        <f>'Full Agency'!AW24</f>
        <v>0</v>
      </c>
      <c r="K90" s="495">
        <f>'Full Agency'!AX24</f>
        <v>0</v>
      </c>
      <c r="L90" s="495">
        <f>'Full Agency'!AY24</f>
        <v>0</v>
      </c>
      <c r="M90" s="495">
        <f>'Full Agency'!AZ24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C000"/>
  </sheetPr>
  <dimension ref="A1:BY166"/>
  <sheetViews>
    <sheetView showGridLines="0" zoomScale="80" zoomScaleNormal="80" zoomScaleSheetLayoutView="100" workbookViewId="0">
      <pane xSplit="12" ySplit="3" topLeftCell="AO4" activePane="bottomRight" state="frozen"/>
      <selection pane="topRight" activeCell="M1" sqref="M1"/>
      <selection pane="bottomLeft" activeCell="A4" sqref="A4"/>
      <selection pane="bottomRight" activeCell="AU5" sqref="AU5"/>
    </sheetView>
  </sheetViews>
  <sheetFormatPr defaultRowHeight="15" outlineLevelRow="1" outlineLevelCol="1" x14ac:dyDescent="0.25"/>
  <cols>
    <col min="1" max="1" width="28.5703125" style="391" customWidth="1" collapsed="1"/>
    <col min="2" max="12" width="9.140625" style="391" hidden="1" customWidth="1" outlineLevel="1" collapsed="1"/>
    <col min="13" max="13" width="13.42578125" style="391" hidden="1" customWidth="1" outlineLevel="1" collapsed="1"/>
    <col min="14" max="24" width="9.140625" style="391" hidden="1" customWidth="1" outlineLevel="1" collapsed="1"/>
    <col min="25" max="25" width="12.28515625" style="391" hidden="1" customWidth="1" outlineLevel="1" collapsed="1"/>
    <col min="26" max="26" width="0" style="396" hidden="1" customWidth="1" outlineLevel="1" collapsed="1"/>
    <col min="27" max="27" width="10.28515625" style="396" hidden="1" customWidth="1" outlineLevel="1" collapsed="1"/>
    <col min="28" max="28" width="8.28515625" style="396" hidden="1" customWidth="1" outlineLevel="1" collapsed="1"/>
    <col min="29" max="29" width="9.140625" style="396" hidden="1" customWidth="1" outlineLevel="1" collapsed="1"/>
    <col min="30" max="30" width="10.85546875" style="396" hidden="1" customWidth="1" outlineLevel="1" collapsed="1"/>
    <col min="31" max="31" width="11" style="396" hidden="1" customWidth="1" outlineLevel="1" collapsed="1"/>
    <col min="32" max="40" width="9.140625" style="396" hidden="1" customWidth="1" outlineLevel="1" collapsed="1"/>
    <col min="41" max="43" width="9.140625" style="396" collapsed="1"/>
    <col min="44" max="46" width="9.140625" style="396" customWidth="1" collapsed="1"/>
    <col min="47" max="51" width="9.140625" style="396" customWidth="1" outlineLevel="1" collapsed="1"/>
    <col min="52" max="52" width="9.140625" style="396"/>
    <col min="53" max="53" width="10.5703125" style="396" customWidth="1" collapsed="1"/>
    <col min="54" max="57" width="9.140625" style="396" collapsed="1"/>
    <col min="58" max="60" width="0" style="396" hidden="1" customWidth="1" outlineLevel="1" collapsed="1"/>
    <col min="61" max="68" width="9.140625" style="396" hidden="1" customWidth="1" outlineLevel="1" collapsed="1"/>
    <col min="69" max="74" width="0" style="396" hidden="1" customWidth="1" outlineLevel="1" collapsed="1"/>
    <col min="75" max="16384" width="9.140625" style="396" collapsed="1"/>
  </cols>
  <sheetData>
    <row r="1" spans="1:74" x14ac:dyDescent="0.25">
      <c r="L1" s="395"/>
      <c r="M1" s="395"/>
      <c r="AD1" s="397"/>
      <c r="AH1" s="398" t="s">
        <v>210</v>
      </c>
      <c r="AM1" s="396" t="s">
        <v>210</v>
      </c>
    </row>
    <row r="2" spans="1:74" x14ac:dyDescent="0.25">
      <c r="A2" s="399">
        <v>6</v>
      </c>
      <c r="B2" s="391">
        <f>IF(A2&lt;4,A2,IF(A2&lt;7,A2-3,IF(A2&lt;10,A2-6,A2-9)))</f>
        <v>3</v>
      </c>
      <c r="Z2" s="557">
        <v>2016</v>
      </c>
      <c r="AA2" s="557"/>
      <c r="AB2" s="557"/>
      <c r="AC2" s="557"/>
      <c r="AD2" s="557"/>
      <c r="AE2" s="558">
        <v>2015</v>
      </c>
      <c r="AF2" s="558"/>
      <c r="AG2" s="558"/>
      <c r="AH2" s="558"/>
      <c r="AI2" s="558"/>
      <c r="AJ2" s="559" t="s">
        <v>116</v>
      </c>
      <c r="AK2" s="559"/>
      <c r="AL2" s="559"/>
      <c r="AM2" s="559"/>
      <c r="AN2" s="559"/>
      <c r="AO2" s="400" t="s">
        <v>74</v>
      </c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557" t="s">
        <v>75</v>
      </c>
      <c r="BB2" s="560"/>
      <c r="BC2" s="560"/>
      <c r="BD2" s="560"/>
      <c r="BE2" s="560"/>
      <c r="BF2" s="402" t="s">
        <v>76</v>
      </c>
      <c r="BG2" s="403"/>
      <c r="BH2" s="403"/>
      <c r="BI2" s="404"/>
      <c r="BJ2" s="404"/>
      <c r="BK2" s="404"/>
      <c r="BL2" s="404"/>
      <c r="BM2" s="404"/>
      <c r="BN2" s="404"/>
      <c r="BO2" s="404"/>
      <c r="BP2" s="404"/>
      <c r="BQ2" s="404"/>
      <c r="BR2" s="405" t="s">
        <v>77</v>
      </c>
      <c r="BS2" s="406"/>
      <c r="BT2" s="406"/>
      <c r="BU2" s="406"/>
      <c r="BV2" s="407" t="s">
        <v>3</v>
      </c>
    </row>
    <row r="3" spans="1:74" s="416" customFormat="1" x14ac:dyDescent="0.25">
      <c r="A3" s="408" t="s">
        <v>52</v>
      </c>
      <c r="B3" s="409">
        <v>42005</v>
      </c>
      <c r="C3" s="409">
        <v>42036</v>
      </c>
      <c r="D3" s="409">
        <v>42064</v>
      </c>
      <c r="E3" s="409">
        <v>42095</v>
      </c>
      <c r="F3" s="409">
        <v>42125</v>
      </c>
      <c r="G3" s="409">
        <v>42156</v>
      </c>
      <c r="H3" s="409">
        <v>42186</v>
      </c>
      <c r="I3" s="409">
        <v>42217</v>
      </c>
      <c r="J3" s="409">
        <v>42248</v>
      </c>
      <c r="K3" s="409">
        <v>42278</v>
      </c>
      <c r="L3" s="409">
        <v>42309</v>
      </c>
      <c r="M3" s="409">
        <v>42339</v>
      </c>
      <c r="N3" s="409">
        <v>42370</v>
      </c>
      <c r="O3" s="409">
        <v>42401</v>
      </c>
      <c r="P3" s="409">
        <v>42430</v>
      </c>
      <c r="Q3" s="409">
        <v>42461</v>
      </c>
      <c r="R3" s="409">
        <v>42491</v>
      </c>
      <c r="S3" s="409">
        <v>42522</v>
      </c>
      <c r="T3" s="409">
        <v>42552</v>
      </c>
      <c r="U3" s="409">
        <v>42583</v>
      </c>
      <c r="V3" s="409">
        <v>42614</v>
      </c>
      <c r="W3" s="409">
        <v>42644</v>
      </c>
      <c r="X3" s="409">
        <v>42675</v>
      </c>
      <c r="Y3" s="409">
        <v>42705</v>
      </c>
      <c r="Z3" s="410" t="str">
        <f>"YTD " &amp; A2 &amp;"/16"</f>
        <v>YTD 6/16</v>
      </c>
      <c r="AA3" s="410" t="s">
        <v>78</v>
      </c>
      <c r="AB3" s="410" t="s">
        <v>79</v>
      </c>
      <c r="AC3" s="410" t="s">
        <v>80</v>
      </c>
      <c r="AD3" s="410" t="s">
        <v>81</v>
      </c>
      <c r="AE3" s="411" t="str">
        <f>"YTD " &amp; A2 &amp;"/15"</f>
        <v>YTD 6/15</v>
      </c>
      <c r="AF3" s="411" t="s">
        <v>82</v>
      </c>
      <c r="AG3" s="411" t="s">
        <v>83</v>
      </c>
      <c r="AH3" s="411" t="s">
        <v>84</v>
      </c>
      <c r="AI3" s="411" t="s">
        <v>85</v>
      </c>
      <c r="AJ3" s="412" t="s">
        <v>86</v>
      </c>
      <c r="AK3" s="412" t="s">
        <v>87</v>
      </c>
      <c r="AL3" s="412" t="s">
        <v>88</v>
      </c>
      <c r="AM3" s="412" t="s">
        <v>89</v>
      </c>
      <c r="AN3" s="412" t="s">
        <v>90</v>
      </c>
      <c r="AO3" s="413">
        <v>42736</v>
      </c>
      <c r="AP3" s="413">
        <v>42767</v>
      </c>
      <c r="AQ3" s="413">
        <v>42795</v>
      </c>
      <c r="AR3" s="413">
        <v>42826</v>
      </c>
      <c r="AS3" s="413">
        <v>42856</v>
      </c>
      <c r="AT3" s="413">
        <v>42887</v>
      </c>
      <c r="AU3" s="413">
        <v>42917</v>
      </c>
      <c r="AV3" s="413">
        <v>42948</v>
      </c>
      <c r="AW3" s="413">
        <v>42979</v>
      </c>
      <c r="AX3" s="413">
        <v>43009</v>
      </c>
      <c r="AY3" s="413">
        <v>43040</v>
      </c>
      <c r="AZ3" s="413">
        <v>43070</v>
      </c>
      <c r="BA3" s="410" t="s">
        <v>91</v>
      </c>
      <c r="BB3" s="410" t="s">
        <v>92</v>
      </c>
      <c r="BC3" s="410" t="s">
        <v>93</v>
      </c>
      <c r="BD3" s="410" t="s">
        <v>94</v>
      </c>
      <c r="BE3" s="410" t="str">
        <f>"YTD " &amp; A2 &amp;"/17"</f>
        <v>YTD 6/17</v>
      </c>
      <c r="BF3" s="414">
        <v>42736</v>
      </c>
      <c r="BG3" s="413">
        <v>42767</v>
      </c>
      <c r="BH3" s="413">
        <v>42795</v>
      </c>
      <c r="BI3" s="413">
        <v>42826</v>
      </c>
      <c r="BJ3" s="413">
        <v>42856</v>
      </c>
      <c r="BK3" s="413">
        <v>42887</v>
      </c>
      <c r="BL3" s="413">
        <v>42917</v>
      </c>
      <c r="BM3" s="413">
        <v>42948</v>
      </c>
      <c r="BN3" s="413">
        <v>42979</v>
      </c>
      <c r="BO3" s="413">
        <v>43009</v>
      </c>
      <c r="BP3" s="413">
        <v>43040</v>
      </c>
      <c r="BQ3" s="413">
        <v>43070</v>
      </c>
      <c r="BR3" s="410" t="s">
        <v>95</v>
      </c>
      <c r="BS3" s="410" t="s">
        <v>96</v>
      </c>
      <c r="BT3" s="410" t="s">
        <v>97</v>
      </c>
      <c r="BU3" s="410" t="s">
        <v>98</v>
      </c>
      <c r="BV3" s="415"/>
    </row>
    <row r="4" spans="1:74" outlineLevel="1" x14ac:dyDescent="0.25">
      <c r="A4" s="391" t="s">
        <v>172</v>
      </c>
      <c r="B4" s="395">
        <f>'Agency North'!C4+'Agency South'!C4</f>
        <v>2052.6610000000001</v>
      </c>
      <c r="C4" s="395">
        <f>'Agency North'!D4+'Agency South'!D4</f>
        <v>1303.846</v>
      </c>
      <c r="D4" s="395">
        <f>'Agency North'!E4+'Agency South'!E4</f>
        <v>5214.3959999999997</v>
      </c>
      <c r="E4" s="395">
        <f>'Agency North'!F4+'Agency South'!F4</f>
        <v>5640.4014999999999</v>
      </c>
      <c r="F4" s="395">
        <f>'Agency North'!G4+'Agency South'!G4</f>
        <v>3233.2915000000003</v>
      </c>
      <c r="G4" s="395">
        <f>'Agency North'!H4+'Agency South'!H4</f>
        <v>4748.5650000000005</v>
      </c>
      <c r="H4" s="395">
        <f>'Agency North'!I4+'Agency South'!I4</f>
        <v>7546.5334999999995</v>
      </c>
      <c r="I4" s="395">
        <f>'Agency North'!J4+'Agency South'!J4</f>
        <v>2405.0050000000001</v>
      </c>
      <c r="J4" s="395">
        <f>'Agency North'!K4+'Agency South'!K4</f>
        <v>6777.5324999999993</v>
      </c>
      <c r="K4" s="395">
        <f>'Agency North'!L4+'Agency South'!L4</f>
        <v>4765.0289999999895</v>
      </c>
      <c r="L4" s="395">
        <f>'Agency North'!M4+'Agency South'!M4</f>
        <v>4839.5445</v>
      </c>
      <c r="M4" s="395">
        <f>'Agency North'!N4+'Agency South'!N4</f>
        <v>9263.463999999989</v>
      </c>
      <c r="N4" s="395">
        <f>'Agency North'!O4+'Agency South'!O4</f>
        <v>2249.5889999999999</v>
      </c>
      <c r="O4" s="395">
        <f>'Agency North'!P4+'Agency South'!P4</f>
        <v>2135.14499999997</v>
      </c>
      <c r="P4" s="395">
        <f>'Agency North'!Q4+'Agency South'!Q4</f>
        <v>4415.7199999999903</v>
      </c>
      <c r="Q4" s="395">
        <f>'Agency North'!R4+'Agency South'!R4</f>
        <v>6653.8460000000005</v>
      </c>
      <c r="R4" s="395">
        <f>'Agency North'!S4+'Agency South'!S4</f>
        <v>3561.0540000000001</v>
      </c>
      <c r="S4" s="395">
        <f>'Agency North'!T4+'Agency South'!T4</f>
        <v>3725.2085000000002</v>
      </c>
      <c r="T4" s="395">
        <f>'Agency North'!U4+'Agency South'!U4</f>
        <v>3438.3620000000001</v>
      </c>
      <c r="U4" s="395">
        <f>'Agency North'!V4+'Agency South'!V4</f>
        <v>2684.6194999999998</v>
      </c>
      <c r="V4" s="395">
        <f>'Agency North'!W4+'Agency South'!W4</f>
        <v>3703.7440000000001</v>
      </c>
      <c r="W4" s="395">
        <f>'Agency North'!X4+'Agency South'!X4</f>
        <v>3162.1419999999998</v>
      </c>
      <c r="X4" s="395">
        <f>'Agency North'!Y4+'Agency South'!Y4</f>
        <v>3886.2655</v>
      </c>
      <c r="Y4" s="395">
        <f>'Agency North'!Z4+'Agency South'!Z4</f>
        <v>6935.8164999999999</v>
      </c>
      <c r="Z4" s="417">
        <f>SUM(N4:INDEX(N4:Y4,$A$2))</f>
        <v>22740.56249999996</v>
      </c>
      <c r="AA4" s="417">
        <f>SUM(N4:P4)</f>
        <v>8800.4539999999597</v>
      </c>
      <c r="AB4" s="417">
        <f>SUM(Q4:S4)</f>
        <v>13940.108500000002</v>
      </c>
      <c r="AC4" s="417">
        <f>SUM(T4:V4)</f>
        <v>9826.7255000000005</v>
      </c>
      <c r="AD4" s="417">
        <f>SUM(W4:Y4)</f>
        <v>13984.223999999998</v>
      </c>
      <c r="AE4" s="417">
        <f>SUM(B4                                                                              : INDEX(B4:M4,$A$2))</f>
        <v>22193.161</v>
      </c>
      <c r="AF4" s="417">
        <f>SUM(B4:D4)</f>
        <v>8570.9030000000002</v>
      </c>
      <c r="AG4" s="417">
        <f>SUM(E4:G4)</f>
        <v>13622.258</v>
      </c>
      <c r="AH4" s="417">
        <f>SUM(H4:J4)</f>
        <v>16729.070999999996</v>
      </c>
      <c r="AI4" s="417">
        <f>SUM(K4:M4)</f>
        <v>18868.037499999977</v>
      </c>
      <c r="AJ4" s="418">
        <f>Z4/AE4-1</f>
        <v>2.4665323700393982E-2</v>
      </c>
      <c r="AK4" s="418">
        <f t="shared" ref="AK4:AM13" si="0">AA4/AF4-1</f>
        <v>2.6782592219274814E-2</v>
      </c>
      <c r="AL4" s="418">
        <f t="shared" si="0"/>
        <v>2.3333172811732306E-2</v>
      </c>
      <c r="AM4" s="418">
        <f t="shared" si="0"/>
        <v>-0.41259586381096702</v>
      </c>
      <c r="AN4" s="418">
        <f>AD4/SUM(K4:INDEX(K4:M4,MOD($A$2,3)))-1</f>
        <v>-0.25884056569211211</v>
      </c>
      <c r="AO4" s="419">
        <f>'GEN Lion North'!AO4+'GEN Lion South'!AO4</f>
        <v>5031.0820000000003</v>
      </c>
      <c r="AP4" s="419">
        <f>'GEN Lion North'!AP4+'GEN Lion South'!AP4</f>
        <v>9389.4535000000105</v>
      </c>
      <c r="AQ4" s="419">
        <f>'GEN Lion North'!AQ4+'GEN Lion South'!AQ4</f>
        <v>10085.810000000001</v>
      </c>
      <c r="AR4" s="420">
        <f>'GEN Lion North'!AR4+'GEN Lion South'!AR4</f>
        <v>15694.68</v>
      </c>
      <c r="AS4" s="420">
        <f>'GEN Lion North'!AS4+'GEN Lion South'!AS4</f>
        <v>14764.74</v>
      </c>
      <c r="AT4" s="420">
        <f>'GEN Lion North'!AT4+'GEN Lion South'!AT4</f>
        <v>17314.75</v>
      </c>
      <c r="BA4" s="421">
        <f>SUM(AO4:INDEX(AO4:AQ4,IF($A$2&lt;3,$A$2,3)))</f>
        <v>24506.34550000001</v>
      </c>
      <c r="BB4" s="421">
        <f>SUM(AR4:INDEX(AR4:AT4,IF(AND($A$2&gt;3,A2&lt;7),$A$2-3,0)))</f>
        <v>47774.17</v>
      </c>
      <c r="BC4" s="421">
        <f>SUM(AU4:INDEX(AU4:AW4,IF(AND($A$2&gt;6,$A$2&lt;10),$A$2-6,0)))</f>
        <v>0</v>
      </c>
      <c r="BD4" s="421">
        <f>SUM(AX4:INDEX(AX4:AZ4,IF($A$2&gt;9,$A$2-9,0)))</f>
        <v>0</v>
      </c>
      <c r="BE4" s="421">
        <f>SUM($AO4:INDEX(AO4:AZ4,$A$2))</f>
        <v>72280.515500000009</v>
      </c>
      <c r="BF4" s="422">
        <f>AO4/N4</f>
        <v>2.2364449683920045</v>
      </c>
      <c r="BG4" s="423">
        <f t="shared" ref="BG4:BQ14" si="1">AP4/O4</f>
        <v>4.3975718276745335</v>
      </c>
      <c r="BH4" s="423">
        <f t="shared" si="1"/>
        <v>2.2840691891696085</v>
      </c>
      <c r="BI4" s="423">
        <f t="shared" si="1"/>
        <v>2.3587380892193779</v>
      </c>
      <c r="BJ4" s="423">
        <f t="shared" si="1"/>
        <v>4.1461713301735941</v>
      </c>
      <c r="BK4" s="423">
        <f t="shared" si="1"/>
        <v>4.6479948706226777</v>
      </c>
      <c r="BL4" s="423">
        <f t="shared" si="1"/>
        <v>0</v>
      </c>
      <c r="BM4" s="423">
        <f t="shared" si="1"/>
        <v>0</v>
      </c>
      <c r="BN4" s="423">
        <f t="shared" si="1"/>
        <v>0</v>
      </c>
      <c r="BO4" s="423">
        <f t="shared" si="1"/>
        <v>0</v>
      </c>
      <c r="BP4" s="423">
        <f t="shared" si="1"/>
        <v>0</v>
      </c>
      <c r="BQ4" s="423">
        <f t="shared" si="1"/>
        <v>0</v>
      </c>
      <c r="BR4" s="423">
        <f>BA4/SUM(N4:INDEX(N4:P4,IF($A$2&lt;3,$A$2,3)))</f>
        <v>2.784668325065971</v>
      </c>
      <c r="BS4" s="423">
        <f>BB4/SUM(Q4:INDEX(Q4:S4,IF($A$2&lt;7,$A$2-3,3)))</f>
        <v>3.4271017331034397</v>
      </c>
      <c r="BT4" s="423">
        <f t="shared" ref="BT4:BU13" si="2">BC4/AC4</f>
        <v>0</v>
      </c>
      <c r="BU4" s="423">
        <f t="shared" si="2"/>
        <v>0</v>
      </c>
      <c r="BV4" s="423">
        <f>BE4/Z4</f>
        <v>3.1784840634439071</v>
      </c>
    </row>
    <row r="5" spans="1:74" outlineLevel="1" x14ac:dyDescent="0.25">
      <c r="A5" s="391" t="s">
        <v>64</v>
      </c>
      <c r="B5" s="395">
        <f>'Agency North'!C5+'Agency South'!C5</f>
        <v>2215.0100000000002</v>
      </c>
      <c r="C5" s="395">
        <f>'Agency North'!D5+'Agency South'!D5</f>
        <v>1135.6510000000001</v>
      </c>
      <c r="D5" s="395">
        <f>'Agency North'!E5+'Agency South'!E5</f>
        <v>2898.5385000000001</v>
      </c>
      <c r="E5" s="395">
        <f>'Agency North'!F5+'Agency South'!F5</f>
        <v>4939.4570000000003</v>
      </c>
      <c r="F5" s="395">
        <f>'Agency North'!G5+'Agency South'!G5</f>
        <v>3233.6025</v>
      </c>
      <c r="G5" s="395">
        <f>'Agency North'!H5+'Agency South'!H5</f>
        <v>3949.9409999999998</v>
      </c>
      <c r="H5" s="395">
        <f>'Agency North'!I5+'Agency South'!I5</f>
        <v>4551.5889999999999</v>
      </c>
      <c r="I5" s="395">
        <f>'Agency North'!J5+'Agency South'!J5</f>
        <v>2968.5990000000002</v>
      </c>
      <c r="J5" s="395">
        <f>'Agency North'!K5+'Agency South'!K5</f>
        <v>6420.1669999999995</v>
      </c>
      <c r="K5" s="395">
        <f>'Agency North'!L5+'Agency South'!L5</f>
        <v>3850.6580000000004</v>
      </c>
      <c r="L5" s="395">
        <f>'Agency North'!M5+'Agency South'!M5</f>
        <v>9004.2370000000301</v>
      </c>
      <c r="M5" s="395">
        <f>'Agency North'!N5+'Agency South'!N5</f>
        <v>8940.5859999999993</v>
      </c>
      <c r="N5" s="395">
        <f>'Agency North'!O5+'Agency South'!O5</f>
        <v>1368.249</v>
      </c>
      <c r="O5" s="395">
        <f>'Agency North'!P5+'Agency South'!P5</f>
        <v>1100.796</v>
      </c>
      <c r="P5" s="395">
        <f>'Agency North'!Q5+'Agency South'!Q5</f>
        <v>9133.3290000000015</v>
      </c>
      <c r="Q5" s="395">
        <f>'Agency North'!R5+'Agency South'!R5</f>
        <v>7448.6030000000101</v>
      </c>
      <c r="R5" s="395">
        <f>'Agency North'!S5+'Agency South'!S5</f>
        <v>6115.0020000000004</v>
      </c>
      <c r="S5" s="395">
        <f>'Agency North'!T5+'Agency South'!T5</f>
        <v>12667.78900000007</v>
      </c>
      <c r="T5" s="395">
        <f>'Agency North'!U5+'Agency South'!U5</f>
        <v>6581.7240000000102</v>
      </c>
      <c r="U5" s="395">
        <f>'Agency North'!V5+'Agency South'!V5</f>
        <v>7981.6760000000195</v>
      </c>
      <c r="V5" s="395">
        <f>'Agency North'!W5+'Agency South'!W5</f>
        <v>13617.750500000049</v>
      </c>
      <c r="W5" s="395">
        <f>'Agency North'!X5+'Agency South'!X5</f>
        <v>8497.1710000000203</v>
      </c>
      <c r="X5" s="395">
        <f>'Agency North'!Y5+'Agency South'!Y5</f>
        <v>11235.910000000051</v>
      </c>
      <c r="Y5" s="395">
        <f>'Agency North'!Z5+'Agency South'!Z5</f>
        <v>20535.086000000112</v>
      </c>
      <c r="Z5" s="417">
        <f>SUM(N5:INDEX(N5:Y5,$A$2))</f>
        <v>37833.768000000084</v>
      </c>
      <c r="AA5" s="417">
        <f t="shared" ref="AA5:AA10" si="3">SUM(N5:P5)</f>
        <v>11602.374000000002</v>
      </c>
      <c r="AB5" s="417">
        <f t="shared" ref="AB5:AB10" si="4">SUM(Q5:S5)</f>
        <v>26231.39400000008</v>
      </c>
      <c r="AC5" s="417">
        <f t="shared" ref="AC5:AC10" si="5">SUM(T5:V5)</f>
        <v>28181.15050000008</v>
      </c>
      <c r="AD5" s="417">
        <f t="shared" ref="AD5:AD10" si="6">SUM(W5:Y5)</f>
        <v>40268.167000000183</v>
      </c>
      <c r="AE5" s="417">
        <f>SUM(B5                                                                              : INDEX(B5:M5,$A$2))</f>
        <v>18372.2</v>
      </c>
      <c r="AF5" s="417">
        <f t="shared" ref="AF5:AF10" si="7">SUM(B5:D5)</f>
        <v>6249.1995000000006</v>
      </c>
      <c r="AG5" s="417">
        <f t="shared" ref="AG5:AG10" si="8">SUM(E5:G5)</f>
        <v>12123.0005</v>
      </c>
      <c r="AH5" s="417">
        <f t="shared" ref="AH5:AH10" si="9">SUM(H5:J5)</f>
        <v>13940.355</v>
      </c>
      <c r="AI5" s="417">
        <f t="shared" ref="AI5:AI10" si="10">SUM(K5:M5)</f>
        <v>21795.481000000029</v>
      </c>
      <c r="AJ5" s="418">
        <f t="shared" ref="AJ5:AJ10" si="11">Z5/AE5-1</f>
        <v>1.0592943686657059</v>
      </c>
      <c r="AK5" s="418">
        <f t="shared" si="0"/>
        <v>0.85661763558676607</v>
      </c>
      <c r="AL5" s="418">
        <f t="shared" si="0"/>
        <v>1.163770759557428</v>
      </c>
      <c r="AM5" s="418">
        <f t="shared" si="0"/>
        <v>1.0215518543107462</v>
      </c>
      <c r="AN5" s="418">
        <f>AD5/SUM(K5:INDEX(K5:M5,MOD($A$2,3)))-1</f>
        <v>0.84754660840016016</v>
      </c>
      <c r="AO5" s="419">
        <f>'GEN Lion North'!AO5+'GEN Lion South'!AO5</f>
        <v>4021.123</v>
      </c>
      <c r="AP5" s="419">
        <f>'GEN Lion North'!AP5+'GEN Lion South'!AP5</f>
        <v>5862.4380000000092</v>
      </c>
      <c r="AQ5" s="419">
        <f>'GEN Lion North'!AQ5+'GEN Lion South'!AQ5</f>
        <v>14371.029999999999</v>
      </c>
      <c r="AR5" s="420">
        <f>'GEN Lion North'!AR5+'GEN Lion South'!AR5</f>
        <v>10653.189999999999</v>
      </c>
      <c r="AS5" s="420">
        <f>'GEN Lion North'!AS5+'GEN Lion South'!AS5</f>
        <v>9712.19</v>
      </c>
      <c r="AT5" s="420">
        <f>'GEN Lion North'!AT5+'GEN Lion South'!AT5</f>
        <v>19164.91</v>
      </c>
      <c r="BA5" s="421">
        <f>SUM(AO5:INDEX(AO5:AQ5,IF($A$2&lt;3,$A$2,3)))</f>
        <v>24254.591000000008</v>
      </c>
      <c r="BB5" s="421">
        <f>SUM(AR5:INDEX(AR5:AT5,IF(AND($A$2&gt;3,A3&lt;7),$A$2-3,0)))</f>
        <v>39530.289999999994</v>
      </c>
      <c r="BC5" s="421">
        <f>SUM(AU5:INDEX(AU5:AW5,IF(AND($A$2&gt;6,$A$2&lt;10),$A$2-6,0)))</f>
        <v>0</v>
      </c>
      <c r="BD5" s="421">
        <f>SUM(AX5:INDEX(AX5:AZ5,IF($A$2&gt;9,$A$2-9,0)))</f>
        <v>0</v>
      </c>
      <c r="BE5" s="421">
        <f>SUM($AO5:INDEX(AO5:AZ5,$A$2))</f>
        <v>63784.881000000008</v>
      </c>
      <c r="BF5" s="422">
        <f t="shared" ref="BF5:BF14" si="12">AO5/N5</f>
        <v>2.9388824694920297</v>
      </c>
      <c r="BG5" s="423">
        <f t="shared" si="1"/>
        <v>5.3256352675700214</v>
      </c>
      <c r="BH5" s="423">
        <f t="shared" si="1"/>
        <v>1.5734711844936273</v>
      </c>
      <c r="BI5" s="423">
        <f t="shared" si="1"/>
        <v>1.4302265807427224</v>
      </c>
      <c r="BJ5" s="423">
        <f t="shared" si="1"/>
        <v>1.5882562262448974</v>
      </c>
      <c r="BK5" s="423">
        <f t="shared" si="1"/>
        <v>1.5128851609384948</v>
      </c>
      <c r="BL5" s="423">
        <f t="shared" si="1"/>
        <v>0</v>
      </c>
      <c r="BM5" s="423">
        <f t="shared" si="1"/>
        <v>0</v>
      </c>
      <c r="BN5" s="423">
        <f t="shared" si="1"/>
        <v>0</v>
      </c>
      <c r="BO5" s="423">
        <f t="shared" si="1"/>
        <v>0</v>
      </c>
      <c r="BP5" s="423">
        <f t="shared" si="1"/>
        <v>0</v>
      </c>
      <c r="BQ5" s="423">
        <f t="shared" si="1"/>
        <v>0</v>
      </c>
      <c r="BR5" s="423">
        <f>BA5/SUM(N5:INDEX(N5:P5,IF($A$2&lt;3,$A$2,3)))</f>
        <v>2.0904851886346711</v>
      </c>
      <c r="BS5" s="423">
        <f>BB5/SUM(Q5:INDEX(Q5:S5,IF($A$2&lt;7,$A$2-3,3)))</f>
        <v>1.5069839597544787</v>
      </c>
      <c r="BT5" s="423">
        <f t="shared" si="2"/>
        <v>0</v>
      </c>
      <c r="BU5" s="423">
        <f t="shared" si="2"/>
        <v>0</v>
      </c>
      <c r="BV5" s="423">
        <f t="shared" ref="BV5:BV13" si="13">BE5/Z5</f>
        <v>1.6859246216237269</v>
      </c>
    </row>
    <row r="6" spans="1:74" outlineLevel="1" x14ac:dyDescent="0.25">
      <c r="A6" s="391" t="s">
        <v>65</v>
      </c>
      <c r="B6" s="395">
        <f>'Agency North'!C6+'Agency South'!C6</f>
        <v>1833.4189999999999</v>
      </c>
      <c r="C6" s="395">
        <f>'Agency North'!D6+'Agency South'!D6</f>
        <v>1845.8719999999989</v>
      </c>
      <c r="D6" s="395">
        <f>'Agency North'!E6+'Agency South'!E6</f>
        <v>2152.123</v>
      </c>
      <c r="E6" s="395">
        <f>'Agency North'!F6+'Agency South'!F6</f>
        <v>3245.8809999999999</v>
      </c>
      <c r="F6" s="395">
        <f>'Agency North'!G6+'Agency South'!G6</f>
        <v>3462.1035000000002</v>
      </c>
      <c r="G6" s="395">
        <f>'Agency North'!H6+'Agency South'!H6</f>
        <v>3583.7950000000001</v>
      </c>
      <c r="H6" s="395">
        <f>'Agency North'!I6+'Agency South'!I6</f>
        <v>3607.2930000000001</v>
      </c>
      <c r="I6" s="395">
        <f>'Agency North'!J6+'Agency South'!J6</f>
        <v>2551.8900000000003</v>
      </c>
      <c r="J6" s="395">
        <f>'Agency North'!K6+'Agency South'!K6</f>
        <v>4640.3310000000001</v>
      </c>
      <c r="K6" s="395">
        <f>'Agency North'!L6+'Agency South'!L6</f>
        <v>4692.4780000000001</v>
      </c>
      <c r="L6" s="395">
        <f>'Agency North'!M6+'Agency South'!M6</f>
        <v>3067.681</v>
      </c>
      <c r="M6" s="395">
        <f>'Agency North'!N6+'Agency South'!N6</f>
        <v>8836.2370000000101</v>
      </c>
      <c r="N6" s="395">
        <f>'Agency North'!O6+'Agency South'!O6</f>
        <v>1892.0679999999979</v>
      </c>
      <c r="O6" s="395">
        <f>'Agency North'!P6+'Agency South'!P6</f>
        <v>1061.71</v>
      </c>
      <c r="P6" s="395">
        <f>'Agency North'!Q6+'Agency South'!Q6</f>
        <v>1584.623</v>
      </c>
      <c r="Q6" s="395">
        <f>'Agency North'!R6+'Agency South'!R6</f>
        <v>3938.538</v>
      </c>
      <c r="R6" s="395">
        <f>'Agency North'!S6+'Agency South'!S6</f>
        <v>3667.857</v>
      </c>
      <c r="S6" s="395">
        <f>'Agency North'!T6+'Agency South'!T6</f>
        <v>6452.6640000000007</v>
      </c>
      <c r="T6" s="395">
        <f>'Agency North'!U6+'Agency South'!U6</f>
        <v>5352.9589999999998</v>
      </c>
      <c r="U6" s="395">
        <f>'Agency North'!V6+'Agency South'!V6</f>
        <v>3978.529</v>
      </c>
      <c r="V6" s="395">
        <f>'Agency North'!W6+'Agency South'!W6</f>
        <v>7996.2820000000202</v>
      </c>
      <c r="W6" s="395">
        <f>'Agency North'!X6+'Agency South'!X6</f>
        <v>7832.3809999999994</v>
      </c>
      <c r="X6" s="395">
        <f>'Agency North'!Y6+'Agency South'!Y6</f>
        <v>8536.5800000000108</v>
      </c>
      <c r="Y6" s="395">
        <f>'Agency North'!Z6+'Agency South'!Z6</f>
        <v>10129.290000000021</v>
      </c>
      <c r="Z6" s="417">
        <f>SUM(N6:INDEX(N6:Y6,$A$2))</f>
        <v>18597.46</v>
      </c>
      <c r="AA6" s="417">
        <f t="shared" si="3"/>
        <v>4538.400999999998</v>
      </c>
      <c r="AB6" s="417">
        <f t="shared" si="4"/>
        <v>14059.059000000001</v>
      </c>
      <c r="AC6" s="417">
        <f t="shared" si="5"/>
        <v>17327.770000000019</v>
      </c>
      <c r="AD6" s="417">
        <f t="shared" si="6"/>
        <v>26498.251000000033</v>
      </c>
      <c r="AE6" s="417">
        <f>SUM(B6                                                                              : INDEX(B6:M6,$A$2))</f>
        <v>16123.193499999999</v>
      </c>
      <c r="AF6" s="417">
        <f t="shared" si="7"/>
        <v>5831.4139999999989</v>
      </c>
      <c r="AG6" s="417">
        <f t="shared" si="8"/>
        <v>10291.779500000001</v>
      </c>
      <c r="AH6" s="417">
        <f t="shared" si="9"/>
        <v>10799.514000000001</v>
      </c>
      <c r="AI6" s="417">
        <f t="shared" si="10"/>
        <v>16596.396000000008</v>
      </c>
      <c r="AJ6" s="418">
        <f t="shared" si="11"/>
        <v>0.15346007600789502</v>
      </c>
      <c r="AK6" s="418">
        <f t="shared" si="0"/>
        <v>-0.22173232769959417</v>
      </c>
      <c r="AL6" s="418">
        <f t="shared" si="0"/>
        <v>0.36604743620867519</v>
      </c>
      <c r="AM6" s="418">
        <f t="shared" si="0"/>
        <v>0.60449535043891944</v>
      </c>
      <c r="AN6" s="418">
        <f>AD6/SUM(K6:INDEX(K6:M6,MOD($A$2,3)))-1</f>
        <v>0.59662682187144855</v>
      </c>
      <c r="AO6" s="419">
        <f>'GEN Lion North'!AO6+'GEN Lion South'!AO6</f>
        <v>3546.127</v>
      </c>
      <c r="AP6" s="419">
        <f>'GEN Lion North'!AP6+'GEN Lion South'!AP6</f>
        <v>2647.5230000000001</v>
      </c>
      <c r="AQ6" s="419">
        <f>'GEN Lion North'!AQ6+'GEN Lion South'!AQ6</f>
        <v>7056.42</v>
      </c>
      <c r="AR6" s="420">
        <f>'GEN Lion North'!AR6+'GEN Lion South'!AR6</f>
        <v>5407.6</v>
      </c>
      <c r="AS6" s="420">
        <f>'GEN Lion North'!AS6+'GEN Lion South'!AS6</f>
        <v>5843.96</v>
      </c>
      <c r="AT6" s="420">
        <f>'GEN Lion North'!AT6+'GEN Lion South'!AT6</f>
        <v>4276.42</v>
      </c>
      <c r="BA6" s="421">
        <f>SUM(AO6:INDEX(AO6:AQ6,IF($A$2&lt;3,$A$2,3)))</f>
        <v>13250.07</v>
      </c>
      <c r="BB6" s="421">
        <f>SUM(AR6:INDEX(AR6:AT6,IF(AND($A$2&gt;3,A4&lt;7),$A$2-3,0)))</f>
        <v>15527.980000000001</v>
      </c>
      <c r="BC6" s="421">
        <f>SUM(AU6:INDEX(AU6:AW6,IF(AND($A$2&gt;6,$A$2&lt;10),$A$2-6,0)))</f>
        <v>0</v>
      </c>
      <c r="BD6" s="421">
        <f>SUM(AX6:INDEX(AX6:AZ6,IF($A$2&gt;9,$A$2-9,0)))</f>
        <v>0</v>
      </c>
      <c r="BE6" s="421">
        <f>SUM($AO6:INDEX(AO6:AZ6,$A$2))</f>
        <v>28778.049999999996</v>
      </c>
      <c r="BF6" s="422">
        <f t="shared" si="12"/>
        <v>1.8742069523928335</v>
      </c>
      <c r="BG6" s="423">
        <f t="shared" si="1"/>
        <v>2.4936404479565986</v>
      </c>
      <c r="BH6" s="423">
        <f t="shared" si="1"/>
        <v>4.4530591819000485</v>
      </c>
      <c r="BI6" s="423">
        <f t="shared" si="1"/>
        <v>1.3729967820546609</v>
      </c>
      <c r="BJ6" s="423">
        <f t="shared" si="1"/>
        <v>1.5932900328447919</v>
      </c>
      <c r="BK6" s="423">
        <f t="shared" si="1"/>
        <v>0.66273712686729069</v>
      </c>
      <c r="BL6" s="423">
        <f t="shared" si="1"/>
        <v>0</v>
      </c>
      <c r="BM6" s="423">
        <f t="shared" si="1"/>
        <v>0</v>
      </c>
      <c r="BN6" s="423">
        <f t="shared" si="1"/>
        <v>0</v>
      </c>
      <c r="BO6" s="423">
        <f t="shared" si="1"/>
        <v>0</v>
      </c>
      <c r="BP6" s="423">
        <f t="shared" si="1"/>
        <v>0</v>
      </c>
      <c r="BQ6" s="423">
        <f t="shared" si="1"/>
        <v>0</v>
      </c>
      <c r="BR6" s="423">
        <f>BA6/SUM(N6:INDEX(N6:P6,IF($A$2&lt;3,$A$2,3)))</f>
        <v>2.9195458929257256</v>
      </c>
      <c r="BS6" s="423">
        <f>BB6/SUM(Q6:INDEX(Q6:S6,IF($A$2&lt;7,$A$2-3,3)))</f>
        <v>1.1044821705350265</v>
      </c>
      <c r="BT6" s="423">
        <f t="shared" si="2"/>
        <v>0</v>
      </c>
      <c r="BU6" s="423">
        <f t="shared" si="2"/>
        <v>0</v>
      </c>
      <c r="BV6" s="423">
        <f t="shared" si="13"/>
        <v>1.547418303359706</v>
      </c>
    </row>
    <row r="7" spans="1:74" outlineLevel="1" x14ac:dyDescent="0.25">
      <c r="A7" s="391" t="s">
        <v>66</v>
      </c>
      <c r="B7" s="395">
        <f>'Agency North'!C7+'Agency South'!C7</f>
        <v>2138.857</v>
      </c>
      <c r="C7" s="395">
        <f>'Agency North'!D7+'Agency South'!D7</f>
        <v>2025.3710000000001</v>
      </c>
      <c r="D7" s="395">
        <f>'Agency North'!E7+'Agency South'!E7</f>
        <v>4003.261</v>
      </c>
      <c r="E7" s="395">
        <f>'Agency North'!F7+'Agency South'!F7</f>
        <v>2267.1480000000001</v>
      </c>
      <c r="F7" s="395">
        <f>'Agency North'!G7+'Agency South'!G7</f>
        <v>2507.89</v>
      </c>
      <c r="G7" s="395">
        <f>'Agency North'!H7+'Agency South'!H7</f>
        <v>5719.6979999999903</v>
      </c>
      <c r="H7" s="395">
        <f>'Agency North'!I7+'Agency South'!I7</f>
        <v>4692.2430000000004</v>
      </c>
      <c r="I7" s="395">
        <f>'Agency North'!J7+'Agency South'!J7</f>
        <v>2581.433</v>
      </c>
      <c r="J7" s="395">
        <f>'Agency North'!K7+'Agency South'!K7</f>
        <v>5623.4359999999997</v>
      </c>
      <c r="K7" s="395">
        <f>'Agency North'!L7+'Agency South'!L7</f>
        <v>4675.3940000000002</v>
      </c>
      <c r="L7" s="395">
        <f>'Agency North'!M7+'Agency South'!M7</f>
        <v>7509.3860000000004</v>
      </c>
      <c r="M7" s="395">
        <f>'Agency North'!N7+'Agency South'!N7</f>
        <v>7476.3194999999996</v>
      </c>
      <c r="N7" s="395">
        <f>'Agency North'!O7+'Agency South'!O7</f>
        <v>2336.337</v>
      </c>
      <c r="O7" s="395">
        <f>'Agency North'!P7+'Agency South'!P7</f>
        <v>3415.6980000000003</v>
      </c>
      <c r="P7" s="395">
        <f>'Agency North'!Q7+'Agency South'!Q7</f>
        <v>5114.1030000000001</v>
      </c>
      <c r="Q7" s="395">
        <f>'Agency North'!R7+'Agency South'!R7</f>
        <v>2133.2659999999992</v>
      </c>
      <c r="R7" s="395">
        <f>'Agency North'!S7+'Agency South'!S7</f>
        <v>4489.7569999999996</v>
      </c>
      <c r="S7" s="395">
        <f>'Agency North'!T7+'Agency South'!T7</f>
        <v>6619.0450000000001</v>
      </c>
      <c r="T7" s="395">
        <f>'Agency North'!U7+'Agency South'!U7</f>
        <v>5448.5640000000003</v>
      </c>
      <c r="U7" s="395">
        <f>'Agency North'!V7+'Agency South'!V7</f>
        <v>6037.7960000000094</v>
      </c>
      <c r="V7" s="395">
        <f>'Agency North'!W7+'Agency South'!W7</f>
        <v>8443.2695000000003</v>
      </c>
      <c r="W7" s="395">
        <f>'Agency North'!X7+'Agency South'!X7</f>
        <v>5178.5619999999999</v>
      </c>
      <c r="X7" s="395">
        <f>'Agency North'!Y7+'Agency South'!Y7</f>
        <v>10998.69850000002</v>
      </c>
      <c r="Y7" s="395">
        <f>'Agency North'!Z7+'Agency South'!Z7</f>
        <v>22703.76300000013</v>
      </c>
      <c r="Z7" s="417">
        <f>SUM(N7:INDEX(N7:Y7,$A$2))</f>
        <v>24108.205999999998</v>
      </c>
      <c r="AA7" s="417">
        <f>SUM(N7:P7)</f>
        <v>10866.137999999999</v>
      </c>
      <c r="AB7" s="417">
        <f t="shared" si="4"/>
        <v>13242.067999999999</v>
      </c>
      <c r="AC7" s="417">
        <f t="shared" si="5"/>
        <v>19929.62950000001</v>
      </c>
      <c r="AD7" s="417">
        <f t="shared" si="6"/>
        <v>38881.023500000148</v>
      </c>
      <c r="AE7" s="417">
        <f>SUM(B7                                                                              : INDEX(B7:M7,$A$2))</f>
        <v>18662.224999999988</v>
      </c>
      <c r="AF7" s="417">
        <f t="shared" si="7"/>
        <v>8167.4889999999996</v>
      </c>
      <c r="AG7" s="417">
        <f t="shared" si="8"/>
        <v>10494.73599999999</v>
      </c>
      <c r="AH7" s="417">
        <f t="shared" si="9"/>
        <v>12897.112000000001</v>
      </c>
      <c r="AI7" s="417">
        <f t="shared" si="10"/>
        <v>19661.0995</v>
      </c>
      <c r="AJ7" s="418">
        <f t="shared" si="11"/>
        <v>0.29181841929352026</v>
      </c>
      <c r="AK7" s="418">
        <f t="shared" si="0"/>
        <v>0.33041354570541803</v>
      </c>
      <c r="AL7" s="418">
        <f t="shared" si="0"/>
        <v>0.26178190666254131</v>
      </c>
      <c r="AM7" s="418">
        <f t="shared" si="0"/>
        <v>0.54527847009470087</v>
      </c>
      <c r="AN7" s="418">
        <f>AD7/SUM(K7:INDEX(K7:M7,MOD($A$2,3)))-1</f>
        <v>0.97756099550791387</v>
      </c>
      <c r="AO7" s="419">
        <f>'GEN Lion North'!AO7+'GEN Lion South'!AO7</f>
        <v>6171.4570000000003</v>
      </c>
      <c r="AP7" s="419">
        <f>'GEN Lion North'!AP7+'GEN Lion South'!AP7</f>
        <v>9958.8110000000088</v>
      </c>
      <c r="AQ7" s="419">
        <f>'GEN Lion North'!AQ7+'GEN Lion South'!AQ7</f>
        <v>6642.41</v>
      </c>
      <c r="AR7" s="420">
        <f>'GEN Lion North'!AR7+'GEN Lion South'!AR7</f>
        <v>4337.8999999999996</v>
      </c>
      <c r="AS7" s="420">
        <f>'GEN Lion North'!AS7+'GEN Lion South'!AS7</f>
        <v>4948.32</v>
      </c>
      <c r="AT7" s="420">
        <f>'GEN Lion North'!AT7+'GEN Lion South'!AT7</f>
        <v>6118.41</v>
      </c>
      <c r="BA7" s="421">
        <f>SUM(AO7:INDEX(AO7:AQ7,IF($A$2&lt;3,$A$2,3)))</f>
        <v>22772.678000000007</v>
      </c>
      <c r="BB7" s="421">
        <f>SUM(AR7:INDEX(AR7:AT7,IF(AND($A$2&gt;3,A5&lt;7),$A$2-3,0)))</f>
        <v>15404.63</v>
      </c>
      <c r="BC7" s="421">
        <f>SUM(AU7:INDEX(AU7:AW7,IF(AND($A$2&gt;6,$A$2&lt;10),$A$2-6,0)))</f>
        <v>0</v>
      </c>
      <c r="BD7" s="421">
        <f>SUM(AX7:INDEX(AX7:AZ7,IF($A$2&gt;9,$A$2-9,0)))</f>
        <v>0</v>
      </c>
      <c r="BE7" s="421">
        <f>SUM($AO7:INDEX(AO7:AZ7,$A$2))</f>
        <v>38177.308000000005</v>
      </c>
      <c r="BF7" s="422">
        <f t="shared" si="12"/>
        <v>2.6415097650724189</v>
      </c>
      <c r="BG7" s="423">
        <f t="shared" si="1"/>
        <v>2.9156005595342469</v>
      </c>
      <c r="BH7" s="423">
        <f t="shared" si="1"/>
        <v>1.2988416541473646</v>
      </c>
      <c r="BI7" s="423">
        <f t="shared" si="1"/>
        <v>2.0334548059173123</v>
      </c>
      <c r="BJ7" s="423">
        <f t="shared" si="1"/>
        <v>1.1021353716916082</v>
      </c>
      <c r="BK7" s="423">
        <f t="shared" si="1"/>
        <v>0.92436446647514858</v>
      </c>
      <c r="BL7" s="423">
        <f t="shared" si="1"/>
        <v>0</v>
      </c>
      <c r="BM7" s="423">
        <f t="shared" si="1"/>
        <v>0</v>
      </c>
      <c r="BN7" s="423">
        <f t="shared" si="1"/>
        <v>0</v>
      </c>
      <c r="BO7" s="423">
        <f t="shared" si="1"/>
        <v>0</v>
      </c>
      <c r="BP7" s="423">
        <f t="shared" si="1"/>
        <v>0</v>
      </c>
      <c r="BQ7" s="423">
        <f t="shared" si="1"/>
        <v>0</v>
      </c>
      <c r="BR7" s="423">
        <f>BA7/SUM(N7:INDEX(N7:P7,IF($A$2&lt;3,$A$2,3)))</f>
        <v>2.0957471734667834</v>
      </c>
      <c r="BS7" s="423">
        <f>BB7/SUM(Q7:INDEX(Q7:S7,IF($A$2&lt;7,$A$2-3,3)))</f>
        <v>1.1633099905543454</v>
      </c>
      <c r="BT7" s="423">
        <f t="shared" si="2"/>
        <v>0</v>
      </c>
      <c r="BU7" s="423">
        <f t="shared" si="2"/>
        <v>0</v>
      </c>
      <c r="BV7" s="423">
        <f t="shared" si="13"/>
        <v>1.5835814576995073</v>
      </c>
    </row>
    <row r="8" spans="1:74" outlineLevel="1" x14ac:dyDescent="0.25">
      <c r="A8" s="391" t="s">
        <v>67</v>
      </c>
      <c r="B8" s="395">
        <f>'Agency North'!C8+'Agency South'!C8</f>
        <v>892.84500000000003</v>
      </c>
      <c r="C8" s="395">
        <f>'Agency North'!D8+'Agency South'!D8</f>
        <v>1141.2380000000001</v>
      </c>
      <c r="D8" s="395">
        <f>'Agency North'!E8+'Agency South'!E8</f>
        <v>2651.183</v>
      </c>
      <c r="E8" s="395">
        <f>'Agency North'!F8+'Agency South'!F8</f>
        <v>3955.297</v>
      </c>
      <c r="F8" s="395">
        <f>'Agency North'!G8+'Agency South'!G8</f>
        <v>3118.8090000000002</v>
      </c>
      <c r="G8" s="395">
        <f>'Agency North'!H8+'Agency South'!H8</f>
        <v>2872.9290000000001</v>
      </c>
      <c r="H8" s="395">
        <f>'Agency North'!I8+'Agency South'!I8</f>
        <v>3602.7525000000001</v>
      </c>
      <c r="I8" s="395">
        <f>'Agency North'!J8+'Agency South'!J8</f>
        <v>2927.777</v>
      </c>
      <c r="J8" s="395">
        <f>'Agency North'!K8+'Agency South'!K8</f>
        <v>4745.6809999999896</v>
      </c>
      <c r="K8" s="395">
        <f>'Agency North'!L8+'Agency South'!L8</f>
        <v>3822.6244999999999</v>
      </c>
      <c r="L8" s="395">
        <f>'Agency North'!M8+'Agency South'!M8</f>
        <v>5850.9989999999998</v>
      </c>
      <c r="M8" s="395">
        <f>'Agency North'!N8+'Agency South'!N8</f>
        <v>8437.9279999999999</v>
      </c>
      <c r="N8" s="395">
        <f>'Agency North'!O8+'Agency South'!O8</f>
        <v>1984.9610000000002</v>
      </c>
      <c r="O8" s="395">
        <f>'Agency North'!P8+'Agency South'!P8</f>
        <v>1746.779</v>
      </c>
      <c r="P8" s="395">
        <f>'Agency North'!Q8+'Agency South'!Q8</f>
        <v>5648.0219999999999</v>
      </c>
      <c r="Q8" s="395">
        <f>'Agency North'!R8+'Agency South'!R8</f>
        <v>5598.7109999999993</v>
      </c>
      <c r="R8" s="395">
        <f>'Agency North'!S8+'Agency South'!S8</f>
        <v>2982.6890000000003</v>
      </c>
      <c r="S8" s="395">
        <f>'Agency North'!T8+'Agency South'!T8</f>
        <v>2686.616</v>
      </c>
      <c r="T8" s="395">
        <f>'Agency North'!U8+'Agency South'!U8</f>
        <v>2630.8220000000001</v>
      </c>
      <c r="U8" s="395">
        <f>'Agency North'!V8+'Agency South'!V8</f>
        <v>3954.4870000000001</v>
      </c>
      <c r="V8" s="395">
        <f>'Agency North'!W8+'Agency South'!W8</f>
        <v>6037.6844999999994</v>
      </c>
      <c r="W8" s="395">
        <f>'Agency North'!X8+'Agency South'!X8</f>
        <v>6882.4295000000002</v>
      </c>
      <c r="X8" s="395">
        <f>'Agency North'!Y8+'Agency South'!Y8</f>
        <v>4610.6565000000001</v>
      </c>
      <c r="Y8" s="395">
        <f>'Agency North'!Z8+'Agency South'!Z8</f>
        <v>9361.8205000000198</v>
      </c>
      <c r="Z8" s="417">
        <f>SUM(N8:INDEX(N8:Y8,$A$2))</f>
        <v>20647.777999999998</v>
      </c>
      <c r="AA8" s="417">
        <f t="shared" si="3"/>
        <v>9379.7620000000006</v>
      </c>
      <c r="AB8" s="417">
        <f t="shared" si="4"/>
        <v>11268.016</v>
      </c>
      <c r="AC8" s="417">
        <f t="shared" si="5"/>
        <v>12622.9935</v>
      </c>
      <c r="AD8" s="417">
        <f t="shared" si="6"/>
        <v>20854.906500000019</v>
      </c>
      <c r="AE8" s="417">
        <f>SUM(B8                                                                              : INDEX(B8:M8,$A$2))</f>
        <v>14632.300999999999</v>
      </c>
      <c r="AF8" s="417">
        <f t="shared" si="7"/>
        <v>4685.2659999999996</v>
      </c>
      <c r="AG8" s="417">
        <f t="shared" si="8"/>
        <v>9947.0349999999999</v>
      </c>
      <c r="AH8" s="417">
        <f t="shared" si="9"/>
        <v>11276.21049999999</v>
      </c>
      <c r="AI8" s="417">
        <f t="shared" si="10"/>
        <v>18111.551500000001</v>
      </c>
      <c r="AJ8" s="418">
        <f t="shared" si="11"/>
        <v>0.41110943521459808</v>
      </c>
      <c r="AK8" s="418">
        <f t="shared" si="0"/>
        <v>1.0019700055450431</v>
      </c>
      <c r="AL8" s="418">
        <f t="shared" si="0"/>
        <v>0.13280148305500084</v>
      </c>
      <c r="AM8" s="418">
        <f t="shared" si="0"/>
        <v>0.1194357803093522</v>
      </c>
      <c r="AN8" s="418">
        <f>AD8/SUM(K8:INDEX(K8:M8,MOD($A$2,3)))-1</f>
        <v>0.15146990582226039</v>
      </c>
      <c r="AO8" s="419">
        <f>'GEN Lion North'!AO8+'GEN Lion South'!AO8</f>
        <v>2961.2905000000001</v>
      </c>
      <c r="AP8" s="419">
        <f>'GEN Lion North'!AP8+'GEN Lion South'!AP8</f>
        <v>6837.1260000000002</v>
      </c>
      <c r="AQ8" s="419">
        <f>'GEN Lion North'!AQ8+'GEN Lion South'!AQ8</f>
        <v>10339.25</v>
      </c>
      <c r="AR8" s="420">
        <f>'GEN Lion North'!AR8+'GEN Lion South'!AR8</f>
        <v>3249.18</v>
      </c>
      <c r="AS8" s="420">
        <f>'GEN Lion North'!AS8+'GEN Lion South'!AS8</f>
        <v>2678.03</v>
      </c>
      <c r="AT8" s="420">
        <f>'GEN Lion North'!AT8+'GEN Lion South'!AT8</f>
        <v>2477.69</v>
      </c>
      <c r="BA8" s="421">
        <f>SUM(AO8:INDEX(AO8:AQ8,IF($A$2&lt;3,$A$2,3)))</f>
        <v>20137.666499999999</v>
      </c>
      <c r="BB8" s="421">
        <f>SUM(AR8:INDEX(AR8:AT8,IF(AND($A$2&gt;3,A6&lt;7),$A$2-3,0)))</f>
        <v>8404.9</v>
      </c>
      <c r="BC8" s="421">
        <f>SUM(AU8:INDEX(AU8:AW8,IF(AND($A$2&gt;6,$A$2&lt;10),$A$2-6,0)))</f>
        <v>0</v>
      </c>
      <c r="BD8" s="421">
        <f>SUM(AX8:INDEX(AX8:AZ8,IF($A$2&gt;9,$A$2-9,0)))</f>
        <v>0</v>
      </c>
      <c r="BE8" s="421">
        <f>SUM($AO8:INDEX(AO8:AZ8,$A$2))</f>
        <v>28542.566499999997</v>
      </c>
      <c r="BF8" s="422">
        <f t="shared" si="12"/>
        <v>1.4918633162062125</v>
      </c>
      <c r="BG8" s="423">
        <f t="shared" si="1"/>
        <v>3.9141333849330682</v>
      </c>
      <c r="BH8" s="423">
        <f t="shared" si="1"/>
        <v>1.8305966230301511</v>
      </c>
      <c r="BI8" s="423">
        <f t="shared" si="1"/>
        <v>0.58034429710695912</v>
      </c>
      <c r="BJ8" s="423">
        <f t="shared" si="1"/>
        <v>0.89785760432951611</v>
      </c>
      <c r="BK8" s="423">
        <f t="shared" si="1"/>
        <v>0.92223451360373054</v>
      </c>
      <c r="BL8" s="423">
        <f t="shared" si="1"/>
        <v>0</v>
      </c>
      <c r="BM8" s="423">
        <f t="shared" si="1"/>
        <v>0</v>
      </c>
      <c r="BN8" s="423">
        <f t="shared" si="1"/>
        <v>0</v>
      </c>
      <c r="BO8" s="423">
        <f t="shared" si="1"/>
        <v>0</v>
      </c>
      <c r="BP8" s="423">
        <f t="shared" si="1"/>
        <v>0</v>
      </c>
      <c r="BQ8" s="423">
        <f t="shared" si="1"/>
        <v>0</v>
      </c>
      <c r="BR8" s="423">
        <f>BA8/SUM(N8:INDEX(N8:P8,IF($A$2&lt;3,$A$2,3)))</f>
        <v>2.1469272354671682</v>
      </c>
      <c r="BS8" s="423">
        <f>BB8/SUM(Q8:INDEX(Q8:S8,IF($A$2&lt;7,$A$2-3,3)))</f>
        <v>0.74590770904123671</v>
      </c>
      <c r="BT8" s="423">
        <f t="shared" si="2"/>
        <v>0</v>
      </c>
      <c r="BU8" s="423">
        <f t="shared" si="2"/>
        <v>0</v>
      </c>
      <c r="BV8" s="423">
        <f t="shared" si="13"/>
        <v>1.3823553556222854</v>
      </c>
    </row>
    <row r="9" spans="1:74" outlineLevel="1" x14ac:dyDescent="0.25">
      <c r="A9" s="391" t="s">
        <v>68</v>
      </c>
      <c r="B9" s="395">
        <f>'Agency North'!C9+'Agency South'!C9</f>
        <v>914.47900000000004</v>
      </c>
      <c r="C9" s="395">
        <f>'Agency North'!D9+'Agency South'!D9</f>
        <v>1213.105</v>
      </c>
      <c r="D9" s="395">
        <f>'Agency North'!E9+'Agency South'!E9</f>
        <v>1431.7315000000001</v>
      </c>
      <c r="E9" s="395">
        <f>'Agency North'!F9+'Agency South'!F9</f>
        <v>3355.0014999999999</v>
      </c>
      <c r="F9" s="395">
        <f>'Agency North'!G9+'Agency South'!G9</f>
        <v>2541.7690000000002</v>
      </c>
      <c r="G9" s="395">
        <f>'Agency North'!H9+'Agency South'!H9</f>
        <v>5312.2894999999999</v>
      </c>
      <c r="H9" s="395">
        <f>'Agency North'!I9+'Agency South'!I9</f>
        <v>4173.518</v>
      </c>
      <c r="I9" s="395">
        <f>'Agency North'!J9+'Agency South'!J9</f>
        <v>2275.2130000000002</v>
      </c>
      <c r="J9" s="395">
        <f>'Agency North'!K9+'Agency South'!K9</f>
        <v>5555.9755000000005</v>
      </c>
      <c r="K9" s="395">
        <f>'Agency North'!L9+'Agency South'!L9</f>
        <v>4704.2089999999998</v>
      </c>
      <c r="L9" s="395">
        <f>'Agency North'!M9+'Agency South'!M9</f>
        <v>7974.4080000000104</v>
      </c>
      <c r="M9" s="395">
        <f>'Agency North'!N9+'Agency South'!N9</f>
        <v>8764.4260000000104</v>
      </c>
      <c r="N9" s="395">
        <f>'Agency North'!O9+'Agency South'!O9</f>
        <v>1616.8400000000001</v>
      </c>
      <c r="O9" s="395">
        <f>'Agency North'!P9+'Agency South'!P9</f>
        <v>2068.085</v>
      </c>
      <c r="P9" s="395">
        <f>'Agency North'!Q9+'Agency South'!Q9</f>
        <v>5000.5460000000003</v>
      </c>
      <c r="Q9" s="395">
        <f>'Agency North'!R9+'Agency South'!R9</f>
        <v>3447.4809999999998</v>
      </c>
      <c r="R9" s="395">
        <f>'Agency North'!S9+'Agency South'!S9</f>
        <v>4656.9429999999993</v>
      </c>
      <c r="S9" s="395">
        <f>'Agency North'!T9+'Agency South'!T9</f>
        <v>5839.1910000000007</v>
      </c>
      <c r="T9" s="395">
        <f>'Agency North'!U9+'Agency South'!U9</f>
        <v>4157.2150000000001</v>
      </c>
      <c r="U9" s="395">
        <f>'Agency North'!V9+'Agency South'!V9</f>
        <v>3667.2645000000002</v>
      </c>
      <c r="V9" s="395">
        <f>'Agency North'!W9+'Agency South'!W9</f>
        <v>4619.116</v>
      </c>
      <c r="W9" s="395">
        <f>'Agency North'!X9+'Agency South'!X9</f>
        <v>3624.163</v>
      </c>
      <c r="X9" s="395">
        <f>'Agency North'!Y9+'Agency South'!Y9</f>
        <v>6912.0489999999991</v>
      </c>
      <c r="Y9" s="395">
        <f>'Agency North'!Z9+'Agency South'!Z9</f>
        <v>13800.907000000021</v>
      </c>
      <c r="Z9" s="417">
        <f>SUM(N9:INDEX(N9:Y9,$A$2))</f>
        <v>22629.086000000003</v>
      </c>
      <c r="AA9" s="417">
        <f t="shared" si="3"/>
        <v>8685.4710000000014</v>
      </c>
      <c r="AB9" s="417">
        <f t="shared" si="4"/>
        <v>13943.615</v>
      </c>
      <c r="AC9" s="417">
        <f t="shared" si="5"/>
        <v>12443.595499999999</v>
      </c>
      <c r="AD9" s="417">
        <f t="shared" si="6"/>
        <v>24337.119000000021</v>
      </c>
      <c r="AE9" s="417">
        <f>SUM(B9                                                                              : INDEX(B9:M9,$A$2))</f>
        <v>14768.375499999998</v>
      </c>
      <c r="AF9" s="417">
        <f t="shared" si="7"/>
        <v>3559.3154999999997</v>
      </c>
      <c r="AG9" s="417">
        <f t="shared" si="8"/>
        <v>11209.060000000001</v>
      </c>
      <c r="AH9" s="417">
        <f t="shared" si="9"/>
        <v>12004.7065</v>
      </c>
      <c r="AI9" s="417">
        <f t="shared" si="10"/>
        <v>21443.04300000002</v>
      </c>
      <c r="AJ9" s="418">
        <f t="shared" si="11"/>
        <v>0.53226642970988958</v>
      </c>
      <c r="AK9" s="418">
        <f t="shared" si="0"/>
        <v>1.4402082366679778</v>
      </c>
      <c r="AL9" s="418">
        <f t="shared" si="0"/>
        <v>0.24395935073949082</v>
      </c>
      <c r="AM9" s="418">
        <f t="shared" si="0"/>
        <v>3.655974429695541E-2</v>
      </c>
      <c r="AN9" s="418">
        <f>AD9/SUM(K9:INDEX(K9:M9,MOD($A$2,3)))-1</f>
        <v>0.13496573224238739</v>
      </c>
      <c r="AO9" s="419">
        <f>'GEN Lion North'!AO9+'GEN Lion South'!AO9</f>
        <v>992.26800000000003</v>
      </c>
      <c r="AP9" s="419">
        <f>'GEN Lion North'!AP9+'GEN Lion South'!AP9</f>
        <v>1700.1190000000001</v>
      </c>
      <c r="AQ9" s="419">
        <f>'GEN Lion North'!AQ9+'GEN Lion South'!AQ9</f>
        <v>3432.09</v>
      </c>
      <c r="AR9" s="420">
        <f>'GEN Lion North'!AR9+'GEN Lion South'!AR9</f>
        <v>4359.2299999999996</v>
      </c>
      <c r="AS9" s="420">
        <f>'GEN Lion North'!AS9+'GEN Lion South'!AS9</f>
        <v>9286.26</v>
      </c>
      <c r="AT9" s="420">
        <f>'GEN Lion North'!AT9+'GEN Lion South'!AT9</f>
        <v>3614</v>
      </c>
      <c r="BA9" s="421">
        <f>SUM(AO9:INDEX(AO9:AQ9,IF($A$2&lt;3,$A$2,3)))</f>
        <v>6124.4770000000008</v>
      </c>
      <c r="BB9" s="421">
        <f>SUM(AR9:INDEX(AR9:AT9,IF(AND($A$2&gt;3,A7&lt;7),$A$2-3,0)))</f>
        <v>17259.489999999998</v>
      </c>
      <c r="BC9" s="421">
        <f>SUM(AU9:INDEX(AU9:AW9,IF(AND($A$2&gt;6,$A$2&lt;10),$A$2-6,0)))</f>
        <v>0</v>
      </c>
      <c r="BD9" s="421">
        <f>SUM(AX9:INDEX(AX9:AZ9,IF($A$2&gt;9,$A$2-9,0)))</f>
        <v>0</v>
      </c>
      <c r="BE9" s="421">
        <f>SUM($AO9:INDEX(AO9:AZ9,$A$2))</f>
        <v>23383.967000000001</v>
      </c>
      <c r="BF9" s="422">
        <f t="shared" si="12"/>
        <v>0.61370822097424604</v>
      </c>
      <c r="BG9" s="423">
        <f t="shared" si="1"/>
        <v>0.82207404434537268</v>
      </c>
      <c r="BH9" s="423">
        <f t="shared" si="1"/>
        <v>0.68634305133879381</v>
      </c>
      <c r="BI9" s="423">
        <f t="shared" si="1"/>
        <v>1.2644681725584563</v>
      </c>
      <c r="BJ9" s="423">
        <f t="shared" si="1"/>
        <v>1.9940677822339681</v>
      </c>
      <c r="BK9" s="423">
        <f t="shared" si="1"/>
        <v>0.61892135400263493</v>
      </c>
      <c r="BL9" s="423">
        <f t="shared" si="1"/>
        <v>0</v>
      </c>
      <c r="BM9" s="423">
        <f t="shared" si="1"/>
        <v>0</v>
      </c>
      <c r="BN9" s="423">
        <f t="shared" si="1"/>
        <v>0</v>
      </c>
      <c r="BO9" s="423">
        <f t="shared" si="1"/>
        <v>0</v>
      </c>
      <c r="BP9" s="423">
        <f t="shared" si="1"/>
        <v>0</v>
      </c>
      <c r="BQ9" s="423">
        <f t="shared" si="1"/>
        <v>0</v>
      </c>
      <c r="BR9" s="423">
        <f>BA9/SUM(N9:INDEX(N9:P9,IF($A$2&lt;3,$A$2,3)))</f>
        <v>0.70514045812829262</v>
      </c>
      <c r="BS9" s="423">
        <f>BB9/SUM(Q9:INDEX(Q9:S9,IF($A$2&lt;7,$A$2-3,3)))</f>
        <v>1.2378059778615516</v>
      </c>
      <c r="BT9" s="423">
        <f t="shared" si="2"/>
        <v>0</v>
      </c>
      <c r="BU9" s="423">
        <f t="shared" si="2"/>
        <v>0</v>
      </c>
      <c r="BV9" s="423">
        <f t="shared" si="13"/>
        <v>1.0333588815739176</v>
      </c>
    </row>
    <row r="10" spans="1:74" outlineLevel="1" x14ac:dyDescent="0.25">
      <c r="A10" s="391" t="s">
        <v>69</v>
      </c>
      <c r="B10" s="395">
        <f>'Agency North'!C10+'Agency South'!C10</f>
        <v>370.36799999999999</v>
      </c>
      <c r="C10" s="395">
        <f>'Agency North'!D10+'Agency South'!D10</f>
        <v>383.92399999999998</v>
      </c>
      <c r="D10" s="395">
        <f>'Agency North'!E10+'Agency South'!E10</f>
        <v>652.58399999999995</v>
      </c>
      <c r="E10" s="395">
        <f>'Agency North'!F10+'Agency South'!F10</f>
        <v>435.28000000000003</v>
      </c>
      <c r="F10" s="395">
        <f>'Agency North'!G10+'Agency South'!G10</f>
        <v>488.78949999999998</v>
      </c>
      <c r="G10" s="395">
        <f>'Agency North'!H10+'Agency South'!H10</f>
        <v>1118.5895</v>
      </c>
      <c r="H10" s="395">
        <f>'Agency North'!I10+'Agency South'!I10</f>
        <v>1025.4450000000002</v>
      </c>
      <c r="I10" s="395">
        <f>'Agency North'!J10+'Agency South'!J10</f>
        <v>1095.4749999999999</v>
      </c>
      <c r="J10" s="395">
        <f>'Agency North'!K10+'Agency South'!K10</f>
        <v>5113.8140000000003</v>
      </c>
      <c r="K10" s="395">
        <f>'Agency North'!L10+'Agency South'!L10</f>
        <v>-761.30449999999996</v>
      </c>
      <c r="L10" s="395">
        <f>'Agency North'!M10+'Agency South'!M10</f>
        <v>4491.8275000000003</v>
      </c>
      <c r="M10" s="395">
        <f>'Agency North'!N10+'Agency South'!N10</f>
        <v>6641.0084999999899</v>
      </c>
      <c r="N10" s="395">
        <f>'Agency North'!O10+'Agency South'!O10</f>
        <v>1390.241</v>
      </c>
      <c r="O10" s="395">
        <f>'Agency North'!P10+'Agency South'!P10</f>
        <v>2245.1</v>
      </c>
      <c r="P10" s="395">
        <f>'Agency North'!Q10+'Agency South'!Q10</f>
        <v>3288.703</v>
      </c>
      <c r="Q10" s="395">
        <f>'Agency North'!R10+'Agency South'!R10</f>
        <v>1626.6079999999999</v>
      </c>
      <c r="R10" s="395">
        <f>'Agency North'!S10+'Agency South'!S10</f>
        <v>2680.299</v>
      </c>
      <c r="S10" s="395">
        <f>'Agency North'!T10+'Agency South'!T10</f>
        <v>4180.3064999999997</v>
      </c>
      <c r="T10" s="395">
        <f>'Agency North'!U10+'Agency South'!U10</f>
        <v>2403.6120000000001</v>
      </c>
      <c r="U10" s="395">
        <f>'Agency North'!V10+'Agency South'!V10</f>
        <v>3551.4490000000005</v>
      </c>
      <c r="V10" s="395">
        <f>'Agency North'!W10+'Agency South'!W10</f>
        <v>4639.3344999999999</v>
      </c>
      <c r="W10" s="395">
        <f>'Agency North'!X10+'Agency South'!X10</f>
        <v>4941.2674999999999</v>
      </c>
      <c r="X10" s="395">
        <f>'Agency North'!Y10+'Agency South'!Y10</f>
        <v>4847.0514999999996</v>
      </c>
      <c r="Y10" s="395">
        <f>'Agency North'!Z10+'Agency South'!Z10</f>
        <v>12830.06100000002</v>
      </c>
      <c r="Z10" s="417">
        <f>SUM(N10:INDEX(N10:Y10,$A$2))</f>
        <v>15411.2575</v>
      </c>
      <c r="AA10" s="417">
        <f t="shared" si="3"/>
        <v>6924.0439999999999</v>
      </c>
      <c r="AB10" s="417">
        <f t="shared" si="4"/>
        <v>8487.2134999999998</v>
      </c>
      <c r="AC10" s="417">
        <f t="shared" si="5"/>
        <v>10594.395500000001</v>
      </c>
      <c r="AD10" s="417">
        <f t="shared" si="6"/>
        <v>22618.380000000019</v>
      </c>
      <c r="AE10" s="417">
        <f>SUM(B10                                                                              : INDEX(B10:M10,$A$2))</f>
        <v>3449.5349999999999</v>
      </c>
      <c r="AF10" s="417">
        <f t="shared" si="7"/>
        <v>1406.8759999999997</v>
      </c>
      <c r="AG10" s="417">
        <f t="shared" si="8"/>
        <v>2042.6590000000001</v>
      </c>
      <c r="AH10" s="417">
        <f t="shared" si="9"/>
        <v>7234.7340000000004</v>
      </c>
      <c r="AI10" s="417">
        <f t="shared" si="10"/>
        <v>10371.53149999999</v>
      </c>
      <c r="AJ10" s="418">
        <f t="shared" si="11"/>
        <v>3.4676333186936787</v>
      </c>
      <c r="AK10" s="418">
        <f t="shared" si="0"/>
        <v>3.9215737563225197</v>
      </c>
      <c r="AL10" s="418">
        <f t="shared" si="0"/>
        <v>3.1549830392640175</v>
      </c>
      <c r="AM10" s="418">
        <f t="shared" si="0"/>
        <v>0.46437940911165487</v>
      </c>
      <c r="AN10" s="418">
        <f>AD10/SUM(K10:INDEX(K10:M10,MOD($A$2,3)))-1</f>
        <v>1.1808138942643178</v>
      </c>
      <c r="AO10" s="419">
        <f>'GEN Lion North'!AO10+'GEN Lion South'!AO10</f>
        <v>2906.8535000000002</v>
      </c>
      <c r="AP10" s="419">
        <f>'GEN Lion North'!AP10+'GEN Lion South'!AP10</f>
        <v>2951.9944999999998</v>
      </c>
      <c r="AQ10" s="419">
        <f>'GEN Lion North'!AQ10+'GEN Lion South'!AQ10</f>
        <v>4007.6600000000003</v>
      </c>
      <c r="AR10" s="420">
        <f>'GEN Lion North'!AR10+'GEN Lion South'!AR10</f>
        <v>4493.7199999999993</v>
      </c>
      <c r="AS10" s="420">
        <f>'GEN Lion North'!AS10+'GEN Lion South'!AS10</f>
        <v>4531.3099999999995</v>
      </c>
      <c r="AT10" s="420">
        <f>'GEN Lion North'!AT10+'GEN Lion South'!AT10</f>
        <v>4248.12</v>
      </c>
      <c r="BA10" s="421">
        <f>SUM(AO10:INDEX(AO10:AQ10,IF($A$2&lt;3,$A$2,3)))</f>
        <v>9866.5079999999998</v>
      </c>
      <c r="BB10" s="421">
        <f>SUM(AR10:INDEX(AR10:AT10,IF(AND($A$2&gt;3,A8&lt;7),$A$2-3,0)))</f>
        <v>13273.149999999998</v>
      </c>
      <c r="BC10" s="421">
        <f>SUM(AU10:INDEX(AU10:AW10,IF(AND($A$2&gt;6,$A$2&lt;10),$A$2-6,0)))</f>
        <v>0</v>
      </c>
      <c r="BD10" s="421">
        <f>SUM(AX10:INDEX(AX10:AZ10,IF($A$2&gt;9,$A$2-9,0)))</f>
        <v>0</v>
      </c>
      <c r="BE10" s="421">
        <f>SUM($AO10:INDEX(AO10:AZ10,$A$2))</f>
        <v>23139.657999999999</v>
      </c>
      <c r="BF10" s="422">
        <f t="shared" si="12"/>
        <v>2.0908989880171855</v>
      </c>
      <c r="BG10" s="423">
        <f t="shared" si="1"/>
        <v>1.314861030689056</v>
      </c>
      <c r="BH10" s="423">
        <f t="shared" si="1"/>
        <v>1.2186141466711955</v>
      </c>
      <c r="BI10" s="423">
        <f t="shared" si="1"/>
        <v>2.7626324228086911</v>
      </c>
      <c r="BJ10" s="423">
        <f t="shared" si="1"/>
        <v>1.6905986981303203</v>
      </c>
      <c r="BK10" s="423">
        <f t="shared" si="1"/>
        <v>1.0162221358649182</v>
      </c>
      <c r="BL10" s="423">
        <f t="shared" si="1"/>
        <v>0</v>
      </c>
      <c r="BM10" s="423">
        <f t="shared" si="1"/>
        <v>0</v>
      </c>
      <c r="BN10" s="423">
        <f t="shared" si="1"/>
        <v>0</v>
      </c>
      <c r="BO10" s="423">
        <f t="shared" si="1"/>
        <v>0</v>
      </c>
      <c r="BP10" s="423">
        <f t="shared" si="1"/>
        <v>0</v>
      </c>
      <c r="BQ10" s="423">
        <f t="shared" si="1"/>
        <v>0</v>
      </c>
      <c r="BR10" s="423">
        <f>BA10/SUM(N10:INDEX(N10:P10,IF($A$2&lt;3,$A$2,3)))</f>
        <v>1.4249632151384364</v>
      </c>
      <c r="BS10" s="423">
        <f>BB10/SUM(Q10:INDEX(Q10:S10,IF($A$2&lt;7,$A$2-3,3)))</f>
        <v>1.5638996238282445</v>
      </c>
      <c r="BT10" s="423">
        <f t="shared" si="2"/>
        <v>0</v>
      </c>
      <c r="BU10" s="423">
        <f t="shared" si="2"/>
        <v>0</v>
      </c>
      <c r="BV10" s="423">
        <f t="shared" si="13"/>
        <v>1.5014776049261391</v>
      </c>
    </row>
    <row r="11" spans="1:74" outlineLevel="1" x14ac:dyDescent="0.25">
      <c r="A11" s="424" t="s">
        <v>70</v>
      </c>
      <c r="B11" s="395"/>
      <c r="C11" s="395"/>
      <c r="D11" s="395"/>
      <c r="E11" s="395"/>
      <c r="F11" s="395"/>
      <c r="G11" s="395"/>
      <c r="H11" s="395"/>
      <c r="I11" s="395"/>
      <c r="J11" s="395"/>
      <c r="K11" s="395"/>
      <c r="L11" s="395"/>
      <c r="M11" s="395"/>
      <c r="N11" s="395"/>
      <c r="O11" s="395"/>
      <c r="P11" s="395"/>
      <c r="Q11" s="395"/>
      <c r="R11" s="395"/>
      <c r="S11" s="395"/>
      <c r="T11" s="395"/>
      <c r="U11" s="395"/>
      <c r="V11" s="395"/>
      <c r="W11" s="395"/>
      <c r="X11" s="395"/>
      <c r="Y11" s="395"/>
      <c r="Z11" s="417"/>
      <c r="AA11" s="417"/>
      <c r="AB11" s="417"/>
      <c r="AC11" s="417"/>
      <c r="AD11" s="417"/>
      <c r="AE11" s="417"/>
      <c r="AF11" s="417"/>
      <c r="AG11" s="417"/>
      <c r="AH11" s="417"/>
      <c r="AI11" s="417"/>
      <c r="AJ11" s="418"/>
      <c r="AK11" s="418"/>
      <c r="AL11" s="418"/>
      <c r="AM11" s="418"/>
      <c r="AN11" s="418"/>
      <c r="AO11" s="419"/>
      <c r="AP11" s="419">
        <f>'GEN Lion North'!AP11+'GEN Lion South'!AP11</f>
        <v>1616.0350000000001</v>
      </c>
      <c r="AQ11" s="419">
        <f>'GEN Lion North'!AQ11+'GEN Lion South'!AQ11</f>
        <v>1409.23</v>
      </c>
      <c r="AR11" s="420">
        <f>'GEN Lion North'!AR11+'GEN Lion South'!AR11</f>
        <v>3009.74</v>
      </c>
      <c r="AS11" s="420">
        <f>'GEN Lion North'!AS11+'GEN Lion South'!AS11</f>
        <v>1377.6</v>
      </c>
      <c r="AT11" s="420">
        <f>'GEN Lion North'!AT11+'GEN Lion South'!AT11</f>
        <v>909.17</v>
      </c>
      <c r="BA11" s="421">
        <f>SUM(AO11:INDEX(AO11:AQ11,IF($A$2&lt;3,$A$2,3)))</f>
        <v>3025.2650000000003</v>
      </c>
      <c r="BB11" s="421">
        <f>SUM(AR11:INDEX(AR11:AT11,IF(AND($A$2&gt;3,A9&lt;7),$A$2-3,0)))</f>
        <v>5296.51</v>
      </c>
      <c r="BC11" s="421"/>
      <c r="BD11" s="421"/>
      <c r="BE11" s="421">
        <f>SUM($AO11:INDEX(AO11:AZ11,$A$2))</f>
        <v>8321.7749999999996</v>
      </c>
      <c r="BF11" s="422"/>
      <c r="BG11" s="423"/>
      <c r="BH11" s="423"/>
      <c r="BI11" s="423"/>
      <c r="BJ11" s="423"/>
      <c r="BK11" s="423"/>
      <c r="BL11" s="423"/>
      <c r="BM11" s="423"/>
      <c r="BN11" s="423"/>
      <c r="BO11" s="423"/>
      <c r="BP11" s="423"/>
      <c r="BQ11" s="423"/>
      <c r="BR11" s="423"/>
      <c r="BS11" s="423"/>
      <c r="BT11" s="423"/>
      <c r="BU11" s="423"/>
      <c r="BV11" s="423"/>
    </row>
    <row r="12" spans="1:74" s="416" customFormat="1" x14ac:dyDescent="0.25">
      <c r="A12" s="425" t="s">
        <v>100</v>
      </c>
      <c r="B12" s="426">
        <f>SUM(B4:B10)</f>
        <v>10417.638999999999</v>
      </c>
      <c r="C12" s="426">
        <f t="shared" ref="C12:J12" si="14">SUM(C4:C10)</f>
        <v>9049.0069999999978</v>
      </c>
      <c r="D12" s="426">
        <f t="shared" si="14"/>
        <v>19003.816999999999</v>
      </c>
      <c r="E12" s="426">
        <f t="shared" si="14"/>
        <v>23838.465999999997</v>
      </c>
      <c r="F12" s="426">
        <f t="shared" si="14"/>
        <v>18586.255000000001</v>
      </c>
      <c r="G12" s="426">
        <f t="shared" si="14"/>
        <v>27305.806999999993</v>
      </c>
      <c r="H12" s="426">
        <f t="shared" si="14"/>
        <v>29199.373999999996</v>
      </c>
      <c r="I12" s="426">
        <f t="shared" si="14"/>
        <v>16805.392</v>
      </c>
      <c r="J12" s="426">
        <f t="shared" si="14"/>
        <v>38876.936999999991</v>
      </c>
      <c r="K12" s="426">
        <f>SUM(K4:K10)</f>
        <v>25749.087999999992</v>
      </c>
      <c r="L12" s="426">
        <f t="shared" ref="L12:AD12" si="15">SUM(L4:L10)</f>
        <v>42738.083000000042</v>
      </c>
      <c r="M12" s="426">
        <f t="shared" si="15"/>
        <v>58359.96899999999</v>
      </c>
      <c r="N12" s="426">
        <f t="shared" si="15"/>
        <v>12838.284999999998</v>
      </c>
      <c r="O12" s="426">
        <f t="shared" si="15"/>
        <v>13773.312999999971</v>
      </c>
      <c r="P12" s="426">
        <f t="shared" si="15"/>
        <v>34185.045999999995</v>
      </c>
      <c r="Q12" s="426">
        <f t="shared" si="15"/>
        <v>30847.053000000011</v>
      </c>
      <c r="R12" s="426">
        <f t="shared" si="15"/>
        <v>28153.600999999995</v>
      </c>
      <c r="S12" s="426">
        <f t="shared" si="15"/>
        <v>42170.820000000072</v>
      </c>
      <c r="T12" s="427">
        <f t="shared" si="15"/>
        <v>30013.258000000013</v>
      </c>
      <c r="U12" s="426">
        <f t="shared" si="15"/>
        <v>31855.821000000029</v>
      </c>
      <c r="V12" s="426">
        <f t="shared" si="15"/>
        <v>49057.181000000062</v>
      </c>
      <c r="W12" s="426">
        <f t="shared" si="15"/>
        <v>40118.116000000016</v>
      </c>
      <c r="X12" s="426">
        <f t="shared" si="15"/>
        <v>51027.211000000083</v>
      </c>
      <c r="Y12" s="426">
        <f t="shared" si="15"/>
        <v>96296.744000000326</v>
      </c>
      <c r="Z12" s="426">
        <f t="shared" si="15"/>
        <v>161968.11800000005</v>
      </c>
      <c r="AA12" s="426">
        <f t="shared" si="15"/>
        <v>60796.643999999964</v>
      </c>
      <c r="AB12" s="426">
        <f t="shared" si="15"/>
        <v>101171.47400000009</v>
      </c>
      <c r="AC12" s="426">
        <f t="shared" si="15"/>
        <v>110926.2600000001</v>
      </c>
      <c r="AD12" s="426">
        <f t="shared" si="15"/>
        <v>187442.0710000004</v>
      </c>
      <c r="AE12" s="426">
        <f>SUM(AE4:AE10)</f>
        <v>108200.99099999998</v>
      </c>
      <c r="AF12" s="426">
        <f t="shared" ref="AF12:AI12" si="16">SUM(AF4:AF10)</f>
        <v>38470.462999999996</v>
      </c>
      <c r="AG12" s="426">
        <f t="shared" si="16"/>
        <v>69730.527999999991</v>
      </c>
      <c r="AH12" s="426">
        <f t="shared" si="16"/>
        <v>84881.70299999998</v>
      </c>
      <c r="AI12" s="426">
        <f t="shared" si="16"/>
        <v>126847.14000000001</v>
      </c>
      <c r="AJ12" s="428">
        <f>(Z12+Z13*0.1)/(AE12+AE13*0.1)-1</f>
        <v>0.49200026810802777</v>
      </c>
      <c r="AK12" s="428">
        <f t="shared" si="0"/>
        <v>0.58034604366471942</v>
      </c>
      <c r="AL12" s="428">
        <f t="shared" si="0"/>
        <v>0.45089212575588267</v>
      </c>
      <c r="AM12" s="418">
        <f t="shared" si="0"/>
        <v>0.30683358226212931</v>
      </c>
      <c r="AN12" s="418">
        <f>AD12/SUM(K12:INDEX(K12:M12,MOD($A$2,3)))-1</f>
        <v>0.47770041169237554</v>
      </c>
      <c r="AO12" s="429">
        <f t="shared" ref="AO12" si="17">SUM(AO4:AO10)</f>
        <v>25630.201000000001</v>
      </c>
      <c r="AP12" s="429">
        <f>SUM(AP4:AP11)</f>
        <v>40963.500000000036</v>
      </c>
      <c r="AQ12" s="429">
        <f>SUM(AQ4:AQ11)</f>
        <v>57343.9</v>
      </c>
      <c r="AR12" s="429">
        <f>SUM(AR4:AR11)</f>
        <v>51205.24</v>
      </c>
      <c r="AS12" s="429">
        <f>SUM(AS4:AS11)</f>
        <v>53142.409999999996</v>
      </c>
      <c r="AT12" s="429">
        <f>SUM(AT4:AT11)</f>
        <v>58123.470000000008</v>
      </c>
      <c r="AU12" s="430"/>
      <c r="AV12" s="430"/>
      <c r="AW12" s="430"/>
      <c r="AX12" s="430"/>
      <c r="AY12" s="430"/>
      <c r="AZ12" s="430"/>
      <c r="BA12" s="431">
        <f>SUM(AO12:INDEX(AO12:AQ12,IF($A$2&lt;3,$A$2,3)))</f>
        <v>123937.60100000002</v>
      </c>
      <c r="BB12" s="431">
        <f>SUM(AR12:INDEX(AR12:AT12,IF(AND($A$2&gt;3,A9&lt;7),$A$2-3,0)))</f>
        <v>162471.12</v>
      </c>
      <c r="BC12" s="431">
        <f>SUM(AU12:INDEX(AU12:AW12,IF(AND($A$2&gt;6,$A$2&lt;10),$A$2-6,0)))</f>
        <v>0</v>
      </c>
      <c r="BD12" s="431">
        <f>SUM(AX12:INDEX(AX12:AZ12,IF($A$2&gt;9,$A$2-9,0)))</f>
        <v>0</v>
      </c>
      <c r="BE12" s="431">
        <f>SUM($AO12:INDEX(AO12:AZ12,$A$2))</f>
        <v>286408.72100000002</v>
      </c>
      <c r="BF12" s="432">
        <f t="shared" si="12"/>
        <v>1.9963882247512035</v>
      </c>
      <c r="BG12" s="433">
        <f t="shared" si="1"/>
        <v>2.9741210411757959</v>
      </c>
      <c r="BH12" s="433">
        <f t="shared" si="1"/>
        <v>1.6774556921760471</v>
      </c>
      <c r="BI12" s="433">
        <f t="shared" si="1"/>
        <v>1.659971861817723</v>
      </c>
      <c r="BJ12" s="433">
        <f t="shared" si="1"/>
        <v>1.8875883763501515</v>
      </c>
      <c r="BK12" s="433">
        <f t="shared" si="1"/>
        <v>1.378286454946807</v>
      </c>
      <c r="BL12" s="433">
        <f t="shared" si="1"/>
        <v>0</v>
      </c>
      <c r="BM12" s="433">
        <f t="shared" si="1"/>
        <v>0</v>
      </c>
      <c r="BN12" s="433">
        <f t="shared" si="1"/>
        <v>0</v>
      </c>
      <c r="BO12" s="433">
        <f t="shared" si="1"/>
        <v>0</v>
      </c>
      <c r="BP12" s="433">
        <f t="shared" si="1"/>
        <v>0</v>
      </c>
      <c r="BQ12" s="433">
        <f t="shared" si="1"/>
        <v>0</v>
      </c>
      <c r="BR12" s="433">
        <f>BA12/SUM(N12:INDEX(N12:P12,IF($A$2&lt;3,$A$2,3)))</f>
        <v>2.0385599080107135</v>
      </c>
      <c r="BS12" s="423">
        <f>BB12/SUM(Q12:INDEX(Q12:S12,IF($A$2&lt;7,$A$2-3,3)))</f>
        <v>1.6058985164138251</v>
      </c>
      <c r="BT12" s="433">
        <f t="shared" si="2"/>
        <v>0</v>
      </c>
      <c r="BU12" s="433">
        <f t="shared" si="2"/>
        <v>0</v>
      </c>
      <c r="BV12" s="433">
        <f t="shared" si="13"/>
        <v>1.7683030743124393</v>
      </c>
    </row>
    <row r="13" spans="1:74" x14ac:dyDescent="0.25">
      <c r="A13" s="434" t="s">
        <v>101</v>
      </c>
      <c r="B13" s="435">
        <f>'Agency North'!C13+'Agency South'!C13</f>
        <v>0</v>
      </c>
      <c r="C13" s="435">
        <f>'Agency North'!D13+'Agency South'!D13</f>
        <v>0</v>
      </c>
      <c r="D13" s="435">
        <f>'Agency North'!E13+'Agency South'!E13</f>
        <v>892.67700000000013</v>
      </c>
      <c r="E13" s="435">
        <f>'Agency North'!F13+'Agency South'!F13</f>
        <v>1006.6420000000001</v>
      </c>
      <c r="F13" s="435">
        <f>'Agency North'!G13+'Agency South'!G13</f>
        <v>212.9</v>
      </c>
      <c r="G13" s="435">
        <f>'Agency North'!H13+'Agency South'!H13</f>
        <v>18522.962</v>
      </c>
      <c r="H13" s="435">
        <f>'Agency North'!I13+'Agency South'!I13</f>
        <v>5557.143</v>
      </c>
      <c r="I13" s="435">
        <f>'Agency North'!J13+'Agency South'!J13</f>
        <v>6146.3476000000001</v>
      </c>
      <c r="J13" s="435">
        <f>'Agency North'!K13+'Agency South'!K13</f>
        <v>10945.637999999999</v>
      </c>
      <c r="K13" s="435">
        <f>'Agency North'!L13+'Agency South'!L13</f>
        <v>4640.6184000000003</v>
      </c>
      <c r="L13" s="435">
        <f>'Agency North'!M13+'Agency South'!M13</f>
        <v>3677.877</v>
      </c>
      <c r="M13" s="435">
        <f>'Agency North'!N13+'Agency South'!N13</f>
        <v>4544.2690000000002</v>
      </c>
      <c r="N13" s="435">
        <f>'Agency North'!O13+'Agency South'!O13</f>
        <v>5839.7939999999999</v>
      </c>
      <c r="O13" s="435">
        <f>'Agency North'!P13+'Agency South'!P13</f>
        <v>2104.6480000000001</v>
      </c>
      <c r="P13" s="435">
        <f>'Agency North'!Q13+'Agency South'!Q13</f>
        <v>1784.8430000000001</v>
      </c>
      <c r="Q13" s="435">
        <f>'Agency North'!R13+'Agency South'!R13</f>
        <v>1826.8620000000001</v>
      </c>
      <c r="R13" s="435">
        <f>'Agency North'!S13+'Agency South'!S13</f>
        <v>9448.509</v>
      </c>
      <c r="S13" s="435">
        <f>'Agency North'!T13+'Agency South'!T13</f>
        <v>4460.9354000000003</v>
      </c>
      <c r="T13" s="435">
        <f>'Agency North'!U13+'Agency South'!U13</f>
        <v>6359.2707</v>
      </c>
      <c r="U13" s="435">
        <f>'Agency North'!V13+'Agency South'!V13</f>
        <v>5053.2380000000003</v>
      </c>
      <c r="V13" s="435">
        <f>'Agency North'!W13+'Agency South'!W13</f>
        <v>5068.1279999999997</v>
      </c>
      <c r="W13" s="435">
        <f>'Agency North'!X13+'Agency South'!X13</f>
        <v>8016.0464999999995</v>
      </c>
      <c r="X13" s="435">
        <f>'Agency North'!Y13+'Agency South'!Y13</f>
        <v>18397.211599999999</v>
      </c>
      <c r="Y13" s="435">
        <f>'Agency North'!Z13+'Agency South'!Z13</f>
        <v>7254.5613999999996</v>
      </c>
      <c r="Z13" s="417">
        <f>SUM(N13:INDEX(N13:Y13,$A$2))</f>
        <v>25465.591400000005</v>
      </c>
      <c r="AA13" s="417">
        <f t="shared" ref="AA13" si="18">SUM(N13:P13)</f>
        <v>9729.2849999999999</v>
      </c>
      <c r="AB13" s="417">
        <f t="shared" ref="AB13" si="19">SUM(Q13:S13)</f>
        <v>15736.306399999999</v>
      </c>
      <c r="AC13" s="417">
        <f t="shared" ref="AC13" si="20">SUM(T13:V13)</f>
        <v>16480.636699999999</v>
      </c>
      <c r="AD13" s="417">
        <f t="shared" ref="AD13" si="21">SUM(W13:Y13)</f>
        <v>33667.819499999998</v>
      </c>
      <c r="AE13" s="417">
        <f>SUM(B13                                                                              : INDEX(B13:M13,$A$2))</f>
        <v>20635.181</v>
      </c>
      <c r="AF13" s="417">
        <f t="shared" ref="AF13" si="22">SUM(B13:D13)</f>
        <v>892.67700000000013</v>
      </c>
      <c r="AG13" s="417">
        <f t="shared" ref="AG13" si="23">SUM(E13:G13)</f>
        <v>19742.504000000001</v>
      </c>
      <c r="AH13" s="417">
        <f>SUM(H13:INDEX(H13:J13,MOD($A$2,3)))</f>
        <v>22649.1286</v>
      </c>
      <c r="AI13" s="417">
        <f t="shared" ref="AI13" si="24">SUM(K13:M13)</f>
        <v>12862.7644</v>
      </c>
      <c r="AJ13" s="418">
        <f t="shared" ref="AJ13:AJ14" si="25">Z13/AE13-1</f>
        <v>0.23408616575740249</v>
      </c>
      <c r="AK13" s="418">
        <f t="shared" si="0"/>
        <v>9.8989981818731732</v>
      </c>
      <c r="AL13" s="418">
        <f t="shared" si="0"/>
        <v>-0.20292246616741227</v>
      </c>
      <c r="AM13" s="418">
        <f t="shared" si="0"/>
        <v>-0.27235007619675045</v>
      </c>
      <c r="AN13" s="418">
        <f>AD13/SUM(K13:INDEX(K13:M13,MOD($A$2,3)))-1</f>
        <v>1.617463746751048</v>
      </c>
      <c r="AO13" s="435">
        <f>'GEN Lion North'!AO13+'GEN Lion South'!AO13</f>
        <v>10576.017400000001</v>
      </c>
      <c r="AP13" s="435">
        <f>'GEN Lion North'!AP13+'GEN Lion South'!AP13</f>
        <v>7495.1930000000002</v>
      </c>
      <c r="AQ13" s="435">
        <f>'GEN Lion North'!AQ13+'GEN Lion South'!AQ13</f>
        <v>11609.67</v>
      </c>
      <c r="AR13" s="435">
        <f>'GEN Lion North'!AR13+'GEN Lion South'!AR13</f>
        <v>2523.703</v>
      </c>
      <c r="AS13" s="435">
        <f>'GEN Lion North'!AS13+'GEN Lion South'!AS13</f>
        <v>12704.179999999998</v>
      </c>
      <c r="AT13" s="435">
        <f>'GEN Lion North'!AT13+'GEN Lion South'!AT13</f>
        <v>13230.939999999999</v>
      </c>
      <c r="BA13" s="421">
        <f>SUM(AO13:INDEX(AO13:AQ13,IF($A$2&lt;3,$A$2,3)))</f>
        <v>29680.880400000002</v>
      </c>
      <c r="BB13" s="421">
        <f>SUM(AR13:INDEX(AR13:AT13,IF(AND($A$2&gt;3,A10&lt;7),$A$2-3,0)))</f>
        <v>28458.822999999997</v>
      </c>
      <c r="BC13" s="421">
        <f>SUM(AU13:INDEX(AU13:AW13,IF(AND($A$2&gt;6,$A$2&lt;10),$A$2-6,0)))</f>
        <v>0</v>
      </c>
      <c r="BD13" s="421">
        <f>SUM(AX13:INDEX(AX13:AZ13,IF($A$2&gt;9,$A$2-9,0)))</f>
        <v>0</v>
      </c>
      <c r="BE13" s="421">
        <f>SUM($AO13:INDEX(AO13:AZ13,$A$2))</f>
        <v>58139.703399999999</v>
      </c>
      <c r="BF13" s="422">
        <f t="shared" si="12"/>
        <v>1.8110257656348838</v>
      </c>
      <c r="BG13" s="423">
        <f t="shared" si="1"/>
        <v>3.5612572743755724</v>
      </c>
      <c r="BH13" s="423">
        <f t="shared" si="1"/>
        <v>6.5045889190253705</v>
      </c>
      <c r="BI13" s="423">
        <f t="shared" si="1"/>
        <v>1.381441510086695</v>
      </c>
      <c r="BJ13" s="423">
        <f t="shared" si="1"/>
        <v>1.3445698151951804</v>
      </c>
      <c r="BK13" s="423">
        <f t="shared" si="1"/>
        <v>2.9659564225027779</v>
      </c>
      <c r="BL13" s="423">
        <f t="shared" si="1"/>
        <v>0</v>
      </c>
      <c r="BM13" s="423">
        <f t="shared" si="1"/>
        <v>0</v>
      </c>
      <c r="BN13" s="423">
        <f t="shared" si="1"/>
        <v>0</v>
      </c>
      <c r="BO13" s="423">
        <f t="shared" si="1"/>
        <v>0</v>
      </c>
      <c r="BP13" s="423">
        <f t="shared" si="1"/>
        <v>0</v>
      </c>
      <c r="BQ13" s="423">
        <f t="shared" si="1"/>
        <v>0</v>
      </c>
      <c r="BR13" s="423">
        <f>BA13/SUM(N13:INDEX(N13:P13,IF($A$2&lt;3,$A$2,3)))</f>
        <v>3.0506743712410525</v>
      </c>
      <c r="BS13" s="423">
        <f>BB13/SUM(Q13:INDEX(Q13:S13,IF($A$2&lt;7,$A$2-3,3)))</f>
        <v>1.808481754015669</v>
      </c>
      <c r="BT13" s="423">
        <f t="shared" si="2"/>
        <v>0</v>
      </c>
      <c r="BU13" s="423">
        <f t="shared" si="2"/>
        <v>0</v>
      </c>
      <c r="BV13" s="423">
        <f t="shared" si="13"/>
        <v>2.283069043509431</v>
      </c>
    </row>
    <row r="14" spans="1:74" x14ac:dyDescent="0.25">
      <c r="B14" s="395">
        <f t="shared" ref="B14:I14" si="26">B12+B13*0.1</f>
        <v>10417.638999999999</v>
      </c>
      <c r="C14" s="395">
        <f t="shared" si="26"/>
        <v>9049.0069999999978</v>
      </c>
      <c r="D14" s="395">
        <f t="shared" si="26"/>
        <v>19093.084699999999</v>
      </c>
      <c r="E14" s="395">
        <f t="shared" si="26"/>
        <v>23939.130199999996</v>
      </c>
      <c r="F14" s="395">
        <f t="shared" si="26"/>
        <v>18607.545000000002</v>
      </c>
      <c r="G14" s="395">
        <f t="shared" si="26"/>
        <v>29158.103199999994</v>
      </c>
      <c r="H14" s="395">
        <f t="shared" si="26"/>
        <v>29755.088299999996</v>
      </c>
      <c r="I14" s="395">
        <f t="shared" si="26"/>
        <v>17420.026760000001</v>
      </c>
      <c r="J14" s="395">
        <f>J12+J13*0.1</f>
        <v>39971.500799999994</v>
      </c>
      <c r="K14" s="395">
        <f>K12+K13*0.1</f>
        <v>26213.149839999991</v>
      </c>
      <c r="L14" s="395">
        <f t="shared" ref="L14:U14" si="27">L12+L13*0.1</f>
        <v>43105.870700000043</v>
      </c>
      <c r="M14" s="395">
        <f t="shared" si="27"/>
        <v>58814.395899999989</v>
      </c>
      <c r="N14" s="395">
        <f t="shared" si="27"/>
        <v>13422.264399999998</v>
      </c>
      <c r="O14" s="395">
        <f t="shared" si="27"/>
        <v>13983.777799999971</v>
      </c>
      <c r="P14" s="395">
        <f t="shared" si="27"/>
        <v>34363.530299999991</v>
      </c>
      <c r="Q14" s="395">
        <f t="shared" si="27"/>
        <v>31029.739200000011</v>
      </c>
      <c r="R14" s="395">
        <f t="shared" si="27"/>
        <v>29098.451899999996</v>
      </c>
      <c r="S14" s="395">
        <f t="shared" si="27"/>
        <v>42616.913540000074</v>
      </c>
      <c r="T14" s="395">
        <f t="shared" si="27"/>
        <v>30649.185070000014</v>
      </c>
      <c r="U14" s="395">
        <f t="shared" si="27"/>
        <v>32361.144800000027</v>
      </c>
      <c r="V14" s="395">
        <f>V12+V13*0.1</f>
        <v>49563.993800000062</v>
      </c>
      <c r="W14" s="395">
        <f>W12+W13*0.1</f>
        <v>40919.720650000017</v>
      </c>
      <c r="X14" s="395">
        <f>X12+X13*0.1</f>
        <v>52866.932160000084</v>
      </c>
      <c r="Y14" s="395">
        <f>Y12+Y13*0.1</f>
        <v>97022.200140000321</v>
      </c>
      <c r="Z14" s="395">
        <f t="shared" ref="Z14:AB14" si="28">Z12+Z13*0.1</f>
        <v>164514.67714000004</v>
      </c>
      <c r="AA14" s="395">
        <f t="shared" si="28"/>
        <v>61769.572499999966</v>
      </c>
      <c r="AB14" s="395">
        <f t="shared" si="28"/>
        <v>102745.10464000009</v>
      </c>
      <c r="AC14" s="395">
        <f>AC12+AC13*0.1</f>
        <v>112574.3236700001</v>
      </c>
      <c r="AD14" s="395">
        <f>AD12+AD13*0.1</f>
        <v>190808.85295000041</v>
      </c>
      <c r="AE14" s="395">
        <f>AE12+AE13*0.1</f>
        <v>110264.50909999998</v>
      </c>
      <c r="AF14" s="395">
        <f t="shared" ref="AF14:AI14" si="29">AF12+AF13*0.1</f>
        <v>38559.730699999993</v>
      </c>
      <c r="AG14" s="395">
        <f t="shared" si="29"/>
        <v>71704.778399999996</v>
      </c>
      <c r="AH14" s="395">
        <f t="shared" si="29"/>
        <v>87146.615859999976</v>
      </c>
      <c r="AI14" s="395">
        <f t="shared" si="29"/>
        <v>128133.41644000002</v>
      </c>
      <c r="AJ14" s="418">
        <f t="shared" si="25"/>
        <v>0.49200026810802777</v>
      </c>
      <c r="AO14" s="395">
        <f>AO12+AO13*0.1</f>
        <v>26687.802739999999</v>
      </c>
      <c r="AP14" s="395">
        <f>AP12+AP13*0.1</f>
        <v>41713.019300000036</v>
      </c>
      <c r="AQ14" s="395">
        <f>AQ12+AQ13*0.1</f>
        <v>58504.866999999998</v>
      </c>
      <c r="AR14" s="435">
        <f>'GEN Lion North'!AR14+'GEN Lion South'!AR14</f>
        <v>51457.6103</v>
      </c>
      <c r="AS14" s="435">
        <f>'GEN Lion North'!AS14+'GEN Lion South'!AS14</f>
        <v>54412.828000000001</v>
      </c>
      <c r="AT14" s="435">
        <f>'GEN Lion North'!AT14+'GEN Lion South'!AT14</f>
        <v>59446.563999999998</v>
      </c>
      <c r="BA14" s="421">
        <f>SUM(AO14:INDEX(AO14:AQ14,IF($A$2&lt;3,$A$2,3)))</f>
        <v>126905.68904000003</v>
      </c>
      <c r="BB14" s="421">
        <f>SUM(AR14:INDEX(AR14:AT14,IF(AND($A$2&gt;3,A12&lt;7),$A$2-3,0)))</f>
        <v>165317.00229999999</v>
      </c>
      <c r="BC14" s="421">
        <f>SUM(AU14:INDEX(AU14:AW14,IF(AND($A$2&gt;6,$A$2&lt;10),$A$2-6,0)))</f>
        <v>0</v>
      </c>
      <c r="BD14" s="421">
        <f>SUM(AX14:INDEX(AX14:AZ14,IF($A$2&gt;9,$A$2-9,0)))</f>
        <v>0</v>
      </c>
      <c r="BE14" s="421">
        <f>SUM($AO14:INDEX(AO14:AZ14,$A$2))</f>
        <v>292222.69134000002</v>
      </c>
      <c r="BF14" s="422">
        <f t="shared" si="12"/>
        <v>1.9883234262618164</v>
      </c>
      <c r="BG14" s="423">
        <f t="shared" si="1"/>
        <v>2.9829578170213864</v>
      </c>
      <c r="BH14" s="423">
        <f t="shared" si="1"/>
        <v>1.7025278395217738</v>
      </c>
      <c r="BI14" s="423">
        <f t="shared" si="1"/>
        <v>1.6583320268447497</v>
      </c>
      <c r="BJ14" s="423">
        <f t="shared" si="1"/>
        <v>1.8699561126824074</v>
      </c>
      <c r="BK14" s="423">
        <f t="shared" si="1"/>
        <v>1.3949054274942665</v>
      </c>
      <c r="BL14" s="423">
        <f t="shared" si="1"/>
        <v>0</v>
      </c>
      <c r="BM14" s="423">
        <f t="shared" si="1"/>
        <v>0</v>
      </c>
      <c r="BN14" s="423">
        <f t="shared" si="1"/>
        <v>0</v>
      </c>
      <c r="BO14" s="423">
        <f t="shared" si="1"/>
        <v>0</v>
      </c>
      <c r="BP14" s="423">
        <f t="shared" si="1"/>
        <v>0</v>
      </c>
      <c r="BQ14" s="423">
        <f t="shared" si="1"/>
        <v>0</v>
      </c>
      <c r="BR14" s="423">
        <f>BA14/SUM(N14:INDEX(N14:P14,IF($A$2&lt;3,$A$2,3)))</f>
        <v>2.0545016567825543</v>
      </c>
      <c r="BS14" s="423">
        <f>BB14/SUM(Q14:INDEX(Q14:S14,IF($A$2&lt;7,$A$2-3,3)))</f>
        <v>1.6090012548942385</v>
      </c>
      <c r="BT14" s="423"/>
      <c r="BU14" s="423"/>
      <c r="BV14" s="423">
        <f>BE14/Z14</f>
        <v>1.7762712508095675</v>
      </c>
    </row>
    <row r="15" spans="1:74" s="416" customFormat="1" x14ac:dyDescent="0.25">
      <c r="A15" s="408" t="s">
        <v>102</v>
      </c>
      <c r="B15" s="409">
        <f t="shared" ref="B15:Y15" si="30">B3</f>
        <v>42005</v>
      </c>
      <c r="C15" s="409">
        <f t="shared" si="30"/>
        <v>42036</v>
      </c>
      <c r="D15" s="409">
        <f t="shared" si="30"/>
        <v>42064</v>
      </c>
      <c r="E15" s="409">
        <f t="shared" si="30"/>
        <v>42095</v>
      </c>
      <c r="F15" s="409">
        <f t="shared" si="30"/>
        <v>42125</v>
      </c>
      <c r="G15" s="409">
        <f t="shared" si="30"/>
        <v>42156</v>
      </c>
      <c r="H15" s="409">
        <f t="shared" si="30"/>
        <v>42186</v>
      </c>
      <c r="I15" s="409">
        <f t="shared" si="30"/>
        <v>42217</v>
      </c>
      <c r="J15" s="409">
        <f t="shared" si="30"/>
        <v>42248</v>
      </c>
      <c r="K15" s="409">
        <f t="shared" si="30"/>
        <v>42278</v>
      </c>
      <c r="L15" s="409">
        <f t="shared" si="30"/>
        <v>42309</v>
      </c>
      <c r="M15" s="409">
        <f t="shared" si="30"/>
        <v>42339</v>
      </c>
      <c r="N15" s="409">
        <f t="shared" si="30"/>
        <v>42370</v>
      </c>
      <c r="O15" s="409">
        <f t="shared" si="30"/>
        <v>42401</v>
      </c>
      <c r="P15" s="409">
        <f t="shared" si="30"/>
        <v>42430</v>
      </c>
      <c r="Q15" s="409">
        <f t="shared" si="30"/>
        <v>42461</v>
      </c>
      <c r="R15" s="409">
        <f t="shared" si="30"/>
        <v>42491</v>
      </c>
      <c r="S15" s="409">
        <f t="shared" si="30"/>
        <v>42522</v>
      </c>
      <c r="T15" s="409">
        <f t="shared" si="30"/>
        <v>42552</v>
      </c>
      <c r="U15" s="409">
        <f t="shared" si="30"/>
        <v>42583</v>
      </c>
      <c r="V15" s="409">
        <f t="shared" si="30"/>
        <v>42614</v>
      </c>
      <c r="W15" s="409">
        <f t="shared" si="30"/>
        <v>42644</v>
      </c>
      <c r="X15" s="409">
        <f t="shared" si="30"/>
        <v>42675</v>
      </c>
      <c r="Y15" s="409">
        <f t="shared" si="30"/>
        <v>42705</v>
      </c>
      <c r="Z15" s="410" t="str">
        <f>Z3</f>
        <v>YTD 6/16</v>
      </c>
      <c r="AA15" s="410" t="s">
        <v>78</v>
      </c>
      <c r="AB15" s="410" t="s">
        <v>79</v>
      </c>
      <c r="AC15" s="410" t="s">
        <v>80</v>
      </c>
      <c r="AD15" s="410" t="s">
        <v>81</v>
      </c>
      <c r="AE15" s="411" t="str">
        <f t="shared" ref="AE15:AI15" si="31">AE3</f>
        <v>YTD 6/15</v>
      </c>
      <c r="AF15" s="411" t="str">
        <f t="shared" si="31"/>
        <v>Q1 '15</v>
      </c>
      <c r="AG15" s="411" t="str">
        <f t="shared" si="31"/>
        <v>Q2 '15</v>
      </c>
      <c r="AH15" s="411" t="str">
        <f t="shared" si="31"/>
        <v>Q3 '15</v>
      </c>
      <c r="AI15" s="411" t="str">
        <f t="shared" si="31"/>
        <v>Q4 '15</v>
      </c>
      <c r="AJ15" s="412" t="s">
        <v>86</v>
      </c>
      <c r="AK15" s="412" t="s">
        <v>87</v>
      </c>
      <c r="AL15" s="412" t="s">
        <v>88</v>
      </c>
      <c r="AM15" s="412" t="s">
        <v>89</v>
      </c>
      <c r="AN15" s="412" t="s">
        <v>90</v>
      </c>
      <c r="AO15" s="413">
        <v>42736</v>
      </c>
      <c r="AP15" s="413">
        <v>42767</v>
      </c>
      <c r="AQ15" s="413">
        <v>42795</v>
      </c>
      <c r="AR15" s="413">
        <v>42826</v>
      </c>
      <c r="AS15" s="413">
        <v>42856</v>
      </c>
      <c r="AT15" s="413">
        <v>42887</v>
      </c>
      <c r="AU15" s="413">
        <v>42917</v>
      </c>
      <c r="AV15" s="413">
        <v>42948</v>
      </c>
      <c r="AW15" s="413">
        <v>42979</v>
      </c>
      <c r="AX15" s="413">
        <v>43009</v>
      </c>
      <c r="AY15" s="413">
        <v>43040</v>
      </c>
      <c r="AZ15" s="413">
        <v>43070</v>
      </c>
      <c r="BA15" s="410" t="s">
        <v>91</v>
      </c>
      <c r="BB15" s="410" t="s">
        <v>92</v>
      </c>
      <c r="BC15" s="410" t="s">
        <v>93</v>
      </c>
      <c r="BD15" s="410" t="s">
        <v>94</v>
      </c>
      <c r="BE15" s="410" t="str">
        <f>"YTD " &amp; A14 &amp;"/17"</f>
        <v>YTD /17</v>
      </c>
      <c r="BF15" s="414">
        <v>42736</v>
      </c>
      <c r="BG15" s="413">
        <v>42767</v>
      </c>
      <c r="BH15" s="413">
        <v>42795</v>
      </c>
      <c r="BI15" s="413">
        <v>42826</v>
      </c>
      <c r="BJ15" s="413">
        <v>42856</v>
      </c>
      <c r="BK15" s="413">
        <v>42887</v>
      </c>
      <c r="BL15" s="413">
        <v>42917</v>
      </c>
      <c r="BM15" s="413">
        <v>42948</v>
      </c>
      <c r="BN15" s="413">
        <v>42979</v>
      </c>
      <c r="BO15" s="413">
        <v>43009</v>
      </c>
      <c r="BP15" s="413">
        <v>43040</v>
      </c>
      <c r="BQ15" s="413">
        <v>43070</v>
      </c>
      <c r="BR15" s="410" t="s">
        <v>95</v>
      </c>
      <c r="BS15" s="410" t="s">
        <v>96</v>
      </c>
      <c r="BT15" s="410" t="s">
        <v>97</v>
      </c>
      <c r="BU15" s="410" t="s">
        <v>98</v>
      </c>
      <c r="BV15" s="415" t="str">
        <f>BV2</f>
        <v>YoY</v>
      </c>
    </row>
    <row r="16" spans="1:74" outlineLevel="1" x14ac:dyDescent="0.25">
      <c r="A16" s="391" t="s">
        <v>172</v>
      </c>
      <c r="B16" s="395">
        <f>'Agency North'!C16+'Agency South'!C16</f>
        <v>52</v>
      </c>
      <c r="C16" s="395">
        <f>'Agency North'!D16+'Agency South'!D16</f>
        <v>57</v>
      </c>
      <c r="D16" s="395">
        <f>'Agency North'!E16+'Agency South'!E16</f>
        <v>63</v>
      </c>
      <c r="E16" s="395">
        <f>'Agency North'!F16+'Agency South'!F16</f>
        <v>70</v>
      </c>
      <c r="F16" s="395">
        <f>'Agency North'!G16+'Agency South'!G16</f>
        <v>71</v>
      </c>
      <c r="G16" s="395">
        <f>'Agency North'!H16+'Agency South'!H16</f>
        <v>71</v>
      </c>
      <c r="H16" s="395">
        <f>'Agency North'!I16+'Agency South'!I16</f>
        <v>76</v>
      </c>
      <c r="I16" s="395">
        <f>'Agency North'!J16+'Agency South'!J16</f>
        <v>76</v>
      </c>
      <c r="J16" s="395">
        <f>'Agency North'!K16+'Agency South'!K16</f>
        <v>77</v>
      </c>
      <c r="K16" s="395">
        <f>'Agency North'!L16+'Agency South'!L16</f>
        <v>77</v>
      </c>
      <c r="L16" s="395">
        <f>'Agency North'!M16+'Agency South'!M16</f>
        <v>73</v>
      </c>
      <c r="M16" s="395">
        <f>'Agency North'!N16+'Agency South'!N16</f>
        <v>76</v>
      </c>
      <c r="N16" s="395">
        <f>'Agency North'!O16+'Agency South'!O16</f>
        <v>117</v>
      </c>
      <c r="O16" s="395">
        <f>'Agency North'!P16+'Agency South'!P16</f>
        <v>116</v>
      </c>
      <c r="P16" s="395">
        <f>'Agency North'!Q16+'Agency South'!Q16</f>
        <v>118</v>
      </c>
      <c r="Q16" s="395">
        <f>'Agency North'!R16+'Agency South'!R16</f>
        <v>117</v>
      </c>
      <c r="R16" s="395">
        <f>'Agency North'!S16+'Agency South'!S16</f>
        <v>112</v>
      </c>
      <c r="S16" s="395">
        <f>'Agency North'!T16+'Agency South'!T16</f>
        <v>107</v>
      </c>
      <c r="T16" s="395">
        <f>'Agency North'!U16+'Agency South'!U16</f>
        <v>99</v>
      </c>
      <c r="U16" s="395">
        <f>'Agency North'!V16+'Agency South'!V16</f>
        <v>96</v>
      </c>
      <c r="V16" s="395">
        <f>'Agency North'!W16+'Agency South'!W16</f>
        <v>94</v>
      </c>
      <c r="W16" s="395">
        <f>'Agency North'!X16+'Agency South'!X16</f>
        <v>93</v>
      </c>
      <c r="X16" s="395">
        <f>'Agency North'!Y16+'Agency South'!Y16</f>
        <v>90</v>
      </c>
      <c r="Y16" s="395">
        <f>'Agency North'!Z16+'Agency South'!Z16</f>
        <v>83</v>
      </c>
      <c r="Z16" s="417">
        <f>INDEX($N16:$Y16,$A$2)</f>
        <v>107</v>
      </c>
      <c r="AA16" s="417">
        <f t="shared" ref="AA16" si="32">P16</f>
        <v>118</v>
      </c>
      <c r="AB16" s="417">
        <f t="shared" ref="AB16" si="33">S16</f>
        <v>107</v>
      </c>
      <c r="AC16" s="417">
        <f>V16</f>
        <v>94</v>
      </c>
      <c r="AD16" s="417">
        <f>X16</f>
        <v>90</v>
      </c>
      <c r="AE16" s="417">
        <f>INDEX($B16:$M16,$A$2)</f>
        <v>71</v>
      </c>
      <c r="AF16" s="417">
        <f t="shared" ref="AF16:AF24" si="34">D16</f>
        <v>63</v>
      </c>
      <c r="AG16" s="417">
        <f t="shared" ref="AG16:AG24" si="35">G16</f>
        <v>71</v>
      </c>
      <c r="AH16" s="417">
        <f t="shared" ref="AH16:AH24" si="36">J16</f>
        <v>77</v>
      </c>
      <c r="AI16" s="417">
        <f t="shared" ref="AI16:AI24" si="37">M16</f>
        <v>76</v>
      </c>
      <c r="AJ16" s="418">
        <f>Z16/AE16-1</f>
        <v>0.50704225352112675</v>
      </c>
      <c r="AK16" s="418">
        <f t="shared" ref="AK16:AN24" si="38">AA16/AF16-1</f>
        <v>0.87301587301587302</v>
      </c>
      <c r="AL16" s="418">
        <f t="shared" si="38"/>
        <v>0.50704225352112675</v>
      </c>
      <c r="AM16" s="418">
        <f t="shared" si="38"/>
        <v>0.22077922077922074</v>
      </c>
      <c r="AN16" s="418">
        <f t="shared" si="38"/>
        <v>0.18421052631578938</v>
      </c>
      <c r="AO16" s="419">
        <f>'GEN Lion North'!AO16+'GEN Lion South'!AO16</f>
        <v>145</v>
      </c>
      <c r="AP16" s="419">
        <f>'GEN Lion North'!AP16+'GEN Lion South'!AP16</f>
        <v>143</v>
      </c>
      <c r="AQ16" s="419">
        <f>'GEN Lion North'!AQ16+'GEN Lion South'!AQ16</f>
        <v>143</v>
      </c>
      <c r="AR16" s="420">
        <f>'GEN Lion North'!AR16+'GEN Lion South'!AR16</f>
        <v>588</v>
      </c>
      <c r="AS16" s="420">
        <f>'GEN Lion North'!AS16+'GEN Lion South'!AS16</f>
        <v>577</v>
      </c>
      <c r="AT16" s="420">
        <f>'GEN Lion North'!AT16+'GEN Lion South'!AT16</f>
        <v>550</v>
      </c>
      <c r="BA16" s="417">
        <f>INDEX(AO16:AQ16,IF($A$2&lt;3,$A$2,3))</f>
        <v>143</v>
      </c>
      <c r="BB16" s="417">
        <f>INDEX(AR16:AT16,IF($A$2&lt;7,$A$2-3,3))</f>
        <v>550</v>
      </c>
      <c r="BE16" s="417">
        <f>INDEX(AO16:AZ16,$A$2)</f>
        <v>550</v>
      </c>
      <c r="BF16" s="422">
        <f t="shared" ref="BF16:BK24" si="39">AO16/N16</f>
        <v>1.2393162393162394</v>
      </c>
      <c r="BG16" s="418">
        <f t="shared" si="39"/>
        <v>1.2327586206896552</v>
      </c>
      <c r="BH16" s="418">
        <f t="shared" si="39"/>
        <v>1.2118644067796611</v>
      </c>
      <c r="BI16" s="418">
        <f t="shared" si="39"/>
        <v>5.0256410256410255</v>
      </c>
      <c r="BJ16" s="418">
        <f t="shared" si="39"/>
        <v>5.1517857142857144</v>
      </c>
      <c r="BK16" s="418">
        <f t="shared" si="39"/>
        <v>5.1401869158878508</v>
      </c>
      <c r="BR16" s="423">
        <f>BA16/INDEX(N16:P16,IF($A$2&lt;3,$A$2,3))</f>
        <v>1.2118644067796611</v>
      </c>
      <c r="BS16" s="423">
        <f>BB16/INDEX(Q16:S16,IF($A$2&lt;7,$A$2-3,3))</f>
        <v>5.1401869158878508</v>
      </c>
      <c r="BV16" s="423">
        <f t="shared" ref="BV16:BV24" si="40">BE16/Z16</f>
        <v>5.1401869158878508</v>
      </c>
    </row>
    <row r="17" spans="1:74" outlineLevel="1" x14ac:dyDescent="0.25">
      <c r="A17" s="391" t="s">
        <v>64</v>
      </c>
      <c r="B17" s="395">
        <f>'Agency North'!C17+'Agency South'!C17</f>
        <v>434</v>
      </c>
      <c r="C17" s="395">
        <f>'Agency North'!D17+'Agency South'!D17</f>
        <v>211</v>
      </c>
      <c r="D17" s="395">
        <f>'Agency North'!E17+'Agency South'!E17</f>
        <v>452</v>
      </c>
      <c r="E17" s="395">
        <f>'Agency North'!F17+'Agency South'!F17</f>
        <v>580</v>
      </c>
      <c r="F17" s="395">
        <f>'Agency North'!G17+'Agency South'!G17</f>
        <v>470</v>
      </c>
      <c r="G17" s="395">
        <f>'Agency North'!H17+'Agency South'!H17</f>
        <v>502</v>
      </c>
      <c r="H17" s="395">
        <f>'Agency North'!I17+'Agency South'!I17</f>
        <v>498</v>
      </c>
      <c r="I17" s="395">
        <f>'Agency North'!J17+'Agency South'!J17</f>
        <v>488</v>
      </c>
      <c r="J17" s="395">
        <f>'Agency North'!K17+'Agency South'!K17</f>
        <v>574</v>
      </c>
      <c r="K17" s="395">
        <f>'Agency North'!L17+'Agency South'!L17</f>
        <v>464</v>
      </c>
      <c r="L17" s="395">
        <f>'Agency North'!M17+'Agency South'!M17</f>
        <v>805</v>
      </c>
      <c r="M17" s="395">
        <f>'Agency North'!N17+'Agency South'!N17</f>
        <v>592</v>
      </c>
      <c r="N17" s="395">
        <f>'Agency North'!O17+'Agency South'!O17</f>
        <v>205</v>
      </c>
      <c r="O17" s="395">
        <f>'Agency North'!P17+'Agency South'!P17</f>
        <v>196</v>
      </c>
      <c r="P17" s="395">
        <f>'Agency North'!Q17+'Agency South'!Q17</f>
        <v>683</v>
      </c>
      <c r="Q17" s="395">
        <f>'Agency North'!R17+'Agency South'!R17</f>
        <v>545</v>
      </c>
      <c r="R17" s="395">
        <f>'Agency North'!S17+'Agency South'!S17</f>
        <v>748</v>
      </c>
      <c r="S17" s="395">
        <f>'Agency North'!T17+'Agency South'!T17</f>
        <v>1300</v>
      </c>
      <c r="T17" s="395">
        <f>'Agency North'!U17+'Agency South'!U17</f>
        <v>926</v>
      </c>
      <c r="U17" s="395">
        <f>'Agency North'!V17+'Agency South'!V17</f>
        <v>1052</v>
      </c>
      <c r="V17" s="395">
        <f>'Agency North'!W17+'Agency South'!W17</f>
        <v>1267</v>
      </c>
      <c r="W17" s="395">
        <f>'Agency North'!X17+'Agency South'!X17</f>
        <v>1186</v>
      </c>
      <c r="X17" s="395">
        <f>'Agency North'!Y17+'Agency South'!Y17</f>
        <v>1312</v>
      </c>
      <c r="Y17" s="395">
        <f>'Agency North'!Z17+'Agency South'!Z17</f>
        <v>1497</v>
      </c>
      <c r="Z17" s="417">
        <f t="shared" ref="Z17:Z24" si="41">INDEX($N17:$Y17,$A$2)</f>
        <v>1300</v>
      </c>
      <c r="AA17" s="417">
        <f>P17</f>
        <v>683</v>
      </c>
      <c r="AB17" s="417">
        <f>S17</f>
        <v>1300</v>
      </c>
      <c r="AC17" s="417">
        <f t="shared" ref="AC17:AC22" si="42">V17</f>
        <v>1267</v>
      </c>
      <c r="AD17" s="417">
        <f t="shared" ref="AD17:AD24" si="43">X17</f>
        <v>1312</v>
      </c>
      <c r="AE17" s="417">
        <f t="shared" ref="AE17:AE24" si="44">INDEX($B17:$M17,$A$2)</f>
        <v>502</v>
      </c>
      <c r="AF17" s="417">
        <f t="shared" si="34"/>
        <v>452</v>
      </c>
      <c r="AG17" s="417">
        <f t="shared" si="35"/>
        <v>502</v>
      </c>
      <c r="AH17" s="417">
        <f t="shared" si="36"/>
        <v>574</v>
      </c>
      <c r="AI17" s="417">
        <f t="shared" si="37"/>
        <v>592</v>
      </c>
      <c r="AJ17" s="418">
        <f t="shared" ref="AJ17:AJ24" si="45">Z17/AE17-1</f>
        <v>1.5896414342629481</v>
      </c>
      <c r="AK17" s="418">
        <f t="shared" si="38"/>
        <v>0.51106194690265494</v>
      </c>
      <c r="AL17" s="418">
        <f t="shared" si="38"/>
        <v>1.5896414342629481</v>
      </c>
      <c r="AM17" s="418">
        <f t="shared" si="38"/>
        <v>1.2073170731707319</v>
      </c>
      <c r="AN17" s="418">
        <f t="shared" si="38"/>
        <v>1.2162162162162162</v>
      </c>
      <c r="AO17" s="419">
        <f>'GEN Lion North'!AO17+'GEN Lion South'!AO17</f>
        <v>509</v>
      </c>
      <c r="AP17" s="419">
        <f>'GEN Lion North'!AP17+'GEN Lion South'!AP17</f>
        <v>1045</v>
      </c>
      <c r="AQ17" s="419">
        <f>'GEN Lion North'!AQ17+'GEN Lion South'!AQ17</f>
        <v>1201</v>
      </c>
      <c r="AR17" s="420">
        <f>'GEN Lion North'!AR17+'GEN Lion South'!AR17</f>
        <v>939</v>
      </c>
      <c r="AS17" s="420">
        <f>'GEN Lion North'!AS17+'GEN Lion South'!AS17</f>
        <v>934</v>
      </c>
      <c r="AT17" s="420">
        <f>'GEN Lion North'!AT17+'GEN Lion South'!AT17</f>
        <v>1717</v>
      </c>
      <c r="BA17" s="417">
        <f t="shared" ref="BA17:BA24" si="46">INDEX(AO17:AQ17,IF($A$2&lt;3,$A$2,3))</f>
        <v>1201</v>
      </c>
      <c r="BB17" s="417">
        <f t="shared" ref="BB17:BB23" si="47">INDEX(AR17:AT17,IF($A$2&lt;7,$A$2-3,3))</f>
        <v>1717</v>
      </c>
      <c r="BE17" s="417">
        <f t="shared" ref="BE17:BE24" si="48">INDEX(AO17:AZ17,$A$2)</f>
        <v>1717</v>
      </c>
      <c r="BF17" s="422">
        <f t="shared" si="39"/>
        <v>2.4829268292682927</v>
      </c>
      <c r="BG17" s="418">
        <f t="shared" si="39"/>
        <v>5.3316326530612246</v>
      </c>
      <c r="BH17" s="418">
        <f t="shared" si="39"/>
        <v>1.7584187408491947</v>
      </c>
      <c r="BI17" s="418">
        <f t="shared" si="39"/>
        <v>1.7229357798165137</v>
      </c>
      <c r="BJ17" s="418">
        <f t="shared" si="39"/>
        <v>1.2486631016042782</v>
      </c>
      <c r="BK17" s="418">
        <f t="shared" si="39"/>
        <v>1.3207692307692307</v>
      </c>
      <c r="BR17" s="423">
        <f t="shared" ref="BR17:BR24" si="49">BA17/INDEX(N17:P17,IF($A$2&lt;3,$A$2,3))</f>
        <v>1.7584187408491947</v>
      </c>
      <c r="BS17" s="423">
        <f t="shared" ref="BS17:BS24" si="50">BB17/INDEX(Q17:S17,IF($A$2&lt;7,$A$2-3,3))</f>
        <v>1.3207692307692307</v>
      </c>
      <c r="BV17" s="423">
        <f t="shared" si="40"/>
        <v>1.3207692307692307</v>
      </c>
    </row>
    <row r="18" spans="1:74" outlineLevel="1" x14ac:dyDescent="0.25">
      <c r="A18" s="391" t="s">
        <v>65</v>
      </c>
      <c r="B18" s="395">
        <f>'Agency North'!C18+'Agency South'!C18</f>
        <v>407</v>
      </c>
      <c r="C18" s="395">
        <f>'Agency North'!D18+'Agency South'!D18</f>
        <v>432</v>
      </c>
      <c r="D18" s="395">
        <f>'Agency North'!E18+'Agency South'!E18</f>
        <v>208</v>
      </c>
      <c r="E18" s="395">
        <f>'Agency North'!F18+'Agency South'!F18</f>
        <v>449</v>
      </c>
      <c r="F18" s="395">
        <f>'Agency North'!G18+'Agency South'!G18</f>
        <v>563</v>
      </c>
      <c r="G18" s="395">
        <f>'Agency North'!H18+'Agency South'!H18</f>
        <v>442</v>
      </c>
      <c r="H18" s="395">
        <f>'Agency North'!I18+'Agency South'!I18</f>
        <v>483</v>
      </c>
      <c r="I18" s="395">
        <f>'Agency North'!J18+'Agency South'!J18</f>
        <v>490</v>
      </c>
      <c r="J18" s="395">
        <f>'Agency North'!K18+'Agency South'!K18</f>
        <v>472</v>
      </c>
      <c r="K18" s="395">
        <f>'Agency North'!L18+'Agency South'!L18</f>
        <v>567</v>
      </c>
      <c r="L18" s="395">
        <f>'Agency North'!M18+'Agency South'!M18</f>
        <v>452</v>
      </c>
      <c r="M18" s="395">
        <f>'Agency North'!N18+'Agency South'!N18</f>
        <v>773</v>
      </c>
      <c r="N18" s="395">
        <f>'Agency North'!O18+'Agency South'!O18</f>
        <v>590</v>
      </c>
      <c r="O18" s="395">
        <f>'Agency North'!P18+'Agency South'!P18</f>
        <v>205</v>
      </c>
      <c r="P18" s="395">
        <f>'Agency North'!Q18+'Agency South'!Q18</f>
        <v>192</v>
      </c>
      <c r="Q18" s="395">
        <f>'Agency North'!R18+'Agency South'!R18</f>
        <v>676</v>
      </c>
      <c r="R18" s="395">
        <f>'Agency North'!S18+'Agency South'!S18</f>
        <v>544</v>
      </c>
      <c r="S18" s="395">
        <f>'Agency North'!T18+'Agency South'!T18</f>
        <v>737</v>
      </c>
      <c r="T18" s="395">
        <f>'Agency North'!U18+'Agency South'!U18</f>
        <v>1290</v>
      </c>
      <c r="U18" s="395">
        <f>'Agency North'!V18+'Agency South'!V18</f>
        <v>914</v>
      </c>
      <c r="V18" s="395">
        <f>'Agency North'!W18+'Agency South'!W18</f>
        <v>1042</v>
      </c>
      <c r="W18" s="395">
        <f>'Agency North'!X18+'Agency South'!X18</f>
        <v>1263</v>
      </c>
      <c r="X18" s="395">
        <f>'Agency North'!Y18+'Agency South'!Y18</f>
        <v>1177</v>
      </c>
      <c r="Y18" s="395">
        <f>'Agency North'!Z18+'Agency South'!Z18</f>
        <v>1291</v>
      </c>
      <c r="Z18" s="417">
        <f t="shared" si="41"/>
        <v>737</v>
      </c>
      <c r="AA18" s="417">
        <f t="shared" ref="AA18:AA24" si="51">P18</f>
        <v>192</v>
      </c>
      <c r="AB18" s="417">
        <f t="shared" ref="AB18:AB24" si="52">S18</f>
        <v>737</v>
      </c>
      <c r="AC18" s="417">
        <f t="shared" si="42"/>
        <v>1042</v>
      </c>
      <c r="AD18" s="417">
        <f t="shared" si="43"/>
        <v>1177</v>
      </c>
      <c r="AE18" s="417">
        <f t="shared" si="44"/>
        <v>442</v>
      </c>
      <c r="AF18" s="417">
        <f t="shared" si="34"/>
        <v>208</v>
      </c>
      <c r="AG18" s="417">
        <f t="shared" si="35"/>
        <v>442</v>
      </c>
      <c r="AH18" s="417">
        <f t="shared" si="36"/>
        <v>472</v>
      </c>
      <c r="AI18" s="417">
        <f t="shared" si="37"/>
        <v>773</v>
      </c>
      <c r="AJ18" s="418">
        <f t="shared" si="45"/>
        <v>0.66742081447963808</v>
      </c>
      <c r="AK18" s="418">
        <f t="shared" si="38"/>
        <v>-7.6923076923076872E-2</v>
      </c>
      <c r="AL18" s="418">
        <f t="shared" si="38"/>
        <v>0.66742081447963808</v>
      </c>
      <c r="AM18" s="418">
        <f t="shared" si="38"/>
        <v>1.2076271186440679</v>
      </c>
      <c r="AN18" s="418">
        <f t="shared" si="38"/>
        <v>0.5226390685640363</v>
      </c>
      <c r="AO18" s="419">
        <f>'GEN Lion North'!AO18+'GEN Lion South'!AO18</f>
        <v>1495</v>
      </c>
      <c r="AP18" s="419">
        <f>'GEN Lion North'!AP18+'GEN Lion South'!AP18</f>
        <v>508</v>
      </c>
      <c r="AQ18" s="419">
        <f>'GEN Lion North'!AQ18+'GEN Lion South'!AQ18</f>
        <v>1040</v>
      </c>
      <c r="AR18" s="420">
        <f>'GEN Lion North'!AR18+'GEN Lion South'!AR18</f>
        <v>1158</v>
      </c>
      <c r="AS18" s="420">
        <f>'GEN Lion North'!AS18+'GEN Lion South'!AS18</f>
        <v>936</v>
      </c>
      <c r="AT18" s="420">
        <f>'GEN Lion North'!AT18+'GEN Lion South'!AT18</f>
        <v>887</v>
      </c>
      <c r="BA18" s="417">
        <f t="shared" si="46"/>
        <v>1040</v>
      </c>
      <c r="BB18" s="417">
        <f t="shared" si="47"/>
        <v>887</v>
      </c>
      <c r="BE18" s="417">
        <f t="shared" si="48"/>
        <v>887</v>
      </c>
      <c r="BF18" s="422">
        <f t="shared" si="39"/>
        <v>2.5338983050847457</v>
      </c>
      <c r="BG18" s="418">
        <f t="shared" si="39"/>
        <v>2.4780487804878049</v>
      </c>
      <c r="BH18" s="418">
        <f t="shared" si="39"/>
        <v>5.416666666666667</v>
      </c>
      <c r="BI18" s="418">
        <f t="shared" si="39"/>
        <v>1.7130177514792899</v>
      </c>
      <c r="BJ18" s="418">
        <f t="shared" si="39"/>
        <v>1.7205882352941178</v>
      </c>
      <c r="BK18" s="418">
        <f t="shared" si="39"/>
        <v>1.2035278154681139</v>
      </c>
      <c r="BR18" s="423">
        <f t="shared" si="49"/>
        <v>5.416666666666667</v>
      </c>
      <c r="BS18" s="423">
        <f t="shared" si="50"/>
        <v>1.2035278154681139</v>
      </c>
      <c r="BV18" s="423">
        <f t="shared" si="40"/>
        <v>1.2035278154681139</v>
      </c>
    </row>
    <row r="19" spans="1:74" outlineLevel="1" x14ac:dyDescent="0.25">
      <c r="A19" s="391" t="s">
        <v>66</v>
      </c>
      <c r="B19" s="395">
        <f>'Agency North'!C19+'Agency South'!C19</f>
        <v>567</v>
      </c>
      <c r="C19" s="395">
        <f>'Agency North'!D19+'Agency South'!D19</f>
        <v>770</v>
      </c>
      <c r="D19" s="395">
        <f>'Agency North'!E19+'Agency South'!E19</f>
        <v>803</v>
      </c>
      <c r="E19" s="395">
        <f>'Agency North'!F19+'Agency South'!F19</f>
        <v>613</v>
      </c>
      <c r="F19" s="395">
        <f>'Agency North'!G19+'Agency South'!G19</f>
        <v>533</v>
      </c>
      <c r="G19" s="395">
        <f>'Agency North'!H19+'Agency South'!H19</f>
        <v>807</v>
      </c>
      <c r="H19" s="395">
        <f>'Agency North'!I19+'Agency South'!I19</f>
        <v>830</v>
      </c>
      <c r="I19" s="395">
        <f>'Agency North'!J19+'Agency South'!J19</f>
        <v>827</v>
      </c>
      <c r="J19" s="395">
        <f>'Agency North'!K19+'Agency South'!K19</f>
        <v>836</v>
      </c>
      <c r="K19" s="395">
        <f>'Agency North'!L19+'Agency South'!L19</f>
        <v>848</v>
      </c>
      <c r="L19" s="395">
        <f>'Agency North'!M19+'Agency South'!M19</f>
        <v>907</v>
      </c>
      <c r="M19" s="395">
        <f>'Agency North'!N19+'Agency South'!N19</f>
        <v>838</v>
      </c>
      <c r="N19" s="395">
        <f>'Agency North'!O19+'Agency South'!O19</f>
        <v>1091</v>
      </c>
      <c r="O19" s="395">
        <f>'Agency North'!P19+'Agency South'!P19</f>
        <v>1241</v>
      </c>
      <c r="P19" s="395">
        <f>'Agency North'!Q19+'Agency South'!Q19</f>
        <v>707</v>
      </c>
      <c r="Q19" s="395">
        <f>'Agency North'!R19+'Agency South'!R19</f>
        <v>370</v>
      </c>
      <c r="R19" s="395">
        <f>'Agency North'!S19+'Agency South'!S19</f>
        <v>812</v>
      </c>
      <c r="S19" s="395">
        <f>'Agency North'!T19+'Agency South'!T19</f>
        <v>1126</v>
      </c>
      <c r="T19" s="395">
        <f>'Agency North'!U19+'Agency South'!U19</f>
        <v>1221</v>
      </c>
      <c r="U19" s="395">
        <f>'Agency North'!V19+'Agency South'!V19</f>
        <v>1902</v>
      </c>
      <c r="V19" s="395">
        <f>'Agency North'!W19+'Agency South'!W19</f>
        <v>2032</v>
      </c>
      <c r="W19" s="395">
        <f>'Agency North'!X19+'Agency South'!X19</f>
        <v>1852</v>
      </c>
      <c r="X19" s="395">
        <f>'Agency North'!Y19+'Agency South'!Y19</f>
        <v>2178</v>
      </c>
      <c r="Y19" s="395">
        <f>'Agency North'!Z19+'Agency South'!Z19</f>
        <v>2293</v>
      </c>
      <c r="Z19" s="417">
        <f t="shared" si="41"/>
        <v>1126</v>
      </c>
      <c r="AA19" s="417">
        <f t="shared" si="51"/>
        <v>707</v>
      </c>
      <c r="AB19" s="417">
        <f t="shared" si="52"/>
        <v>1126</v>
      </c>
      <c r="AC19" s="417">
        <f t="shared" si="42"/>
        <v>2032</v>
      </c>
      <c r="AD19" s="417">
        <f t="shared" si="43"/>
        <v>2178</v>
      </c>
      <c r="AE19" s="417">
        <f t="shared" si="44"/>
        <v>807</v>
      </c>
      <c r="AF19" s="417">
        <f t="shared" si="34"/>
        <v>803</v>
      </c>
      <c r="AG19" s="417">
        <f t="shared" si="35"/>
        <v>807</v>
      </c>
      <c r="AH19" s="417">
        <f t="shared" si="36"/>
        <v>836</v>
      </c>
      <c r="AI19" s="417">
        <f t="shared" si="37"/>
        <v>838</v>
      </c>
      <c r="AJ19" s="418">
        <f t="shared" si="45"/>
        <v>0.39529120198265177</v>
      </c>
      <c r="AK19" s="418">
        <f t="shared" si="38"/>
        <v>-0.11955168119551685</v>
      </c>
      <c r="AL19" s="418">
        <f t="shared" si="38"/>
        <v>0.39529120198265177</v>
      </c>
      <c r="AM19" s="418">
        <f t="shared" si="38"/>
        <v>1.4306220095693778</v>
      </c>
      <c r="AN19" s="418">
        <f t="shared" si="38"/>
        <v>1.5990453460620526</v>
      </c>
      <c r="AO19" s="419">
        <f>'GEN Lion North'!AO19+'GEN Lion South'!AO19</f>
        <v>2385</v>
      </c>
      <c r="AP19" s="419">
        <f>'GEN Lion North'!AP19+'GEN Lion South'!AP19</f>
        <v>2739</v>
      </c>
      <c r="AQ19" s="419">
        <f>'GEN Lion North'!AQ19+'GEN Lion South'!AQ19</f>
        <v>1933</v>
      </c>
      <c r="AR19" s="420">
        <f>'GEN Lion North'!AR19+'GEN Lion South'!AR19</f>
        <v>1419</v>
      </c>
      <c r="AS19" s="420">
        <f>'GEN Lion North'!AS19+'GEN Lion South'!AS19</f>
        <v>2136</v>
      </c>
      <c r="AT19" s="420">
        <f>'GEN Lion North'!AT19+'GEN Lion South'!AT19</f>
        <v>2003</v>
      </c>
      <c r="BA19" s="417">
        <f t="shared" si="46"/>
        <v>1933</v>
      </c>
      <c r="BB19" s="417">
        <f t="shared" si="47"/>
        <v>2003</v>
      </c>
      <c r="BE19" s="417">
        <f t="shared" si="48"/>
        <v>2003</v>
      </c>
      <c r="BF19" s="422">
        <f t="shared" si="39"/>
        <v>2.1860678276810264</v>
      </c>
      <c r="BG19" s="418">
        <f t="shared" si="39"/>
        <v>2.2070910556003223</v>
      </c>
      <c r="BH19" s="418">
        <f t="shared" si="39"/>
        <v>2.7340876944837342</v>
      </c>
      <c r="BI19" s="418">
        <f t="shared" si="39"/>
        <v>3.8351351351351353</v>
      </c>
      <c r="BJ19" s="418">
        <f t="shared" si="39"/>
        <v>2.6305418719211824</v>
      </c>
      <c r="BK19" s="418">
        <f t="shared" si="39"/>
        <v>1.7788632326820604</v>
      </c>
      <c r="BR19" s="423">
        <f t="shared" si="49"/>
        <v>2.7340876944837342</v>
      </c>
      <c r="BS19" s="423">
        <f t="shared" si="50"/>
        <v>1.7788632326820604</v>
      </c>
      <c r="BV19" s="423">
        <f t="shared" si="40"/>
        <v>1.7788632326820604</v>
      </c>
    </row>
    <row r="20" spans="1:74" outlineLevel="1" x14ac:dyDescent="0.25">
      <c r="A20" s="391" t="s">
        <v>67</v>
      </c>
      <c r="B20" s="395">
        <f>'Agency North'!C20+'Agency South'!C20</f>
        <v>507</v>
      </c>
      <c r="C20" s="395">
        <f>'Agency North'!D20+'Agency South'!D20</f>
        <v>511</v>
      </c>
      <c r="D20" s="395">
        <f>'Agency North'!E20+'Agency South'!E20</f>
        <v>588</v>
      </c>
      <c r="E20" s="395">
        <f>'Agency North'!F20+'Agency South'!F20</f>
        <v>659</v>
      </c>
      <c r="F20" s="395">
        <f>'Agency North'!G20+'Agency South'!G20</f>
        <v>668</v>
      </c>
      <c r="G20" s="395">
        <f>'Agency North'!H20+'Agency South'!H20</f>
        <v>496</v>
      </c>
      <c r="H20" s="395">
        <f>'Agency North'!I20+'Agency South'!I20</f>
        <v>488</v>
      </c>
      <c r="I20" s="395">
        <f>'Agency North'!J20+'Agency South'!J20</f>
        <v>633</v>
      </c>
      <c r="J20" s="395">
        <f>'Agency North'!K20+'Agency South'!K20</f>
        <v>711</v>
      </c>
      <c r="K20" s="395">
        <f>'Agency North'!L20+'Agency South'!L20</f>
        <v>782</v>
      </c>
      <c r="L20" s="395">
        <f>'Agency North'!M20+'Agency South'!M20</f>
        <v>724</v>
      </c>
      <c r="M20" s="395">
        <f>'Agency North'!N20+'Agency South'!N20</f>
        <v>735</v>
      </c>
      <c r="N20" s="395">
        <f>'Agency North'!O20+'Agency South'!O20</f>
        <v>894</v>
      </c>
      <c r="O20" s="395">
        <f>'Agency North'!P20+'Agency South'!P20</f>
        <v>899</v>
      </c>
      <c r="P20" s="395">
        <f>'Agency North'!Q20+'Agency South'!Q20</f>
        <v>1134</v>
      </c>
      <c r="Q20" s="395">
        <f>'Agency North'!R20+'Agency South'!R20</f>
        <v>1093</v>
      </c>
      <c r="R20" s="395">
        <f>'Agency North'!S20+'Agency South'!S20</f>
        <v>941</v>
      </c>
      <c r="S20" s="395">
        <f>'Agency North'!T20+'Agency South'!T20</f>
        <v>569</v>
      </c>
      <c r="T20" s="395">
        <f>'Agency North'!U20+'Agency South'!U20</f>
        <v>730</v>
      </c>
      <c r="U20" s="395">
        <f>'Agency North'!V20+'Agency South'!V20</f>
        <v>972</v>
      </c>
      <c r="V20" s="395">
        <f>'Agency North'!W20+'Agency South'!W20</f>
        <v>1281</v>
      </c>
      <c r="W20" s="395">
        <f>'Agency North'!X20+'Agency South'!X20</f>
        <v>1832</v>
      </c>
      <c r="X20" s="395">
        <f>'Agency North'!Y20+'Agency South'!Y20</f>
        <v>1963</v>
      </c>
      <c r="Y20" s="395">
        <f>'Agency North'!Z20+'Agency South'!Z20</f>
        <v>2123</v>
      </c>
      <c r="Z20" s="417">
        <f t="shared" si="41"/>
        <v>569</v>
      </c>
      <c r="AA20" s="417">
        <f t="shared" si="51"/>
        <v>1134</v>
      </c>
      <c r="AB20" s="417">
        <f t="shared" si="52"/>
        <v>569</v>
      </c>
      <c r="AC20" s="417">
        <f t="shared" si="42"/>
        <v>1281</v>
      </c>
      <c r="AD20" s="417">
        <f t="shared" si="43"/>
        <v>1963</v>
      </c>
      <c r="AE20" s="417">
        <f t="shared" si="44"/>
        <v>496</v>
      </c>
      <c r="AF20" s="417">
        <f t="shared" si="34"/>
        <v>588</v>
      </c>
      <c r="AG20" s="417">
        <f t="shared" si="35"/>
        <v>496</v>
      </c>
      <c r="AH20" s="417">
        <f t="shared" si="36"/>
        <v>711</v>
      </c>
      <c r="AI20" s="417">
        <f t="shared" si="37"/>
        <v>735</v>
      </c>
      <c r="AJ20" s="418">
        <f t="shared" si="45"/>
        <v>0.14717741935483875</v>
      </c>
      <c r="AK20" s="418">
        <f t="shared" si="38"/>
        <v>0.9285714285714286</v>
      </c>
      <c r="AL20" s="418">
        <f t="shared" si="38"/>
        <v>0.14717741935483875</v>
      </c>
      <c r="AM20" s="418">
        <f t="shared" si="38"/>
        <v>0.80168776371308015</v>
      </c>
      <c r="AN20" s="418">
        <f t="shared" si="38"/>
        <v>1.6707482993197278</v>
      </c>
      <c r="AO20" s="419">
        <f>'GEN Lion North'!AO20+'GEN Lion South'!AO20</f>
        <v>2341</v>
      </c>
      <c r="AP20" s="419">
        <f>'GEN Lion North'!AP20+'GEN Lion South'!AP20</f>
        <v>1464</v>
      </c>
      <c r="AQ20" s="419">
        <f>'GEN Lion North'!AQ20+'GEN Lion South'!AQ20</f>
        <v>1619</v>
      </c>
      <c r="AR20" s="420">
        <f>'GEN Lion North'!AR20+'GEN Lion South'!AR20</f>
        <v>1247</v>
      </c>
      <c r="AS20" s="420">
        <f>'GEN Lion North'!AS20+'GEN Lion South'!AS20</f>
        <v>919</v>
      </c>
      <c r="AT20" s="420">
        <f>'GEN Lion North'!AT20+'GEN Lion South'!AT20</f>
        <v>860</v>
      </c>
      <c r="BA20" s="417">
        <f t="shared" si="46"/>
        <v>1619</v>
      </c>
      <c r="BB20" s="417">
        <f t="shared" si="47"/>
        <v>860</v>
      </c>
      <c r="BE20" s="417">
        <f t="shared" si="48"/>
        <v>860</v>
      </c>
      <c r="BF20" s="422">
        <f t="shared" si="39"/>
        <v>2.6185682326621924</v>
      </c>
      <c r="BG20" s="418">
        <f t="shared" si="39"/>
        <v>1.6284760845383759</v>
      </c>
      <c r="BH20" s="418">
        <f t="shared" si="39"/>
        <v>1.4276895943562611</v>
      </c>
      <c r="BI20" s="418">
        <f t="shared" si="39"/>
        <v>1.140896614821592</v>
      </c>
      <c r="BJ20" s="418">
        <f t="shared" si="39"/>
        <v>0.97662061636556852</v>
      </c>
      <c r="BK20" s="418">
        <f t="shared" si="39"/>
        <v>1.5114235500878734</v>
      </c>
      <c r="BR20" s="423">
        <f t="shared" si="49"/>
        <v>1.4276895943562611</v>
      </c>
      <c r="BS20" s="423">
        <f t="shared" si="50"/>
        <v>1.5114235500878734</v>
      </c>
      <c r="BV20" s="423">
        <f t="shared" si="40"/>
        <v>1.5114235500878734</v>
      </c>
    </row>
    <row r="21" spans="1:74" outlineLevel="1" x14ac:dyDescent="0.25">
      <c r="A21" s="391" t="s">
        <v>68</v>
      </c>
      <c r="B21" s="395">
        <f>'Agency North'!C21+'Agency South'!C21</f>
        <v>367</v>
      </c>
      <c r="C21" s="395">
        <f>'Agency North'!D21+'Agency South'!D21</f>
        <v>437</v>
      </c>
      <c r="D21" s="395">
        <f>'Agency North'!E21+'Agency South'!E21</f>
        <v>524</v>
      </c>
      <c r="E21" s="395">
        <f>'Agency North'!F21+'Agency South'!F21</f>
        <v>596</v>
      </c>
      <c r="F21" s="395">
        <f>'Agency North'!G21+'Agency South'!G21</f>
        <v>548</v>
      </c>
      <c r="G21" s="395">
        <f>'Agency North'!H21+'Agency South'!H21</f>
        <v>547</v>
      </c>
      <c r="H21" s="395">
        <f>'Agency North'!I21+'Agency South'!I21</f>
        <v>522</v>
      </c>
      <c r="I21" s="395">
        <f>'Agency North'!J21+'Agency South'!J21</f>
        <v>556</v>
      </c>
      <c r="J21" s="395">
        <f>'Agency North'!K21+'Agency South'!K21</f>
        <v>511</v>
      </c>
      <c r="K21" s="395">
        <f>'Agency North'!L21+'Agency South'!L21</f>
        <v>604</v>
      </c>
      <c r="L21" s="395">
        <f>'Agency North'!M21+'Agency South'!M21</f>
        <v>711</v>
      </c>
      <c r="M21" s="395">
        <f>'Agency North'!N21+'Agency South'!N21</f>
        <v>717</v>
      </c>
      <c r="N21" s="395">
        <f>'Agency North'!O21+'Agency South'!O21</f>
        <v>797</v>
      </c>
      <c r="O21" s="395">
        <f>'Agency North'!P21+'Agency South'!P21</f>
        <v>874</v>
      </c>
      <c r="P21" s="395">
        <f>'Agency North'!Q21+'Agency South'!Q21</f>
        <v>944</v>
      </c>
      <c r="Q21" s="395">
        <f>'Agency North'!R21+'Agency South'!R21</f>
        <v>1082</v>
      </c>
      <c r="R21" s="395">
        <f>'Agency North'!S21+'Agency South'!S21</f>
        <v>1029</v>
      </c>
      <c r="S21" s="395">
        <f>'Agency North'!T21+'Agency South'!T21</f>
        <v>1202</v>
      </c>
      <c r="T21" s="395">
        <f>'Agency North'!U21+'Agency South'!U21</f>
        <v>1213</v>
      </c>
      <c r="U21" s="395">
        <f>'Agency North'!V21+'Agency South'!V21</f>
        <v>1093</v>
      </c>
      <c r="V21" s="395">
        <f>'Agency North'!W21+'Agency South'!W21</f>
        <v>967</v>
      </c>
      <c r="W21" s="395">
        <f>'Agency North'!X21+'Agency South'!X21</f>
        <v>1026</v>
      </c>
      <c r="X21" s="395">
        <f>'Agency North'!Y21+'Agency South'!Y21</f>
        <v>1134</v>
      </c>
      <c r="Y21" s="395">
        <f>'Agency North'!Z21+'Agency South'!Z21</f>
        <v>1205</v>
      </c>
      <c r="Z21" s="417">
        <f t="shared" si="41"/>
        <v>1202</v>
      </c>
      <c r="AA21" s="417">
        <f t="shared" si="51"/>
        <v>944</v>
      </c>
      <c r="AB21" s="417">
        <f t="shared" si="52"/>
        <v>1202</v>
      </c>
      <c r="AC21" s="417">
        <f t="shared" si="42"/>
        <v>967</v>
      </c>
      <c r="AD21" s="417">
        <f t="shared" si="43"/>
        <v>1134</v>
      </c>
      <c r="AE21" s="417">
        <f t="shared" si="44"/>
        <v>547</v>
      </c>
      <c r="AF21" s="417">
        <f t="shared" si="34"/>
        <v>524</v>
      </c>
      <c r="AG21" s="417">
        <f t="shared" si="35"/>
        <v>547</v>
      </c>
      <c r="AH21" s="417">
        <f>J21</f>
        <v>511</v>
      </c>
      <c r="AI21" s="417">
        <f t="shared" si="37"/>
        <v>717</v>
      </c>
      <c r="AJ21" s="418">
        <f t="shared" si="45"/>
        <v>1.197440585009141</v>
      </c>
      <c r="AK21" s="418">
        <f t="shared" si="38"/>
        <v>0.8015267175572518</v>
      </c>
      <c r="AL21" s="418">
        <f t="shared" si="38"/>
        <v>1.197440585009141</v>
      </c>
      <c r="AM21" s="418">
        <f t="shared" si="38"/>
        <v>0.89236790606653615</v>
      </c>
      <c r="AN21" s="418">
        <f t="shared" si="38"/>
        <v>0.58158995815899583</v>
      </c>
      <c r="AO21" s="419">
        <f>'GEN Lion North'!AO21+'GEN Lion South'!AO21</f>
        <v>1657</v>
      </c>
      <c r="AP21" s="419">
        <f>'GEN Lion North'!AP21+'GEN Lion South'!AP21</f>
        <v>936</v>
      </c>
      <c r="AQ21" s="419">
        <f>'GEN Lion North'!AQ21+'GEN Lion South'!AQ21</f>
        <v>1044</v>
      </c>
      <c r="AR21" s="420">
        <f>'GEN Lion North'!AR21+'GEN Lion South'!AR21</f>
        <v>961</v>
      </c>
      <c r="AS21" s="420">
        <f>'GEN Lion North'!AS21+'GEN Lion South'!AS21</f>
        <v>1122</v>
      </c>
      <c r="AT21" s="420">
        <f>'GEN Lion North'!AT21+'GEN Lion South'!AT21</f>
        <v>1206</v>
      </c>
      <c r="BA21" s="417">
        <f t="shared" si="46"/>
        <v>1044</v>
      </c>
      <c r="BB21" s="417">
        <f t="shared" si="47"/>
        <v>1206</v>
      </c>
      <c r="BE21" s="417">
        <f t="shared" si="48"/>
        <v>1206</v>
      </c>
      <c r="BF21" s="422">
        <f t="shared" si="39"/>
        <v>2.0790464240903388</v>
      </c>
      <c r="BG21" s="418">
        <f t="shared" si="39"/>
        <v>1.0709382151029749</v>
      </c>
      <c r="BH21" s="418">
        <f t="shared" si="39"/>
        <v>1.1059322033898304</v>
      </c>
      <c r="BI21" s="418">
        <f t="shared" si="39"/>
        <v>0.88817005545286509</v>
      </c>
      <c r="BJ21" s="418">
        <f t="shared" si="39"/>
        <v>1.0903790087463556</v>
      </c>
      <c r="BK21" s="418">
        <f t="shared" si="39"/>
        <v>1.0033277870216306</v>
      </c>
      <c r="BR21" s="423">
        <f t="shared" si="49"/>
        <v>1.1059322033898304</v>
      </c>
      <c r="BS21" s="423">
        <f t="shared" si="50"/>
        <v>1.0033277870216306</v>
      </c>
      <c r="BV21" s="423">
        <f t="shared" si="40"/>
        <v>1.0033277870216306</v>
      </c>
    </row>
    <row r="22" spans="1:74" outlineLevel="1" x14ac:dyDescent="0.25">
      <c r="A22" s="391" t="s">
        <v>69</v>
      </c>
      <c r="B22" s="395">
        <f>'Agency North'!C22+'Agency South'!C22</f>
        <v>162</v>
      </c>
      <c r="C22" s="395">
        <f>'Agency North'!D22+'Agency South'!D22</f>
        <v>168</v>
      </c>
      <c r="D22" s="395">
        <f>'Agency North'!E22+'Agency South'!E22</f>
        <v>167</v>
      </c>
      <c r="E22" s="395">
        <f>'Agency North'!F22+'Agency South'!F22</f>
        <v>166</v>
      </c>
      <c r="F22" s="395">
        <f>'Agency North'!G22+'Agency South'!G22</f>
        <v>193</v>
      </c>
      <c r="G22" s="395">
        <f>'Agency North'!H22+'Agency South'!H22</f>
        <v>236</v>
      </c>
      <c r="H22" s="395">
        <f>'Agency North'!I22+'Agency South'!I22</f>
        <v>230</v>
      </c>
      <c r="I22" s="395">
        <f>'Agency North'!J22+'Agency South'!J22</f>
        <v>245</v>
      </c>
      <c r="J22" s="395">
        <f>'Agency North'!K22+'Agency South'!K22</f>
        <v>280</v>
      </c>
      <c r="K22" s="395">
        <f>'Agency North'!L22+'Agency South'!L22</f>
        <v>308</v>
      </c>
      <c r="L22" s="395">
        <f>'Agency North'!M22+'Agency South'!M22</f>
        <v>328</v>
      </c>
      <c r="M22" s="395">
        <f>'Agency North'!N22+'Agency South'!N22</f>
        <v>386</v>
      </c>
      <c r="N22" s="395">
        <f>'Agency North'!O22+'Agency South'!O22</f>
        <v>462</v>
      </c>
      <c r="O22" s="395">
        <f>'Agency North'!P22+'Agency South'!P22</f>
        <v>536</v>
      </c>
      <c r="P22" s="395">
        <f>'Agency North'!Q22+'Agency South'!Q22</f>
        <v>548</v>
      </c>
      <c r="Q22" s="395">
        <f>'Agency North'!R22+'Agency South'!R22</f>
        <v>622</v>
      </c>
      <c r="R22" s="395">
        <f>'Agency North'!S22+'Agency South'!S22</f>
        <v>744</v>
      </c>
      <c r="S22" s="395">
        <f>'Agency North'!T22+'Agency South'!T22</f>
        <v>778</v>
      </c>
      <c r="T22" s="395">
        <f>'Agency North'!U22+'Agency South'!U22</f>
        <v>856</v>
      </c>
      <c r="U22" s="395">
        <f>'Agency North'!V22+'Agency South'!V22</f>
        <v>941</v>
      </c>
      <c r="V22" s="395">
        <f>'Agency North'!W22+'Agency South'!W22</f>
        <v>1023</v>
      </c>
      <c r="W22" s="395">
        <f>'Agency North'!X22+'Agency South'!X22</f>
        <v>1156</v>
      </c>
      <c r="X22" s="395">
        <f>'Agency North'!Y22+'Agency South'!Y22</f>
        <v>1197</v>
      </c>
      <c r="Y22" s="395">
        <f>'Agency North'!Z22+'Agency South'!Z22</f>
        <v>1353</v>
      </c>
      <c r="Z22" s="417">
        <f t="shared" si="41"/>
        <v>778</v>
      </c>
      <c r="AA22" s="417">
        <f t="shared" si="51"/>
        <v>548</v>
      </c>
      <c r="AB22" s="417">
        <f t="shared" si="52"/>
        <v>778</v>
      </c>
      <c r="AC22" s="417">
        <f t="shared" si="42"/>
        <v>1023</v>
      </c>
      <c r="AD22" s="417">
        <f t="shared" si="43"/>
        <v>1197</v>
      </c>
      <c r="AE22" s="417">
        <f t="shared" si="44"/>
        <v>236</v>
      </c>
      <c r="AF22" s="417">
        <f t="shared" si="34"/>
        <v>167</v>
      </c>
      <c r="AG22" s="417">
        <f t="shared" si="35"/>
        <v>236</v>
      </c>
      <c r="AH22" s="417">
        <f t="shared" si="36"/>
        <v>280</v>
      </c>
      <c r="AI22" s="417">
        <f t="shared" si="37"/>
        <v>386</v>
      </c>
      <c r="AJ22" s="418">
        <f t="shared" si="45"/>
        <v>2.2966101694915255</v>
      </c>
      <c r="AK22" s="418">
        <f t="shared" si="38"/>
        <v>2.2814371257485031</v>
      </c>
      <c r="AL22" s="418">
        <f t="shared" si="38"/>
        <v>2.2966101694915255</v>
      </c>
      <c r="AM22" s="418">
        <f t="shared" si="38"/>
        <v>2.6535714285714285</v>
      </c>
      <c r="AN22" s="418">
        <f t="shared" si="38"/>
        <v>2.1010362694300517</v>
      </c>
      <c r="AO22" s="419">
        <f>'GEN Lion North'!AO22+'GEN Lion South'!AO22</f>
        <v>1498</v>
      </c>
      <c r="AP22" s="419">
        <f>'GEN Lion North'!AP22+'GEN Lion South'!AP22</f>
        <v>841</v>
      </c>
      <c r="AQ22" s="419">
        <f>'GEN Lion North'!AQ22+'GEN Lion South'!AQ22</f>
        <v>797</v>
      </c>
      <c r="AR22" s="420">
        <f>'GEN Lion North'!AR22+'GEN Lion South'!AR22</f>
        <v>745</v>
      </c>
      <c r="AS22" s="420">
        <f>'GEN Lion North'!AS22+'GEN Lion South'!AS22</f>
        <v>756</v>
      </c>
      <c r="AT22" s="420">
        <f>'GEN Lion North'!AT22+'GEN Lion South'!AT22</f>
        <v>792</v>
      </c>
      <c r="BA22" s="417">
        <f t="shared" si="46"/>
        <v>797</v>
      </c>
      <c r="BB22" s="417">
        <f t="shared" si="47"/>
        <v>792</v>
      </c>
      <c r="BE22" s="417">
        <f t="shared" si="48"/>
        <v>792</v>
      </c>
      <c r="BF22" s="422">
        <f t="shared" si="39"/>
        <v>3.2424242424242422</v>
      </c>
      <c r="BG22" s="418">
        <f t="shared" si="39"/>
        <v>1.5690298507462686</v>
      </c>
      <c r="BH22" s="418">
        <f t="shared" si="39"/>
        <v>1.4543795620437956</v>
      </c>
      <c r="BI22" s="418">
        <f t="shared" si="39"/>
        <v>1.197749196141479</v>
      </c>
      <c r="BJ22" s="418">
        <f t="shared" si="39"/>
        <v>1.0161290322580645</v>
      </c>
      <c r="BK22" s="418">
        <f t="shared" si="39"/>
        <v>1.0179948586118253</v>
      </c>
      <c r="BR22" s="423">
        <f t="shared" si="49"/>
        <v>1.4543795620437956</v>
      </c>
      <c r="BS22" s="423">
        <f t="shared" si="50"/>
        <v>1.0179948586118253</v>
      </c>
      <c r="BV22" s="423">
        <f t="shared" si="40"/>
        <v>1.0179948586118253</v>
      </c>
    </row>
    <row r="23" spans="1:74" outlineLevel="1" x14ac:dyDescent="0.25">
      <c r="A23" s="424" t="s">
        <v>70</v>
      </c>
      <c r="B23" s="395"/>
      <c r="C23" s="395"/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5"/>
      <c r="P23" s="395"/>
      <c r="Q23" s="395"/>
      <c r="R23" s="395"/>
      <c r="S23" s="395"/>
      <c r="T23" s="395"/>
      <c r="U23" s="395"/>
      <c r="V23" s="395"/>
      <c r="W23" s="395"/>
      <c r="X23" s="395"/>
      <c r="Y23" s="395"/>
      <c r="Z23" s="417"/>
      <c r="AA23" s="417"/>
      <c r="AB23" s="417"/>
      <c r="AC23" s="417"/>
      <c r="AD23" s="417"/>
      <c r="AE23" s="417"/>
      <c r="AF23" s="417"/>
      <c r="AG23" s="417"/>
      <c r="AH23" s="417"/>
      <c r="AI23" s="417"/>
      <c r="AJ23" s="418"/>
      <c r="AK23" s="418"/>
      <c r="AL23" s="418"/>
      <c r="AM23" s="418"/>
      <c r="AN23" s="418"/>
      <c r="AO23" s="419"/>
      <c r="AP23" s="419">
        <f>'GEN Lion North'!AP23+'GEN Lion South'!AP23</f>
        <v>2354</v>
      </c>
      <c r="AQ23" s="419">
        <f>'GEN Lion North'!AQ23+'GEN Lion South'!AQ23</f>
        <v>2611</v>
      </c>
      <c r="AR23" s="420">
        <f>'GEN Lion North'!AR23+'GEN Lion South'!AR23</f>
        <v>3496</v>
      </c>
      <c r="AS23" s="420">
        <f>'GEN Lion North'!AS23+'GEN Lion South'!AS23</f>
        <v>4041</v>
      </c>
      <c r="AT23" s="420">
        <f>'GEN Lion North'!AT23+'GEN Lion South'!AT23</f>
        <v>4849</v>
      </c>
      <c r="BA23" s="417">
        <f t="shared" si="46"/>
        <v>2611</v>
      </c>
      <c r="BB23" s="417">
        <f t="shared" si="47"/>
        <v>4849</v>
      </c>
      <c r="BE23" s="417"/>
      <c r="BF23" s="422"/>
      <c r="BG23" s="418"/>
      <c r="BH23" s="418"/>
      <c r="BI23" s="418"/>
      <c r="BJ23" s="418"/>
      <c r="BK23" s="418"/>
      <c r="BR23" s="423"/>
      <c r="BS23" s="423"/>
      <c r="BV23" s="423"/>
    </row>
    <row r="24" spans="1:74" s="416" customFormat="1" x14ac:dyDescent="0.25">
      <c r="A24" s="425" t="s">
        <v>103</v>
      </c>
      <c r="B24" s="426">
        <f>SUM(B16:B22)</f>
        <v>2496</v>
      </c>
      <c r="C24" s="426">
        <f t="shared" ref="C24:Y24" si="53">SUM(C16:C22)</f>
        <v>2586</v>
      </c>
      <c r="D24" s="426">
        <f t="shared" si="53"/>
        <v>2805</v>
      </c>
      <c r="E24" s="426">
        <f t="shared" si="53"/>
        <v>3133</v>
      </c>
      <c r="F24" s="426">
        <f t="shared" si="53"/>
        <v>3046</v>
      </c>
      <c r="G24" s="426">
        <f t="shared" si="53"/>
        <v>3101</v>
      </c>
      <c r="H24" s="426">
        <f t="shared" si="53"/>
        <v>3127</v>
      </c>
      <c r="I24" s="426">
        <f t="shared" si="53"/>
        <v>3315</v>
      </c>
      <c r="J24" s="426">
        <f t="shared" si="53"/>
        <v>3461</v>
      </c>
      <c r="K24" s="426">
        <f t="shared" si="53"/>
        <v>3650</v>
      </c>
      <c r="L24" s="426">
        <f t="shared" si="53"/>
        <v>4000</v>
      </c>
      <c r="M24" s="426">
        <f t="shared" si="53"/>
        <v>4117</v>
      </c>
      <c r="N24" s="426">
        <f t="shared" si="53"/>
        <v>4156</v>
      </c>
      <c r="O24" s="426">
        <f t="shared" si="53"/>
        <v>4067</v>
      </c>
      <c r="P24" s="426">
        <f t="shared" si="53"/>
        <v>4326</v>
      </c>
      <c r="Q24" s="426">
        <f t="shared" si="53"/>
        <v>4505</v>
      </c>
      <c r="R24" s="426">
        <f t="shared" si="53"/>
        <v>4930</v>
      </c>
      <c r="S24" s="426">
        <f t="shared" si="53"/>
        <v>5819</v>
      </c>
      <c r="T24" s="426">
        <f t="shared" si="53"/>
        <v>6335</v>
      </c>
      <c r="U24" s="426">
        <f t="shared" si="53"/>
        <v>6970</v>
      </c>
      <c r="V24" s="426">
        <f t="shared" si="53"/>
        <v>7706</v>
      </c>
      <c r="W24" s="426">
        <f t="shared" si="53"/>
        <v>8408</v>
      </c>
      <c r="X24" s="426">
        <f t="shared" si="53"/>
        <v>9051</v>
      </c>
      <c r="Y24" s="426">
        <f t="shared" si="53"/>
        <v>9845</v>
      </c>
      <c r="Z24" s="436">
        <f t="shared" si="41"/>
        <v>5819</v>
      </c>
      <c r="AA24" s="436">
        <f t="shared" si="51"/>
        <v>4326</v>
      </c>
      <c r="AB24" s="436">
        <f t="shared" si="52"/>
        <v>5819</v>
      </c>
      <c r="AC24" s="436">
        <f>SUM(AC16:AC22)</f>
        <v>7706</v>
      </c>
      <c r="AD24" s="417">
        <f t="shared" si="43"/>
        <v>9051</v>
      </c>
      <c r="AE24" s="436">
        <f t="shared" si="44"/>
        <v>3101</v>
      </c>
      <c r="AF24" s="436">
        <f t="shared" si="34"/>
        <v>2805</v>
      </c>
      <c r="AG24" s="436">
        <f t="shared" si="35"/>
        <v>3101</v>
      </c>
      <c r="AH24" s="436">
        <f t="shared" si="36"/>
        <v>3461</v>
      </c>
      <c r="AI24" s="436">
        <f t="shared" si="37"/>
        <v>4117</v>
      </c>
      <c r="AJ24" s="428">
        <f t="shared" si="45"/>
        <v>0.87649145436955811</v>
      </c>
      <c r="AK24" s="428">
        <f t="shared" si="38"/>
        <v>0.54224598930481283</v>
      </c>
      <c r="AL24" s="428">
        <f t="shared" si="38"/>
        <v>0.87649145436955811</v>
      </c>
      <c r="AM24" s="418">
        <f t="shared" si="38"/>
        <v>1.2265241259751516</v>
      </c>
      <c r="AN24" s="418">
        <f t="shared" si="38"/>
        <v>1.198445470002429</v>
      </c>
      <c r="AO24" s="426">
        <f t="shared" ref="AO24:AT24" si="54">SUM(AO16:AO22)</f>
        <v>10030</v>
      </c>
      <c r="AP24" s="426">
        <f t="shared" si="54"/>
        <v>7676</v>
      </c>
      <c r="AQ24" s="426">
        <f t="shared" si="54"/>
        <v>7777</v>
      </c>
      <c r="AR24" s="426">
        <f t="shared" si="54"/>
        <v>7057</v>
      </c>
      <c r="AS24" s="426">
        <f t="shared" si="54"/>
        <v>7380</v>
      </c>
      <c r="AT24" s="426">
        <f t="shared" si="54"/>
        <v>8015</v>
      </c>
      <c r="BA24" s="437">
        <f t="shared" si="46"/>
        <v>7777</v>
      </c>
      <c r="BB24" s="437">
        <f>INDEX(AR24:AT24,IF($A$2&lt;7,$A$2-3,3))</f>
        <v>8015</v>
      </c>
      <c r="BC24" s="430"/>
      <c r="BD24" s="430"/>
      <c r="BE24" s="437">
        <f t="shared" si="48"/>
        <v>8015</v>
      </c>
      <c r="BF24" s="432">
        <f t="shared" si="39"/>
        <v>2.4133782483156883</v>
      </c>
      <c r="BG24" s="428">
        <f t="shared" si="39"/>
        <v>1.88738627981313</v>
      </c>
      <c r="BH24" s="428">
        <f t="shared" si="39"/>
        <v>1.7977346278317152</v>
      </c>
      <c r="BI24" s="428">
        <f t="shared" si="39"/>
        <v>1.5664816870144285</v>
      </c>
      <c r="BJ24" s="428">
        <f t="shared" si="39"/>
        <v>1.4969574036511155</v>
      </c>
      <c r="BK24" s="428">
        <f t="shared" si="39"/>
        <v>1.3773844303144871</v>
      </c>
      <c r="BL24" s="430"/>
      <c r="BM24" s="430"/>
      <c r="BN24" s="430"/>
      <c r="BO24" s="430"/>
      <c r="BP24" s="430"/>
      <c r="BQ24" s="430"/>
      <c r="BR24" s="433">
        <f t="shared" si="49"/>
        <v>1.7977346278317152</v>
      </c>
      <c r="BS24" s="423">
        <f t="shared" si="50"/>
        <v>1.3773844303144871</v>
      </c>
      <c r="BT24" s="430"/>
      <c r="BU24" s="430"/>
      <c r="BV24" s="433">
        <f t="shared" si="40"/>
        <v>1.3773844303144871</v>
      </c>
    </row>
    <row r="25" spans="1:74" x14ac:dyDescent="0.25">
      <c r="M25" s="438"/>
      <c r="P25" s="391">
        <f>SUM(N14:P14)/SUM(N24:P24)</f>
        <v>4.9222704996414022</v>
      </c>
      <c r="T25" s="439"/>
      <c r="U25" s="395"/>
      <c r="Y25" s="438"/>
      <c r="Z25" s="391"/>
      <c r="AA25" s="440"/>
      <c r="AE25" s="391"/>
      <c r="BE25" s="417"/>
      <c r="BF25" s="441"/>
      <c r="BV25" s="423"/>
    </row>
    <row r="26" spans="1:74" x14ac:dyDescent="0.25">
      <c r="Z26" s="391"/>
      <c r="AE26" s="391"/>
      <c r="AH26" s="398" t="s">
        <v>210</v>
      </c>
      <c r="BF26" s="441"/>
    </row>
    <row r="27" spans="1:74" s="416" customFormat="1" x14ac:dyDescent="0.25">
      <c r="A27" s="408" t="s">
        <v>51</v>
      </c>
      <c r="B27" s="409">
        <f t="shared" ref="B27:Y27" si="55">B3</f>
        <v>42005</v>
      </c>
      <c r="C27" s="409">
        <f t="shared" si="55"/>
        <v>42036</v>
      </c>
      <c r="D27" s="409">
        <f t="shared" si="55"/>
        <v>42064</v>
      </c>
      <c r="E27" s="409">
        <f t="shared" si="55"/>
        <v>42095</v>
      </c>
      <c r="F27" s="409">
        <f t="shared" si="55"/>
        <v>42125</v>
      </c>
      <c r="G27" s="409">
        <f t="shared" si="55"/>
        <v>42156</v>
      </c>
      <c r="H27" s="409">
        <f t="shared" si="55"/>
        <v>42186</v>
      </c>
      <c r="I27" s="409">
        <f t="shared" si="55"/>
        <v>42217</v>
      </c>
      <c r="J27" s="409">
        <f t="shared" si="55"/>
        <v>42248</v>
      </c>
      <c r="K27" s="409">
        <f t="shared" si="55"/>
        <v>42278</v>
      </c>
      <c r="L27" s="409">
        <f t="shared" si="55"/>
        <v>42309</v>
      </c>
      <c r="M27" s="409">
        <f t="shared" si="55"/>
        <v>42339</v>
      </c>
      <c r="N27" s="409">
        <f t="shared" si="55"/>
        <v>42370</v>
      </c>
      <c r="O27" s="409">
        <f t="shared" si="55"/>
        <v>42401</v>
      </c>
      <c r="P27" s="409">
        <f t="shared" si="55"/>
        <v>42430</v>
      </c>
      <c r="Q27" s="409">
        <f t="shared" si="55"/>
        <v>42461</v>
      </c>
      <c r="R27" s="409">
        <f t="shared" si="55"/>
        <v>42491</v>
      </c>
      <c r="S27" s="409">
        <f t="shared" si="55"/>
        <v>42522</v>
      </c>
      <c r="T27" s="409">
        <f t="shared" si="55"/>
        <v>42552</v>
      </c>
      <c r="U27" s="409">
        <f t="shared" si="55"/>
        <v>42583</v>
      </c>
      <c r="V27" s="409">
        <f t="shared" si="55"/>
        <v>42614</v>
      </c>
      <c r="W27" s="409">
        <f t="shared" si="55"/>
        <v>42644</v>
      </c>
      <c r="X27" s="409">
        <f t="shared" si="55"/>
        <v>42675</v>
      </c>
      <c r="Y27" s="409">
        <f t="shared" si="55"/>
        <v>42705</v>
      </c>
      <c r="Z27" s="410" t="str">
        <f>Z15</f>
        <v>YTD 6/16</v>
      </c>
      <c r="AA27" s="410" t="s">
        <v>78</v>
      </c>
      <c r="AB27" s="410" t="s">
        <v>79</v>
      </c>
      <c r="AC27" s="410" t="s">
        <v>80</v>
      </c>
      <c r="AD27" s="410" t="s">
        <v>81</v>
      </c>
      <c r="AE27" s="411" t="str">
        <f t="shared" ref="AE27:AI27" si="56">AE15</f>
        <v>YTD 6/15</v>
      </c>
      <c r="AF27" s="411" t="str">
        <f t="shared" si="56"/>
        <v>Q1 '15</v>
      </c>
      <c r="AG27" s="411" t="str">
        <f t="shared" si="56"/>
        <v>Q2 '15</v>
      </c>
      <c r="AH27" s="411" t="str">
        <f t="shared" si="56"/>
        <v>Q3 '15</v>
      </c>
      <c r="AI27" s="411" t="str">
        <f t="shared" si="56"/>
        <v>Q4 '15</v>
      </c>
      <c r="AJ27" s="412" t="s">
        <v>86</v>
      </c>
      <c r="AK27" s="412" t="s">
        <v>87</v>
      </c>
      <c r="AL27" s="412" t="s">
        <v>88</v>
      </c>
      <c r="AM27" s="412" t="s">
        <v>89</v>
      </c>
      <c r="AN27" s="412" t="s">
        <v>90</v>
      </c>
      <c r="AO27" s="413">
        <v>42736</v>
      </c>
      <c r="AP27" s="413">
        <v>42767</v>
      </c>
      <c r="AQ27" s="413">
        <v>42795</v>
      </c>
      <c r="AR27" s="413">
        <v>42826</v>
      </c>
      <c r="AS27" s="413">
        <v>42856</v>
      </c>
      <c r="AT27" s="413">
        <v>42887</v>
      </c>
      <c r="AU27" s="413">
        <v>42917</v>
      </c>
      <c r="AV27" s="413">
        <v>42948</v>
      </c>
      <c r="AW27" s="413">
        <v>42979</v>
      </c>
      <c r="AX27" s="413">
        <v>43009</v>
      </c>
      <c r="AY27" s="413">
        <v>43040</v>
      </c>
      <c r="AZ27" s="413">
        <v>43070</v>
      </c>
      <c r="BA27" s="410" t="s">
        <v>91</v>
      </c>
      <c r="BB27" s="410" t="s">
        <v>92</v>
      </c>
      <c r="BC27" s="410" t="s">
        <v>93</v>
      </c>
      <c r="BD27" s="410" t="s">
        <v>94</v>
      </c>
      <c r="BE27" s="410" t="str">
        <f>"YTD " &amp; A26 &amp;"/17"</f>
        <v>YTD /17</v>
      </c>
      <c r="BF27" s="414">
        <v>42736</v>
      </c>
      <c r="BG27" s="413">
        <v>42767</v>
      </c>
      <c r="BH27" s="413">
        <v>42795</v>
      </c>
      <c r="BI27" s="413">
        <v>42826</v>
      </c>
      <c r="BJ27" s="413">
        <v>42856</v>
      </c>
      <c r="BK27" s="413">
        <v>42887</v>
      </c>
      <c r="BL27" s="413">
        <v>42917</v>
      </c>
      <c r="BM27" s="413">
        <v>42948</v>
      </c>
      <c r="BN27" s="413">
        <v>42979</v>
      </c>
      <c r="BO27" s="413">
        <v>43009</v>
      </c>
      <c r="BP27" s="413">
        <v>43040</v>
      </c>
      <c r="BQ27" s="413">
        <v>43070</v>
      </c>
      <c r="BR27" s="410" t="s">
        <v>95</v>
      </c>
      <c r="BS27" s="410" t="s">
        <v>96</v>
      </c>
      <c r="BT27" s="410" t="s">
        <v>97</v>
      </c>
      <c r="BU27" s="410" t="s">
        <v>98</v>
      </c>
      <c r="BV27" s="415" t="s">
        <v>3</v>
      </c>
    </row>
    <row r="28" spans="1:74" outlineLevel="1" x14ac:dyDescent="0.25">
      <c r="A28" s="391" t="s">
        <v>172</v>
      </c>
      <c r="B28" s="391">
        <f>'Agency North'!C28+'Agency South'!C28</f>
        <v>38</v>
      </c>
      <c r="C28" s="391">
        <f>'Agency North'!D28+'Agency South'!D28</f>
        <v>30</v>
      </c>
      <c r="D28" s="391">
        <f>'Agency North'!E28+'Agency South'!E28</f>
        <v>41</v>
      </c>
      <c r="E28" s="391">
        <f>'Agency North'!F28+'Agency South'!F28</f>
        <v>53</v>
      </c>
      <c r="F28" s="391">
        <f>'Agency North'!G28+'Agency South'!G28</f>
        <v>59</v>
      </c>
      <c r="G28" s="391">
        <f>'Agency North'!H28+'Agency South'!H28</f>
        <v>54</v>
      </c>
      <c r="H28" s="417">
        <f>'Agency North'!I28+'Agency South'!I28</f>
        <v>52</v>
      </c>
      <c r="I28" s="417">
        <f>'Agency North'!J28+'Agency South'!J28</f>
        <v>47</v>
      </c>
      <c r="J28" s="417">
        <f>'Agency North'!K28+'Agency South'!K28</f>
        <v>65</v>
      </c>
      <c r="K28" s="417">
        <f>'Agency North'!L28+'Agency South'!L28</f>
        <v>61</v>
      </c>
      <c r="L28" s="417">
        <f>'Agency North'!M28+'Agency South'!M28</f>
        <v>54</v>
      </c>
      <c r="M28" s="417">
        <f>'Agency North'!N28+'Agency South'!N28</f>
        <v>57</v>
      </c>
      <c r="N28" s="417">
        <f>'Agency North'!O28+'Agency South'!O28</f>
        <v>45</v>
      </c>
      <c r="O28" s="417">
        <f>'Agency North'!P28+'Agency South'!P28</f>
        <v>41</v>
      </c>
      <c r="P28" s="417">
        <f>'Agency North'!Q28+'Agency South'!Q28</f>
        <v>65</v>
      </c>
      <c r="Q28" s="417">
        <f>'Agency North'!R28+'Agency South'!R28</f>
        <v>51</v>
      </c>
      <c r="R28" s="417">
        <f>'Agency North'!S28+'Agency South'!S28</f>
        <v>50</v>
      </c>
      <c r="S28" s="417">
        <f>'Agency North'!T28+'Agency South'!T28</f>
        <v>64</v>
      </c>
      <c r="T28" s="417">
        <f>'Agency North'!U28+'Agency South'!U28</f>
        <v>46</v>
      </c>
      <c r="U28" s="417">
        <f>'Agency North'!V28+'Agency South'!V28</f>
        <v>47</v>
      </c>
      <c r="V28" s="417">
        <f>'Agency North'!W28+'Agency South'!W28</f>
        <v>51</v>
      </c>
      <c r="W28" s="417">
        <f>'Agency North'!X28+'Agency South'!X28</f>
        <v>42</v>
      </c>
      <c r="X28" s="417">
        <f>'Agency North'!Y28+'Agency South'!Y28</f>
        <v>42</v>
      </c>
      <c r="Y28" s="417">
        <f>'Agency North'!Z28+'Agency South'!Z28</f>
        <v>51</v>
      </c>
      <c r="Z28" s="417">
        <f>SUM(N28:INDEX(N28:Y28,$A$2))</f>
        <v>316</v>
      </c>
      <c r="AA28" s="417">
        <f>SUM(N28:P28)</f>
        <v>151</v>
      </c>
      <c r="AB28" s="417">
        <f>SUM(Q28:S28)</f>
        <v>165</v>
      </c>
      <c r="AC28" s="417">
        <f>SUM(T28:V28)</f>
        <v>144</v>
      </c>
      <c r="AD28" s="417">
        <f>SUM(W28:Y28)</f>
        <v>135</v>
      </c>
      <c r="AE28" s="417">
        <f>SUM(B28                                                                              : INDEX(B28:M28,$A$2))</f>
        <v>275</v>
      </c>
      <c r="AF28" s="417">
        <f t="shared" ref="AF28:AF34" si="57">SUM(B28:D28)</f>
        <v>109</v>
      </c>
      <c r="AG28" s="417">
        <f t="shared" ref="AG28:AG34" si="58">SUM(E28:G28)</f>
        <v>166</v>
      </c>
      <c r="AH28" s="417">
        <f>SUM(H28:J28)</f>
        <v>164</v>
      </c>
      <c r="AI28" s="417">
        <f t="shared" ref="AI28:AI34" si="59">SUM(K28:M28)</f>
        <v>172</v>
      </c>
      <c r="AJ28" s="418">
        <f>Z28/AE28-1</f>
        <v>0.14909090909090916</v>
      </c>
      <c r="AK28" s="418">
        <f t="shared" ref="AK28:AM36" si="60">AA28/AF28-1</f>
        <v>0.3853211009174311</v>
      </c>
      <c r="AL28" s="418">
        <f t="shared" si="60"/>
        <v>-6.0240963855421326E-3</v>
      </c>
      <c r="AM28" s="418">
        <f t="shared" si="60"/>
        <v>-0.12195121951219512</v>
      </c>
      <c r="AN28" s="418">
        <f>AD28/SUM(K28:INDEX(K28:M28,MOD($A$2,3)))-1</f>
        <v>-0.21511627906976749</v>
      </c>
      <c r="AO28" s="419">
        <f>'GEN Lion North'!AO28+'GEN Lion South'!AO28</f>
        <v>81</v>
      </c>
      <c r="AP28" s="419">
        <f>'GEN Lion North'!AP28+'GEN Lion South'!AP28</f>
        <v>100</v>
      </c>
      <c r="AQ28" s="419">
        <f>'GEN Lion North'!AQ28+'GEN Lion South'!AQ28</f>
        <v>106</v>
      </c>
      <c r="AR28" s="420">
        <f>'GEN Lion North'!AR28+'GEN Lion South'!AR28</f>
        <v>305</v>
      </c>
      <c r="AS28" s="420">
        <f>'GEN Lion North'!AS28+'GEN Lion South'!AS28</f>
        <v>251</v>
      </c>
      <c r="AT28" s="420">
        <f>'GEN Lion North'!AT28+'GEN Lion South'!AT28</f>
        <v>233</v>
      </c>
      <c r="BA28" s="421">
        <f>SUM(AO28:INDEX(AO28:AQ28,IF($A$2&lt;3,$A$2,3)))</f>
        <v>287</v>
      </c>
      <c r="BB28" s="421">
        <f>SUM(AR28:INDEX(AR28:AT28,IF($A$2&lt;7,$A$2-3,3)))</f>
        <v>789</v>
      </c>
      <c r="BC28" s="421">
        <f>SUM(AU28:INDEX(AU28:AW28,IF(AND($A$2&gt;6,$A$2&lt;10),$A$2-6,0)))</f>
        <v>0</v>
      </c>
      <c r="BD28" s="421">
        <f>SUM(AX28:INDEX(AX28:AZ28,IF($A$2&gt;9,$A$2-9,0)))</f>
        <v>0</v>
      </c>
      <c r="BE28" s="421">
        <f>SUM($AO28:INDEX(AO28:AZ28,$A$2))</f>
        <v>1076</v>
      </c>
      <c r="BF28" s="422">
        <f t="shared" ref="BF28:BQ36" si="61">AO28/N28</f>
        <v>1.8</v>
      </c>
      <c r="BG28" s="423">
        <f t="shared" si="61"/>
        <v>2.4390243902439024</v>
      </c>
      <c r="BH28" s="423">
        <f t="shared" si="61"/>
        <v>1.6307692307692307</v>
      </c>
      <c r="BI28" s="423">
        <f t="shared" si="61"/>
        <v>5.9803921568627452</v>
      </c>
      <c r="BJ28" s="423">
        <f t="shared" si="61"/>
        <v>5.0199999999999996</v>
      </c>
      <c r="BK28" s="423">
        <f t="shared" si="61"/>
        <v>3.640625</v>
      </c>
      <c r="BL28" s="423">
        <f t="shared" si="61"/>
        <v>0</v>
      </c>
      <c r="BM28" s="423">
        <f t="shared" si="61"/>
        <v>0</v>
      </c>
      <c r="BN28" s="423">
        <f t="shared" si="61"/>
        <v>0</v>
      </c>
      <c r="BO28" s="423">
        <f t="shared" si="61"/>
        <v>0</v>
      </c>
      <c r="BP28" s="423">
        <f t="shared" si="61"/>
        <v>0</v>
      </c>
      <c r="BQ28" s="423">
        <f t="shared" si="61"/>
        <v>0</v>
      </c>
      <c r="BR28" s="423">
        <f>BA28/SUM(N28:INDEX(N28:P28,IF($A$2&lt;3,$A$2,3)))</f>
        <v>1.9006622516556291</v>
      </c>
      <c r="BS28" s="423">
        <f>BB28/SUM(Q28:INDEX(Q28:S28,IF($A$2&lt;7,$A$2-3,3)))</f>
        <v>4.7818181818181822</v>
      </c>
      <c r="BT28" s="423">
        <f t="shared" ref="BT28:BU36" si="62">BC28/AC28</f>
        <v>0</v>
      </c>
      <c r="BU28" s="423">
        <f t="shared" si="62"/>
        <v>0</v>
      </c>
      <c r="BV28" s="423">
        <f t="shared" ref="BV28:BV36" si="63">BE28/Z28</f>
        <v>3.4050632911392404</v>
      </c>
    </row>
    <row r="29" spans="1:74" outlineLevel="1" x14ac:dyDescent="0.25">
      <c r="A29" s="391" t="s">
        <v>64</v>
      </c>
      <c r="B29" s="391">
        <f>'Agency North'!C29+'Agency South'!C29</f>
        <v>122</v>
      </c>
      <c r="C29" s="391">
        <f>'Agency North'!D29+'Agency South'!D29</f>
        <v>72</v>
      </c>
      <c r="D29" s="391">
        <f>'Agency North'!E29+'Agency South'!E29</f>
        <v>140</v>
      </c>
      <c r="E29" s="391">
        <f>'Agency North'!F29+'Agency South'!F29</f>
        <v>166</v>
      </c>
      <c r="F29" s="391">
        <f>'Agency North'!G29+'Agency South'!G29</f>
        <v>159</v>
      </c>
      <c r="G29" s="391">
        <f>'Agency North'!H29+'Agency South'!H29</f>
        <v>205</v>
      </c>
      <c r="H29" s="417">
        <f>'Agency North'!I29+'Agency South'!I29</f>
        <v>242</v>
      </c>
      <c r="I29" s="417">
        <f>'Agency North'!J29+'Agency South'!J29</f>
        <v>175</v>
      </c>
      <c r="J29" s="417">
        <f>'Agency North'!K29+'Agency South'!K29</f>
        <v>269</v>
      </c>
      <c r="K29" s="417">
        <f>'Agency North'!L29+'Agency South'!L29</f>
        <v>202</v>
      </c>
      <c r="L29" s="417">
        <f>'Agency North'!M29+'Agency South'!M29</f>
        <v>376</v>
      </c>
      <c r="M29" s="417">
        <f>'Agency North'!N29+'Agency South'!N29</f>
        <v>276</v>
      </c>
      <c r="N29" s="417">
        <f>'Agency North'!O29+'Agency South'!O29</f>
        <v>59</v>
      </c>
      <c r="O29" s="417">
        <f>'Agency North'!P29+'Agency South'!P29</f>
        <v>63</v>
      </c>
      <c r="P29" s="417">
        <f>'Agency North'!Q29+'Agency South'!Q29</f>
        <v>301</v>
      </c>
      <c r="Q29" s="417">
        <f>'Agency North'!R29+'Agency South'!R29</f>
        <v>244</v>
      </c>
      <c r="R29" s="417">
        <f>'Agency North'!S29+'Agency South'!S29</f>
        <v>299</v>
      </c>
      <c r="S29" s="417">
        <f>'Agency North'!T29+'Agency South'!T29</f>
        <v>576</v>
      </c>
      <c r="T29" s="417">
        <f>'Agency North'!U29+'Agency South'!U29</f>
        <v>359</v>
      </c>
      <c r="U29" s="417">
        <f>'Agency North'!V29+'Agency South'!V29</f>
        <v>409</v>
      </c>
      <c r="V29" s="417">
        <f>'Agency North'!W29+'Agency South'!W29</f>
        <v>554</v>
      </c>
      <c r="W29" s="417">
        <f>'Agency North'!X29+'Agency South'!X29</f>
        <v>434</v>
      </c>
      <c r="X29" s="417">
        <f>'Agency North'!Y29+'Agency South'!Y29</f>
        <v>407</v>
      </c>
      <c r="Y29" s="417">
        <f>'Agency North'!Z29+'Agency South'!Z29</f>
        <v>774</v>
      </c>
      <c r="Z29" s="417">
        <f>SUM(N29:INDEX(N29:Y29,$A$2))</f>
        <v>1542</v>
      </c>
      <c r="AA29" s="417">
        <f t="shared" ref="AA29:AA34" si="64">SUM(N29:P29)</f>
        <v>423</v>
      </c>
      <c r="AB29" s="417">
        <f t="shared" ref="AB29:AB34" si="65">SUM(Q29:S29)</f>
        <v>1119</v>
      </c>
      <c r="AC29" s="417">
        <f t="shared" ref="AC29:AC34" si="66">SUM(T29:V29)</f>
        <v>1322</v>
      </c>
      <c r="AD29" s="417">
        <f t="shared" ref="AD29:AD34" si="67">SUM(W29:Y29)</f>
        <v>1615</v>
      </c>
      <c r="AE29" s="417">
        <f>SUM(B29                                                                              : INDEX(B29:M29,$A$2))</f>
        <v>864</v>
      </c>
      <c r="AF29" s="417">
        <f t="shared" si="57"/>
        <v>334</v>
      </c>
      <c r="AG29" s="417">
        <f t="shared" si="58"/>
        <v>530</v>
      </c>
      <c r="AH29" s="417">
        <f t="shared" ref="AH29:AH34" si="68">SUM(H29:J29)</f>
        <v>686</v>
      </c>
      <c r="AI29" s="417">
        <f t="shared" si="59"/>
        <v>854</v>
      </c>
      <c r="AJ29" s="418">
        <f t="shared" ref="AJ29:AJ36" si="69">Z29/AE29-1</f>
        <v>0.78472222222222232</v>
      </c>
      <c r="AK29" s="418">
        <f t="shared" si="60"/>
        <v>0.26646706586826352</v>
      </c>
      <c r="AL29" s="418">
        <f t="shared" si="60"/>
        <v>1.111320754716981</v>
      </c>
      <c r="AM29" s="418">
        <f t="shared" si="60"/>
        <v>0.92711370262390669</v>
      </c>
      <c r="AN29" s="418">
        <f>AD29/SUM(K29:INDEX(K29:M29,MOD($A$2,3)))-1</f>
        <v>0.8911007025761124</v>
      </c>
      <c r="AO29" s="419">
        <f>'GEN Lion North'!AO29+'GEN Lion South'!AO29</f>
        <v>160</v>
      </c>
      <c r="AP29" s="419">
        <f>'GEN Lion North'!AP29+'GEN Lion South'!AP29</f>
        <v>325</v>
      </c>
      <c r="AQ29" s="419">
        <f>'GEN Lion North'!AQ29+'GEN Lion South'!AQ29</f>
        <v>591</v>
      </c>
      <c r="AR29" s="420">
        <f>'GEN Lion North'!AR29+'GEN Lion South'!AR29</f>
        <v>460</v>
      </c>
      <c r="AS29" s="420">
        <f>'GEN Lion North'!AS29+'GEN Lion South'!AS29</f>
        <v>429</v>
      </c>
      <c r="AT29" s="420">
        <f>'GEN Lion North'!AT29+'GEN Lion South'!AT29</f>
        <v>914</v>
      </c>
      <c r="BA29" s="421">
        <f>SUM(AO29:INDEX(AO29:AQ29,IF($A$2&lt;3,$A$2,3)))</f>
        <v>1076</v>
      </c>
      <c r="BB29" s="421">
        <f>SUM(AR29:INDEX(AR29:AT29,IF($A$2&lt;7,$A$2-3,3)))</f>
        <v>1803</v>
      </c>
      <c r="BC29" s="421">
        <f>SUM(AU29:INDEX(AU29:AW29,IF(AND($A$2&gt;6,$A$2&lt;10),$A$2-6,0)))</f>
        <v>0</v>
      </c>
      <c r="BD29" s="421">
        <f>SUM(AX29:INDEX(AX29:AZ29,IF($A$2&gt;9,$A$2-9,0)))</f>
        <v>0</v>
      </c>
      <c r="BE29" s="421">
        <f>SUM($AO29:INDEX(AO29:AZ29,$A$2))</f>
        <v>2879</v>
      </c>
      <c r="BF29" s="422">
        <f t="shared" si="61"/>
        <v>2.7118644067796609</v>
      </c>
      <c r="BG29" s="423">
        <f t="shared" si="61"/>
        <v>5.1587301587301591</v>
      </c>
      <c r="BH29" s="423">
        <f t="shared" si="61"/>
        <v>1.9634551495016612</v>
      </c>
      <c r="BI29" s="423">
        <f t="shared" si="61"/>
        <v>1.8852459016393444</v>
      </c>
      <c r="BJ29" s="423">
        <f t="shared" si="61"/>
        <v>1.4347826086956521</v>
      </c>
      <c r="BK29" s="423">
        <f t="shared" si="61"/>
        <v>1.5868055555555556</v>
      </c>
      <c r="BL29" s="423">
        <f t="shared" si="61"/>
        <v>0</v>
      </c>
      <c r="BM29" s="423">
        <f t="shared" si="61"/>
        <v>0</v>
      </c>
      <c r="BN29" s="423">
        <f t="shared" si="61"/>
        <v>0</v>
      </c>
      <c r="BO29" s="423">
        <f t="shared" si="61"/>
        <v>0</v>
      </c>
      <c r="BP29" s="423">
        <f t="shared" si="61"/>
        <v>0</v>
      </c>
      <c r="BQ29" s="423">
        <f t="shared" si="61"/>
        <v>0</v>
      </c>
      <c r="BR29" s="423">
        <f>BA29/SUM(N29:INDEX(N29:P29,IF($A$2&lt;3,$A$2,3)))</f>
        <v>2.5437352245862885</v>
      </c>
      <c r="BS29" s="423">
        <f>BB29/SUM(Q29:INDEX(Q29:S29,IF($A$2&lt;7,$A$2-3,3)))</f>
        <v>1.6112600536193029</v>
      </c>
      <c r="BT29" s="423">
        <f t="shared" si="62"/>
        <v>0</v>
      </c>
      <c r="BU29" s="423">
        <f t="shared" si="62"/>
        <v>0</v>
      </c>
      <c r="BV29" s="423">
        <f t="shared" si="63"/>
        <v>1.8670557717250325</v>
      </c>
    </row>
    <row r="30" spans="1:74" outlineLevel="1" x14ac:dyDescent="0.25">
      <c r="A30" s="391" t="s">
        <v>65</v>
      </c>
      <c r="B30" s="391">
        <f>'Agency North'!C30+'Agency South'!C30</f>
        <v>106</v>
      </c>
      <c r="C30" s="391">
        <f>'Agency North'!D30+'Agency South'!D30</f>
        <v>106</v>
      </c>
      <c r="D30" s="391">
        <f>'Agency North'!E30+'Agency South'!E30</f>
        <v>71</v>
      </c>
      <c r="E30" s="391">
        <f>'Agency North'!F30+'Agency South'!F30</f>
        <v>140</v>
      </c>
      <c r="F30" s="391">
        <f>'Agency North'!G30+'Agency South'!G30</f>
        <v>162</v>
      </c>
      <c r="G30" s="391">
        <f>'Agency North'!H30+'Agency South'!H30</f>
        <v>149</v>
      </c>
      <c r="H30" s="417">
        <f>'Agency North'!I30+'Agency South'!I30</f>
        <v>168</v>
      </c>
      <c r="I30" s="417">
        <f>'Agency North'!J30+'Agency South'!J30</f>
        <v>132</v>
      </c>
      <c r="J30" s="417">
        <f>'Agency North'!K30+'Agency South'!K30</f>
        <v>174</v>
      </c>
      <c r="K30" s="417">
        <f>'Agency North'!L30+'Agency South'!L30</f>
        <v>203</v>
      </c>
      <c r="L30" s="417">
        <f>'Agency North'!M30+'Agency South'!M30</f>
        <v>121</v>
      </c>
      <c r="M30" s="417">
        <f>'Agency North'!N30+'Agency South'!N30</f>
        <v>320</v>
      </c>
      <c r="N30" s="417">
        <f>'Agency North'!O30+'Agency South'!O30</f>
        <v>104</v>
      </c>
      <c r="O30" s="417">
        <f>'Agency North'!P30+'Agency South'!P30</f>
        <v>56</v>
      </c>
      <c r="P30" s="417">
        <f>'Agency North'!Q30+'Agency South'!Q30</f>
        <v>49</v>
      </c>
      <c r="Q30" s="417">
        <f>'Agency North'!R30+'Agency South'!R30</f>
        <v>169</v>
      </c>
      <c r="R30" s="417">
        <f>'Agency North'!S30+'Agency South'!S30</f>
        <v>162</v>
      </c>
      <c r="S30" s="417">
        <f>'Agency North'!T30+'Agency South'!T30</f>
        <v>232</v>
      </c>
      <c r="T30" s="417">
        <f>'Agency North'!U30+'Agency South'!U30</f>
        <v>300</v>
      </c>
      <c r="U30" s="417">
        <f>'Agency North'!V30+'Agency South'!V30</f>
        <v>228</v>
      </c>
      <c r="V30" s="417">
        <f>'Agency North'!W30+'Agency South'!W30</f>
        <v>310</v>
      </c>
      <c r="W30" s="417">
        <f>'Agency North'!X30+'Agency South'!X30</f>
        <v>301</v>
      </c>
      <c r="X30" s="417">
        <f>'Agency North'!Y30+'Agency South'!Y30</f>
        <v>313</v>
      </c>
      <c r="Y30" s="417">
        <f>'Agency North'!Z30+'Agency South'!Z30</f>
        <v>377</v>
      </c>
      <c r="Z30" s="417">
        <f>SUM(N30:INDEX(N30:Y30,$A$2))</f>
        <v>772</v>
      </c>
      <c r="AA30" s="417">
        <f t="shared" si="64"/>
        <v>209</v>
      </c>
      <c r="AB30" s="417">
        <f t="shared" si="65"/>
        <v>563</v>
      </c>
      <c r="AC30" s="417">
        <f t="shared" si="66"/>
        <v>838</v>
      </c>
      <c r="AD30" s="417">
        <f t="shared" si="67"/>
        <v>991</v>
      </c>
      <c r="AE30" s="417">
        <f>SUM(B30                                                                              : INDEX(B30:M30,$A$2))</f>
        <v>734</v>
      </c>
      <c r="AF30" s="417">
        <f t="shared" si="57"/>
        <v>283</v>
      </c>
      <c r="AG30" s="417">
        <f t="shared" si="58"/>
        <v>451</v>
      </c>
      <c r="AH30" s="417">
        <f t="shared" si="68"/>
        <v>474</v>
      </c>
      <c r="AI30" s="417">
        <f t="shared" si="59"/>
        <v>644</v>
      </c>
      <c r="AJ30" s="418">
        <f t="shared" si="69"/>
        <v>5.1771117166212521E-2</v>
      </c>
      <c r="AK30" s="418">
        <f t="shared" si="60"/>
        <v>-0.2614840989399293</v>
      </c>
      <c r="AL30" s="418">
        <f t="shared" si="60"/>
        <v>0.24833702882483366</v>
      </c>
      <c r="AM30" s="418">
        <f t="shared" si="60"/>
        <v>0.76793248945147674</v>
      </c>
      <c r="AN30" s="418">
        <f>AD30/SUM(K30:INDEX(K30:M30,MOD($A$2,3)))-1</f>
        <v>0.53881987577639756</v>
      </c>
      <c r="AO30" s="419">
        <f>'GEN Lion North'!AO30+'GEN Lion South'!AO30</f>
        <v>218</v>
      </c>
      <c r="AP30" s="419">
        <f>'GEN Lion North'!AP30+'GEN Lion South'!AP30</f>
        <v>117</v>
      </c>
      <c r="AQ30" s="419">
        <f>'GEN Lion North'!AQ30+'GEN Lion South'!AQ30</f>
        <v>274</v>
      </c>
      <c r="AR30" s="420">
        <f>'GEN Lion North'!AR30+'GEN Lion South'!AR30</f>
        <v>262</v>
      </c>
      <c r="AS30" s="420">
        <f>'GEN Lion North'!AS30+'GEN Lion South'!AS30</f>
        <v>213</v>
      </c>
      <c r="AT30" s="420">
        <f>'GEN Lion North'!AT30+'GEN Lion South'!AT30</f>
        <v>196</v>
      </c>
      <c r="BA30" s="421">
        <f>SUM(AO30:INDEX(AO30:AQ30,IF($A$2&lt;3,$A$2,3)))</f>
        <v>609</v>
      </c>
      <c r="BB30" s="421">
        <f>SUM(AR30:INDEX(AR30:AT30,IF($A$2&lt;7,$A$2-3,3)))</f>
        <v>671</v>
      </c>
      <c r="BC30" s="421">
        <f>SUM(AU30:INDEX(AU30:AW30,IF(AND($A$2&gt;6,$A$2&lt;10),$A$2-6,0)))</f>
        <v>0</v>
      </c>
      <c r="BD30" s="421">
        <f>SUM(AX30:INDEX(AX30:AZ30,IF($A$2&gt;9,$A$2-9,0)))</f>
        <v>0</v>
      </c>
      <c r="BE30" s="421">
        <f>SUM($AO30:INDEX(AO30:AZ30,$A$2))</f>
        <v>1280</v>
      </c>
      <c r="BF30" s="422">
        <f t="shared" si="61"/>
        <v>2.0961538461538463</v>
      </c>
      <c r="BG30" s="423">
        <f t="shared" si="61"/>
        <v>2.0892857142857144</v>
      </c>
      <c r="BH30" s="423">
        <f t="shared" si="61"/>
        <v>5.591836734693878</v>
      </c>
      <c r="BI30" s="423">
        <f t="shared" si="61"/>
        <v>1.5502958579881656</v>
      </c>
      <c r="BJ30" s="423">
        <f t="shared" si="61"/>
        <v>1.3148148148148149</v>
      </c>
      <c r="BK30" s="423">
        <f t="shared" si="61"/>
        <v>0.84482758620689657</v>
      </c>
      <c r="BL30" s="423">
        <f t="shared" si="61"/>
        <v>0</v>
      </c>
      <c r="BM30" s="423">
        <f t="shared" si="61"/>
        <v>0</v>
      </c>
      <c r="BN30" s="423">
        <f t="shared" si="61"/>
        <v>0</v>
      </c>
      <c r="BO30" s="423">
        <f t="shared" si="61"/>
        <v>0</v>
      </c>
      <c r="BP30" s="423">
        <f t="shared" si="61"/>
        <v>0</v>
      </c>
      <c r="BQ30" s="423">
        <f t="shared" si="61"/>
        <v>0</v>
      </c>
      <c r="BR30" s="423">
        <f>BA30/SUM(N30:INDEX(N30:P30,IF($A$2&lt;3,$A$2,3)))</f>
        <v>2.9138755980861246</v>
      </c>
      <c r="BS30" s="423">
        <f>BB30/SUM(Q30:INDEX(Q30:S30,IF($A$2&lt;7,$A$2-3,3)))</f>
        <v>1.191829484902309</v>
      </c>
      <c r="BT30" s="423">
        <f t="shared" si="62"/>
        <v>0</v>
      </c>
      <c r="BU30" s="423">
        <f t="shared" si="62"/>
        <v>0</v>
      </c>
      <c r="BV30" s="423">
        <f t="shared" si="63"/>
        <v>1.6580310880829014</v>
      </c>
    </row>
    <row r="31" spans="1:74" outlineLevel="1" x14ac:dyDescent="0.25">
      <c r="A31" s="391" t="s">
        <v>66</v>
      </c>
      <c r="B31" s="391">
        <f>'Agency North'!C31+'Agency South'!C31</f>
        <v>124</v>
      </c>
      <c r="C31" s="391">
        <f>'Agency North'!D31+'Agency South'!D31</f>
        <v>116</v>
      </c>
      <c r="D31" s="391">
        <f>'Agency North'!E31+'Agency South'!E31</f>
        <v>176</v>
      </c>
      <c r="E31" s="391">
        <f>'Agency North'!F31+'Agency South'!F31</f>
        <v>110</v>
      </c>
      <c r="F31" s="391">
        <f>'Agency North'!G31+'Agency South'!G31</f>
        <v>136</v>
      </c>
      <c r="G31" s="391">
        <f>'Agency North'!H31+'Agency South'!H31</f>
        <v>257</v>
      </c>
      <c r="H31" s="417">
        <f>'Agency North'!I31+'Agency South'!I31</f>
        <v>234</v>
      </c>
      <c r="I31" s="417">
        <f>'Agency North'!J31+'Agency South'!J31</f>
        <v>160</v>
      </c>
      <c r="J31" s="417">
        <f>'Agency North'!K31+'Agency South'!K31</f>
        <v>270</v>
      </c>
      <c r="K31" s="417">
        <f>'Agency North'!L31+'Agency South'!L31</f>
        <v>210</v>
      </c>
      <c r="L31" s="417">
        <f>'Agency North'!M31+'Agency South'!M31</f>
        <v>266</v>
      </c>
      <c r="M31" s="417">
        <f>'Agency North'!N31+'Agency South'!N31</f>
        <v>290</v>
      </c>
      <c r="N31" s="417">
        <f>'Agency North'!O31+'Agency South'!O31</f>
        <v>147</v>
      </c>
      <c r="O31" s="417">
        <f>'Agency North'!P31+'Agency South'!P31</f>
        <v>177</v>
      </c>
      <c r="P31" s="417">
        <f>'Agency North'!Q31+'Agency South'!Q31</f>
        <v>150</v>
      </c>
      <c r="Q31" s="417">
        <f>'Agency North'!R31+'Agency South'!R31</f>
        <v>62</v>
      </c>
      <c r="R31" s="417">
        <f>'Agency North'!S31+'Agency South'!S31</f>
        <v>150</v>
      </c>
      <c r="S31" s="417">
        <f>'Agency North'!T31+'Agency South'!T31</f>
        <v>250</v>
      </c>
      <c r="T31" s="417">
        <f>'Agency North'!U31+'Agency South'!U31</f>
        <v>203</v>
      </c>
      <c r="U31" s="417">
        <f>'Agency North'!V31+'Agency South'!V31</f>
        <v>307</v>
      </c>
      <c r="V31" s="417">
        <f>'Agency North'!W31+'Agency South'!W31</f>
        <v>343</v>
      </c>
      <c r="W31" s="417">
        <f>'Agency North'!X31+'Agency South'!X31</f>
        <v>243</v>
      </c>
      <c r="X31" s="417">
        <f>'Agency North'!Y31+'Agency South'!Y31</f>
        <v>323</v>
      </c>
      <c r="Y31" s="417">
        <f>'Agency North'!Z31+'Agency South'!Z31</f>
        <v>494</v>
      </c>
      <c r="Z31" s="417">
        <f>SUM(N31:INDEX(N31:Y31,$A$2))</f>
        <v>936</v>
      </c>
      <c r="AA31" s="417">
        <f t="shared" si="64"/>
        <v>474</v>
      </c>
      <c r="AB31" s="417">
        <f t="shared" si="65"/>
        <v>462</v>
      </c>
      <c r="AC31" s="417">
        <f t="shared" si="66"/>
        <v>853</v>
      </c>
      <c r="AD31" s="417">
        <f t="shared" si="67"/>
        <v>1060</v>
      </c>
      <c r="AE31" s="417">
        <f>SUM(B31                                                                              : INDEX(B31:M31,$A$2))</f>
        <v>919</v>
      </c>
      <c r="AF31" s="417">
        <f t="shared" si="57"/>
        <v>416</v>
      </c>
      <c r="AG31" s="417">
        <f t="shared" si="58"/>
        <v>503</v>
      </c>
      <c r="AH31" s="417">
        <f t="shared" si="68"/>
        <v>664</v>
      </c>
      <c r="AI31" s="417">
        <f t="shared" si="59"/>
        <v>766</v>
      </c>
      <c r="AJ31" s="418">
        <f t="shared" si="69"/>
        <v>1.8498367791077275E-2</v>
      </c>
      <c r="AK31" s="418">
        <f t="shared" si="60"/>
        <v>0.13942307692307687</v>
      </c>
      <c r="AL31" s="418">
        <f t="shared" si="60"/>
        <v>-8.1510934393638212E-2</v>
      </c>
      <c r="AM31" s="418">
        <f t="shared" si="60"/>
        <v>0.28463855421686746</v>
      </c>
      <c r="AN31" s="418">
        <f>AD31/SUM(K31:INDEX(K31:M31,MOD($A$2,3)))-1</f>
        <v>0.38381201044386426</v>
      </c>
      <c r="AO31" s="419">
        <f>'GEN Lion North'!AO31+'GEN Lion South'!AO31</f>
        <v>238</v>
      </c>
      <c r="AP31" s="419">
        <f>'GEN Lion North'!AP31+'GEN Lion South'!AP31</f>
        <v>423</v>
      </c>
      <c r="AQ31" s="419">
        <f>'GEN Lion North'!AQ31+'GEN Lion South'!AQ31</f>
        <v>281</v>
      </c>
      <c r="AR31" s="420">
        <f>'GEN Lion North'!AR31+'GEN Lion South'!AR31</f>
        <v>206</v>
      </c>
      <c r="AS31" s="420">
        <f>'GEN Lion North'!AS31+'GEN Lion South'!AS31</f>
        <v>235</v>
      </c>
      <c r="AT31" s="420">
        <f>'GEN Lion North'!AT31+'GEN Lion South'!AT31</f>
        <v>222</v>
      </c>
      <c r="BA31" s="421">
        <f>SUM(AO31:INDEX(AO31:AQ31,IF($A$2&lt;3,$A$2,3)))</f>
        <v>942</v>
      </c>
      <c r="BB31" s="421">
        <f>SUM(AR31:INDEX(AR31:AT31,IF($A$2&lt;7,$A$2-3,3)))</f>
        <v>663</v>
      </c>
      <c r="BC31" s="421">
        <f>SUM(AU31:INDEX(AU31:AW31,IF(AND($A$2&gt;6,$A$2&lt;10),$A$2-6,0)))</f>
        <v>0</v>
      </c>
      <c r="BD31" s="421">
        <f>SUM(AX31:INDEX(AX31:AZ31,IF($A$2&gt;9,$A$2-9,0)))</f>
        <v>0</v>
      </c>
      <c r="BE31" s="421">
        <f>SUM($AO31:INDEX(AO31:AZ31,$A$2))</f>
        <v>1605</v>
      </c>
      <c r="BF31" s="422">
        <f t="shared" si="61"/>
        <v>1.6190476190476191</v>
      </c>
      <c r="BG31" s="423">
        <f t="shared" si="61"/>
        <v>2.3898305084745761</v>
      </c>
      <c r="BH31" s="423">
        <f t="shared" si="61"/>
        <v>1.8733333333333333</v>
      </c>
      <c r="BI31" s="423">
        <f t="shared" si="61"/>
        <v>3.3225806451612905</v>
      </c>
      <c r="BJ31" s="423">
        <f t="shared" si="61"/>
        <v>1.5666666666666667</v>
      </c>
      <c r="BK31" s="423">
        <f t="shared" si="61"/>
        <v>0.88800000000000001</v>
      </c>
      <c r="BL31" s="423">
        <f t="shared" si="61"/>
        <v>0</v>
      </c>
      <c r="BM31" s="423">
        <f t="shared" si="61"/>
        <v>0</v>
      </c>
      <c r="BN31" s="423">
        <f t="shared" si="61"/>
        <v>0</v>
      </c>
      <c r="BO31" s="423">
        <f t="shared" si="61"/>
        <v>0</v>
      </c>
      <c r="BP31" s="423">
        <f t="shared" si="61"/>
        <v>0</v>
      </c>
      <c r="BQ31" s="423">
        <f t="shared" si="61"/>
        <v>0</v>
      </c>
      <c r="BR31" s="423">
        <f>BA31/SUM(N31:INDEX(N31:P31,IF($A$2&lt;3,$A$2,3)))</f>
        <v>1.9873417721518987</v>
      </c>
      <c r="BS31" s="423">
        <f>BB31/SUM(Q31:INDEX(Q31:S31,IF($A$2&lt;7,$A$2-3,3)))</f>
        <v>1.4350649350649352</v>
      </c>
      <c r="BT31" s="423">
        <f t="shared" si="62"/>
        <v>0</v>
      </c>
      <c r="BU31" s="423">
        <f t="shared" si="62"/>
        <v>0</v>
      </c>
      <c r="BV31" s="423">
        <f t="shared" si="63"/>
        <v>1.7147435897435896</v>
      </c>
    </row>
    <row r="32" spans="1:74" outlineLevel="1" x14ac:dyDescent="0.25">
      <c r="A32" s="391" t="s">
        <v>67</v>
      </c>
      <c r="B32" s="391">
        <f>'Agency North'!C32+'Agency South'!C32</f>
        <v>81</v>
      </c>
      <c r="C32" s="391">
        <f>'Agency North'!D32+'Agency South'!D32</f>
        <v>65</v>
      </c>
      <c r="D32" s="391">
        <f>'Agency North'!E32+'Agency South'!E32</f>
        <v>124</v>
      </c>
      <c r="E32" s="391">
        <f>'Agency North'!F32+'Agency South'!F32</f>
        <v>142</v>
      </c>
      <c r="F32" s="391">
        <f>'Agency North'!G32+'Agency South'!G32</f>
        <v>182</v>
      </c>
      <c r="G32" s="391">
        <f>'Agency North'!H32+'Agency South'!H32</f>
        <v>143</v>
      </c>
      <c r="H32" s="417">
        <f>'Agency North'!I32+'Agency South'!I32</f>
        <v>132</v>
      </c>
      <c r="I32" s="417">
        <f>'Agency North'!J32+'Agency South'!J32</f>
        <v>140</v>
      </c>
      <c r="J32" s="417">
        <f>'Agency North'!K32+'Agency South'!K32</f>
        <v>260</v>
      </c>
      <c r="K32" s="417">
        <f>'Agency North'!L32+'Agency South'!L32</f>
        <v>192</v>
      </c>
      <c r="L32" s="417">
        <f>'Agency North'!M32+'Agency South'!M32</f>
        <v>199</v>
      </c>
      <c r="M32" s="417">
        <f>'Agency North'!N32+'Agency South'!N32</f>
        <v>233</v>
      </c>
      <c r="N32" s="417">
        <f>'Agency North'!O32+'Agency South'!O32</f>
        <v>124</v>
      </c>
      <c r="O32" s="417">
        <f>'Agency North'!P32+'Agency South'!P32</f>
        <v>121</v>
      </c>
      <c r="P32" s="417">
        <f>'Agency North'!Q32+'Agency South'!Q32</f>
        <v>256</v>
      </c>
      <c r="Q32" s="417">
        <f>'Agency North'!R32+'Agency South'!R32</f>
        <v>184</v>
      </c>
      <c r="R32" s="417">
        <f>'Agency North'!S32+'Agency South'!S32</f>
        <v>132</v>
      </c>
      <c r="S32" s="417">
        <f>'Agency North'!T32+'Agency South'!T32</f>
        <v>114</v>
      </c>
      <c r="T32" s="417">
        <f>'Agency North'!U32+'Agency South'!U32</f>
        <v>113</v>
      </c>
      <c r="U32" s="417">
        <f>'Agency North'!V32+'Agency South'!V32</f>
        <v>155</v>
      </c>
      <c r="V32" s="417">
        <f>'Agency North'!W32+'Agency South'!W32</f>
        <v>186</v>
      </c>
      <c r="W32" s="417">
        <f>'Agency North'!X32+'Agency South'!X32</f>
        <v>180</v>
      </c>
      <c r="X32" s="417">
        <f>'Agency North'!Y32+'Agency South'!Y32</f>
        <v>156</v>
      </c>
      <c r="Y32" s="417">
        <f>'Agency North'!Z32+'Agency South'!Z32</f>
        <v>321</v>
      </c>
      <c r="Z32" s="417">
        <f>SUM(N32:INDEX(N32:Y32,$A$2))</f>
        <v>931</v>
      </c>
      <c r="AA32" s="417">
        <f t="shared" si="64"/>
        <v>501</v>
      </c>
      <c r="AB32" s="417">
        <f t="shared" si="65"/>
        <v>430</v>
      </c>
      <c r="AC32" s="417">
        <f t="shared" si="66"/>
        <v>454</v>
      </c>
      <c r="AD32" s="417">
        <f t="shared" si="67"/>
        <v>657</v>
      </c>
      <c r="AE32" s="417">
        <f>SUM(B32                                                                              : INDEX(B32:M32,$A$2))</f>
        <v>737</v>
      </c>
      <c r="AF32" s="417">
        <f t="shared" si="57"/>
        <v>270</v>
      </c>
      <c r="AG32" s="417">
        <f t="shared" si="58"/>
        <v>467</v>
      </c>
      <c r="AH32" s="417">
        <f t="shared" si="68"/>
        <v>532</v>
      </c>
      <c r="AI32" s="417">
        <f t="shared" si="59"/>
        <v>624</v>
      </c>
      <c r="AJ32" s="418">
        <f t="shared" si="69"/>
        <v>0.26322930800542732</v>
      </c>
      <c r="AK32" s="418">
        <f t="shared" si="60"/>
        <v>0.85555555555555562</v>
      </c>
      <c r="AL32" s="418">
        <f t="shared" si="60"/>
        <v>-7.9229122055674561E-2</v>
      </c>
      <c r="AM32" s="418">
        <f t="shared" si="60"/>
        <v>-0.14661654135338342</v>
      </c>
      <c r="AN32" s="418">
        <f>AD32/SUM(K32:INDEX(K32:M32,MOD($A$2,3)))-1</f>
        <v>5.2884615384615419E-2</v>
      </c>
      <c r="AO32" s="419">
        <f>'GEN Lion North'!AO32+'GEN Lion South'!AO32</f>
        <v>146</v>
      </c>
      <c r="AP32" s="419">
        <f>'GEN Lion North'!AP32+'GEN Lion South'!AP32</f>
        <v>255</v>
      </c>
      <c r="AQ32" s="419">
        <f>'GEN Lion North'!AQ32+'GEN Lion South'!AQ32</f>
        <v>362</v>
      </c>
      <c r="AR32" s="420">
        <f>'GEN Lion North'!AR32+'GEN Lion South'!AR32</f>
        <v>180</v>
      </c>
      <c r="AS32" s="420">
        <f>'GEN Lion North'!AS32+'GEN Lion South'!AS32</f>
        <v>109</v>
      </c>
      <c r="AT32" s="420">
        <f>'GEN Lion North'!AT32+'GEN Lion South'!AT32</f>
        <v>105</v>
      </c>
      <c r="BA32" s="421">
        <f>SUM(AO32:INDEX(AO32:AQ32,IF($A$2&lt;3,$A$2,3)))</f>
        <v>763</v>
      </c>
      <c r="BB32" s="421">
        <f>SUM(AR32:INDEX(AR32:AT32,IF($A$2&lt;7,$A$2-3,3)))</f>
        <v>394</v>
      </c>
      <c r="BC32" s="421">
        <f>SUM(AU32:INDEX(AU32:AW32,IF(AND($A$2&gt;6,$A$2&lt;10),$A$2-6,0)))</f>
        <v>0</v>
      </c>
      <c r="BD32" s="421">
        <f>SUM(AX32:INDEX(AX32:AZ32,IF($A$2&gt;9,$A$2-9,0)))</f>
        <v>0</v>
      </c>
      <c r="BE32" s="421">
        <f>SUM($AO32:INDEX(AO32:AZ32,$A$2))</f>
        <v>1157</v>
      </c>
      <c r="BF32" s="422">
        <f t="shared" si="61"/>
        <v>1.1774193548387097</v>
      </c>
      <c r="BG32" s="423">
        <f t="shared" si="61"/>
        <v>2.1074380165289255</v>
      </c>
      <c r="BH32" s="423">
        <f t="shared" si="61"/>
        <v>1.4140625</v>
      </c>
      <c r="BI32" s="423">
        <f t="shared" si="61"/>
        <v>0.97826086956521741</v>
      </c>
      <c r="BJ32" s="423">
        <f t="shared" si="61"/>
        <v>0.8257575757575758</v>
      </c>
      <c r="BK32" s="423">
        <f t="shared" si="61"/>
        <v>0.92105263157894735</v>
      </c>
      <c r="BL32" s="423">
        <f t="shared" si="61"/>
        <v>0</v>
      </c>
      <c r="BM32" s="423">
        <f t="shared" si="61"/>
        <v>0</v>
      </c>
      <c r="BN32" s="423">
        <f t="shared" si="61"/>
        <v>0</v>
      </c>
      <c r="BO32" s="423">
        <f t="shared" si="61"/>
        <v>0</v>
      </c>
      <c r="BP32" s="423">
        <f t="shared" si="61"/>
        <v>0</v>
      </c>
      <c r="BQ32" s="423">
        <f t="shared" si="61"/>
        <v>0</v>
      </c>
      <c r="BR32" s="423">
        <f>BA32/SUM(N32:INDEX(N32:P32,IF($A$2&lt;3,$A$2,3)))</f>
        <v>1.5229540918163673</v>
      </c>
      <c r="BS32" s="423">
        <f>BB32/SUM(Q32:INDEX(Q32:S32,IF($A$2&lt;7,$A$2-3,3)))</f>
        <v>0.91627906976744189</v>
      </c>
      <c r="BT32" s="423">
        <f t="shared" si="62"/>
        <v>0</v>
      </c>
      <c r="BU32" s="423">
        <f t="shared" si="62"/>
        <v>0</v>
      </c>
      <c r="BV32" s="423">
        <f t="shared" si="63"/>
        <v>1.2427497314715359</v>
      </c>
    </row>
    <row r="33" spans="1:76" outlineLevel="1" x14ac:dyDescent="0.25">
      <c r="A33" s="391" t="s">
        <v>68</v>
      </c>
      <c r="B33" s="391">
        <f>'Agency North'!C33+'Agency South'!C33</f>
        <v>63</v>
      </c>
      <c r="C33" s="391">
        <f>'Agency North'!D33+'Agency South'!D33</f>
        <v>59</v>
      </c>
      <c r="D33" s="391">
        <f>'Agency North'!E33+'Agency South'!E33</f>
        <v>70</v>
      </c>
      <c r="E33" s="391">
        <f>'Agency North'!F33+'Agency South'!F33</f>
        <v>112</v>
      </c>
      <c r="F33" s="391">
        <f>'Agency North'!G33+'Agency South'!G33</f>
        <v>142</v>
      </c>
      <c r="G33" s="391">
        <f>'Agency North'!H33+'Agency South'!H33</f>
        <v>150</v>
      </c>
      <c r="H33" s="417">
        <f>'Agency North'!I33+'Agency South'!I33</f>
        <v>146</v>
      </c>
      <c r="I33" s="417">
        <f>'Agency North'!J33+'Agency South'!J33</f>
        <v>126</v>
      </c>
      <c r="J33" s="417">
        <f>'Agency North'!K33+'Agency South'!K33</f>
        <v>213</v>
      </c>
      <c r="K33" s="417">
        <f>'Agency North'!L33+'Agency South'!L33</f>
        <v>185</v>
      </c>
      <c r="L33" s="417">
        <f>'Agency North'!M33+'Agency South'!M33</f>
        <v>224</v>
      </c>
      <c r="M33" s="417">
        <f>'Agency North'!N33+'Agency South'!N33</f>
        <v>252</v>
      </c>
      <c r="N33" s="417">
        <f>'Agency North'!O33+'Agency South'!O33</f>
        <v>99</v>
      </c>
      <c r="O33" s="417">
        <f>'Agency North'!P33+'Agency South'!P33</f>
        <v>110</v>
      </c>
      <c r="P33" s="417">
        <f>'Agency North'!Q33+'Agency South'!Q33</f>
        <v>189</v>
      </c>
      <c r="Q33" s="417">
        <f>'Agency North'!R33+'Agency South'!R33</f>
        <v>184</v>
      </c>
      <c r="R33" s="417">
        <f>'Agency North'!S33+'Agency South'!S33</f>
        <v>186</v>
      </c>
      <c r="S33" s="417">
        <f>'Agency North'!T33+'Agency South'!T33</f>
        <v>236</v>
      </c>
      <c r="T33" s="417">
        <f>'Agency North'!U33+'Agency South'!U33</f>
        <v>167</v>
      </c>
      <c r="U33" s="417">
        <f>'Agency North'!V33+'Agency South'!V33</f>
        <v>137</v>
      </c>
      <c r="V33" s="417">
        <f>'Agency North'!W33+'Agency South'!W33</f>
        <v>138</v>
      </c>
      <c r="W33" s="417">
        <f>'Agency North'!X33+'Agency South'!X33</f>
        <v>112</v>
      </c>
      <c r="X33" s="417">
        <f>'Agency North'!Y33+'Agency South'!Y33</f>
        <v>143</v>
      </c>
      <c r="Y33" s="417">
        <f>'Agency North'!Z33+'Agency South'!Z33</f>
        <v>248</v>
      </c>
      <c r="Z33" s="417">
        <f>SUM(N33:INDEX(N33:Y33,$A$2))</f>
        <v>1004</v>
      </c>
      <c r="AA33" s="417">
        <f t="shared" si="64"/>
        <v>398</v>
      </c>
      <c r="AB33" s="417">
        <f t="shared" si="65"/>
        <v>606</v>
      </c>
      <c r="AC33" s="417">
        <f t="shared" si="66"/>
        <v>442</v>
      </c>
      <c r="AD33" s="417">
        <f t="shared" si="67"/>
        <v>503</v>
      </c>
      <c r="AE33" s="417">
        <f>SUM(B33                                                                              : INDEX(B33:M33,$A$2))</f>
        <v>596</v>
      </c>
      <c r="AF33" s="417">
        <f t="shared" si="57"/>
        <v>192</v>
      </c>
      <c r="AG33" s="417">
        <f t="shared" si="58"/>
        <v>404</v>
      </c>
      <c r="AH33" s="417">
        <f t="shared" si="68"/>
        <v>485</v>
      </c>
      <c r="AI33" s="417">
        <f t="shared" si="59"/>
        <v>661</v>
      </c>
      <c r="AJ33" s="418">
        <f t="shared" si="69"/>
        <v>0.68456375838926165</v>
      </c>
      <c r="AK33" s="418">
        <f t="shared" si="60"/>
        <v>1.0729166666666665</v>
      </c>
      <c r="AL33" s="418">
        <f t="shared" si="60"/>
        <v>0.5</v>
      </c>
      <c r="AM33" s="418">
        <f t="shared" si="60"/>
        <v>-8.8659793814433008E-2</v>
      </c>
      <c r="AN33" s="418">
        <f>AD33/SUM(K33:INDEX(K33:M33,MOD($A$2,3)))-1</f>
        <v>-0.23903177004538578</v>
      </c>
      <c r="AO33" s="419">
        <f>'GEN Lion North'!AO33+'GEN Lion South'!AO33</f>
        <v>73</v>
      </c>
      <c r="AP33" s="419">
        <f>'GEN Lion North'!AP33+'GEN Lion South'!AP33</f>
        <v>107</v>
      </c>
      <c r="AQ33" s="419">
        <f>'GEN Lion North'!AQ33+'GEN Lion South'!AQ33</f>
        <v>166</v>
      </c>
      <c r="AR33" s="420">
        <f>'GEN Lion North'!AR33+'GEN Lion South'!AR33</f>
        <v>139</v>
      </c>
      <c r="AS33" s="420">
        <f>'GEN Lion North'!AS33+'GEN Lion South'!AS33</f>
        <v>118</v>
      </c>
      <c r="AT33" s="420">
        <f>'GEN Lion North'!AT33+'GEN Lion South'!AT33</f>
        <v>117</v>
      </c>
      <c r="BA33" s="421">
        <f>SUM(AO33:INDEX(AO33:AQ33,IF($A$2&lt;3,$A$2,3)))</f>
        <v>346</v>
      </c>
      <c r="BB33" s="421">
        <f>SUM(AR33:INDEX(AR33:AT33,IF($A$2&lt;7,$A$2-3,3)))</f>
        <v>374</v>
      </c>
      <c r="BC33" s="421">
        <f>SUM(AU33:INDEX(AU33:AW33,IF(AND($A$2&gt;6,$A$2&lt;10),$A$2-6,0)))</f>
        <v>0</v>
      </c>
      <c r="BD33" s="421">
        <f>SUM(AX33:INDEX(AX33:AZ33,IF($A$2&gt;9,$A$2-9,0)))</f>
        <v>0</v>
      </c>
      <c r="BE33" s="421">
        <f>SUM($AO33:INDEX(AO33:AZ33,$A$2))</f>
        <v>720</v>
      </c>
      <c r="BF33" s="422">
        <f t="shared" si="61"/>
        <v>0.73737373737373735</v>
      </c>
      <c r="BG33" s="423">
        <f t="shared" si="61"/>
        <v>0.97272727272727277</v>
      </c>
      <c r="BH33" s="423">
        <f t="shared" si="61"/>
        <v>0.87830687830687826</v>
      </c>
      <c r="BI33" s="423">
        <f t="shared" si="61"/>
        <v>0.75543478260869568</v>
      </c>
      <c r="BJ33" s="423">
        <f t="shared" si="61"/>
        <v>0.63440860215053763</v>
      </c>
      <c r="BK33" s="423">
        <f t="shared" si="61"/>
        <v>0.49576271186440679</v>
      </c>
      <c r="BL33" s="423">
        <f t="shared" si="61"/>
        <v>0</v>
      </c>
      <c r="BM33" s="423">
        <f t="shared" si="61"/>
        <v>0</v>
      </c>
      <c r="BN33" s="423">
        <f t="shared" si="61"/>
        <v>0</v>
      </c>
      <c r="BO33" s="423">
        <f t="shared" si="61"/>
        <v>0</v>
      </c>
      <c r="BP33" s="423">
        <f t="shared" si="61"/>
        <v>0</v>
      </c>
      <c r="BQ33" s="423">
        <f t="shared" si="61"/>
        <v>0</v>
      </c>
      <c r="BR33" s="423">
        <f>BA33/SUM(N33:INDEX(N33:P33,IF($A$2&lt;3,$A$2,3)))</f>
        <v>0.8693467336683417</v>
      </c>
      <c r="BS33" s="423">
        <f>BB33/SUM(Q33:INDEX(Q33:S33,IF($A$2&lt;7,$A$2-3,3)))</f>
        <v>0.61716171617161719</v>
      </c>
      <c r="BT33" s="423">
        <f t="shared" si="62"/>
        <v>0</v>
      </c>
      <c r="BU33" s="423">
        <f t="shared" si="62"/>
        <v>0</v>
      </c>
      <c r="BV33" s="423">
        <f t="shared" si="63"/>
        <v>0.71713147410358569</v>
      </c>
    </row>
    <row r="34" spans="1:76" outlineLevel="1" x14ac:dyDescent="0.25">
      <c r="A34" s="391" t="s">
        <v>69</v>
      </c>
      <c r="B34" s="391">
        <f>'Agency North'!C34+'Agency South'!C34</f>
        <v>23</v>
      </c>
      <c r="C34" s="391">
        <f>'Agency North'!D34+'Agency South'!D34</f>
        <v>17</v>
      </c>
      <c r="D34" s="391">
        <f>'Agency North'!E34+'Agency South'!E34</f>
        <v>20</v>
      </c>
      <c r="E34" s="391">
        <f>'Agency North'!F34+'Agency South'!F34</f>
        <v>21</v>
      </c>
      <c r="F34" s="391">
        <f>'Agency North'!G34+'Agency South'!G34</f>
        <v>41</v>
      </c>
      <c r="G34" s="391">
        <f>'Agency North'!H34+'Agency South'!H34</f>
        <v>40</v>
      </c>
      <c r="H34" s="417">
        <f>'Agency North'!I34+'Agency South'!I34</f>
        <v>44</v>
      </c>
      <c r="I34" s="417">
        <f>'Agency North'!J34+'Agency South'!J34</f>
        <v>52</v>
      </c>
      <c r="J34" s="417">
        <f>'Agency North'!K34+'Agency South'!K34</f>
        <v>113</v>
      </c>
      <c r="K34" s="417">
        <f>'Agency North'!L34+'Agency South'!L34</f>
        <v>77</v>
      </c>
      <c r="L34" s="417">
        <f>'Agency North'!M34+'Agency South'!M34</f>
        <v>125</v>
      </c>
      <c r="M34" s="417">
        <f>'Agency North'!N34+'Agency South'!N34</f>
        <v>140</v>
      </c>
      <c r="N34" s="417">
        <f>'Agency North'!O34+'Agency South'!O34</f>
        <v>57</v>
      </c>
      <c r="O34" s="417">
        <f>'Agency North'!P34+'Agency South'!P34</f>
        <v>52</v>
      </c>
      <c r="P34" s="417">
        <f>'Agency North'!Q34+'Agency South'!Q34</f>
        <v>106</v>
      </c>
      <c r="Q34" s="417">
        <f>'Agency North'!R34+'Agency South'!R34</f>
        <v>85</v>
      </c>
      <c r="R34" s="417">
        <f>'Agency North'!S34+'Agency South'!S34</f>
        <v>109</v>
      </c>
      <c r="S34" s="417">
        <f>'Agency North'!T34+'Agency South'!T34</f>
        <v>175</v>
      </c>
      <c r="T34" s="417">
        <f>'Agency North'!U34+'Agency South'!U34</f>
        <v>122</v>
      </c>
      <c r="U34" s="417">
        <f>'Agency North'!V34+'Agency South'!V34</f>
        <v>137</v>
      </c>
      <c r="V34" s="417">
        <f>'Agency North'!W34+'Agency South'!W34</f>
        <v>152</v>
      </c>
      <c r="W34" s="417">
        <f>'Agency North'!X34+'Agency South'!X34</f>
        <v>154</v>
      </c>
      <c r="X34" s="417">
        <f>'Agency North'!Y34+'Agency South'!Y34</f>
        <v>155</v>
      </c>
      <c r="Y34" s="417">
        <f>'Agency North'!Z34+'Agency South'!Z34</f>
        <v>255</v>
      </c>
      <c r="Z34" s="417">
        <f>SUM(N34:INDEX(N34:Y34,$A$2))</f>
        <v>584</v>
      </c>
      <c r="AA34" s="417">
        <f t="shared" si="64"/>
        <v>215</v>
      </c>
      <c r="AB34" s="417">
        <f t="shared" si="65"/>
        <v>369</v>
      </c>
      <c r="AC34" s="417">
        <f t="shared" si="66"/>
        <v>411</v>
      </c>
      <c r="AD34" s="417">
        <f t="shared" si="67"/>
        <v>564</v>
      </c>
      <c r="AE34" s="417">
        <f>SUM(B34                                                                              : INDEX(B34:M34,$A$2))</f>
        <v>162</v>
      </c>
      <c r="AF34" s="417">
        <f t="shared" si="57"/>
        <v>60</v>
      </c>
      <c r="AG34" s="417">
        <f t="shared" si="58"/>
        <v>102</v>
      </c>
      <c r="AH34" s="417">
        <f t="shared" si="68"/>
        <v>209</v>
      </c>
      <c r="AI34" s="417">
        <f t="shared" si="59"/>
        <v>342</v>
      </c>
      <c r="AJ34" s="418">
        <f t="shared" si="69"/>
        <v>2.6049382716049383</v>
      </c>
      <c r="AK34" s="418">
        <f t="shared" si="60"/>
        <v>2.5833333333333335</v>
      </c>
      <c r="AL34" s="418">
        <f t="shared" si="60"/>
        <v>2.6176470588235294</v>
      </c>
      <c r="AM34" s="418">
        <f t="shared" si="60"/>
        <v>0.96650717703349276</v>
      </c>
      <c r="AN34" s="418">
        <f>AD34/SUM(K34:INDEX(K34:M34,MOD($A$2,3)))-1</f>
        <v>0.64912280701754388</v>
      </c>
      <c r="AO34" s="419">
        <f>'GEN Lion North'!AO34+'GEN Lion South'!AO34</f>
        <v>105</v>
      </c>
      <c r="AP34" s="419">
        <f>'GEN Lion North'!AP34+'GEN Lion South'!AP34</f>
        <v>115</v>
      </c>
      <c r="AQ34" s="419">
        <f>'GEN Lion North'!AQ34+'GEN Lion South'!AQ34</f>
        <v>135</v>
      </c>
      <c r="AR34" s="420">
        <f>'GEN Lion North'!AR34+'GEN Lion South'!AR34</f>
        <v>131</v>
      </c>
      <c r="AS34" s="420">
        <f>'GEN Lion North'!AS34+'GEN Lion South'!AS34</f>
        <v>112</v>
      </c>
      <c r="AT34" s="420">
        <f>'GEN Lion North'!AT34+'GEN Lion South'!AT34</f>
        <v>101</v>
      </c>
      <c r="BA34" s="421">
        <f>SUM(AO34:INDEX(AO34:AQ34,IF($A$2&lt;3,$A$2,3)))</f>
        <v>355</v>
      </c>
      <c r="BB34" s="421">
        <f>SUM(AR34:INDEX(AR34:AT34,IF($A$2&lt;7,$A$2-3,3)))</f>
        <v>344</v>
      </c>
      <c r="BC34" s="421">
        <f>SUM(AU34:INDEX(AU34:AW34,IF(AND($A$2&gt;6,$A$2&lt;10),$A$2-6,0)))</f>
        <v>0</v>
      </c>
      <c r="BD34" s="421">
        <f>SUM(AX34:INDEX(AX34:AZ34,IF($A$2&gt;9,$A$2-9,0)))</f>
        <v>0</v>
      </c>
      <c r="BE34" s="421">
        <f>SUM($AO34:INDEX(AO34:AZ34,$A$2))</f>
        <v>699</v>
      </c>
      <c r="BF34" s="422">
        <f t="shared" si="61"/>
        <v>1.8421052631578947</v>
      </c>
      <c r="BG34" s="423">
        <f t="shared" si="61"/>
        <v>2.2115384615384617</v>
      </c>
      <c r="BH34" s="423">
        <f t="shared" si="61"/>
        <v>1.2735849056603774</v>
      </c>
      <c r="BI34" s="423">
        <f t="shared" si="61"/>
        <v>1.5411764705882354</v>
      </c>
      <c r="BJ34" s="423">
        <f t="shared" si="61"/>
        <v>1.0275229357798166</v>
      </c>
      <c r="BK34" s="423">
        <f t="shared" si="61"/>
        <v>0.57714285714285718</v>
      </c>
      <c r="BL34" s="423">
        <f t="shared" si="61"/>
        <v>0</v>
      </c>
      <c r="BM34" s="423">
        <f t="shared" si="61"/>
        <v>0</v>
      </c>
      <c r="BN34" s="423">
        <f t="shared" si="61"/>
        <v>0</v>
      </c>
      <c r="BO34" s="423">
        <f t="shared" si="61"/>
        <v>0</v>
      </c>
      <c r="BP34" s="423">
        <f t="shared" si="61"/>
        <v>0</v>
      </c>
      <c r="BQ34" s="423">
        <f t="shared" si="61"/>
        <v>0</v>
      </c>
      <c r="BR34" s="423">
        <f>BA34/SUM(N34:INDEX(N34:P34,IF($A$2&lt;3,$A$2,3)))</f>
        <v>1.6511627906976745</v>
      </c>
      <c r="BS34" s="423">
        <f>BB34/SUM(Q34:INDEX(Q34:S34,IF($A$2&lt;7,$A$2-3,3)))</f>
        <v>0.9322493224932249</v>
      </c>
      <c r="BT34" s="423">
        <f t="shared" si="62"/>
        <v>0</v>
      </c>
      <c r="BU34" s="423">
        <f t="shared" si="62"/>
        <v>0</v>
      </c>
      <c r="BV34" s="423">
        <f t="shared" si="63"/>
        <v>1.196917808219178</v>
      </c>
    </row>
    <row r="35" spans="1:76" outlineLevel="1" x14ac:dyDescent="0.25">
      <c r="A35" s="424" t="s">
        <v>70</v>
      </c>
      <c r="H35" s="417"/>
      <c r="I35" s="417"/>
      <c r="J35" s="417"/>
      <c r="K35" s="417"/>
      <c r="L35" s="417"/>
      <c r="M35" s="417"/>
      <c r="N35" s="417"/>
      <c r="O35" s="417"/>
      <c r="P35" s="417"/>
      <c r="Q35" s="417"/>
      <c r="R35" s="417"/>
      <c r="S35" s="417"/>
      <c r="T35" s="417"/>
      <c r="U35" s="417"/>
      <c r="V35" s="417"/>
      <c r="W35" s="417"/>
      <c r="X35" s="417"/>
      <c r="Y35" s="417"/>
      <c r="Z35" s="417"/>
      <c r="AA35" s="417"/>
      <c r="AB35" s="417"/>
      <c r="AC35" s="417"/>
      <c r="AD35" s="417"/>
      <c r="AE35" s="417"/>
      <c r="AF35" s="417"/>
      <c r="AG35" s="417"/>
      <c r="AH35" s="417"/>
      <c r="AI35" s="417"/>
      <c r="AJ35" s="418"/>
      <c r="AK35" s="418"/>
      <c r="AL35" s="418"/>
      <c r="AM35" s="418"/>
      <c r="AN35" s="418"/>
      <c r="AO35" s="419"/>
      <c r="AP35" s="419">
        <f>'GEN Lion North'!AP35+'GEN Lion South'!AP35</f>
        <v>98</v>
      </c>
      <c r="AQ35" s="419">
        <f>'GEN Lion North'!AQ35+'GEN Lion South'!AQ35</f>
        <v>76</v>
      </c>
      <c r="AR35" s="420">
        <f>'GEN Lion North'!AR35+'GEN Lion South'!AR35</f>
        <v>150</v>
      </c>
      <c r="AS35" s="420">
        <f>'GEN Lion North'!AS35+'GEN Lion South'!AS35</f>
        <v>67</v>
      </c>
      <c r="AT35" s="420">
        <f>'GEN Lion North'!AT35+'GEN Lion South'!AT35</f>
        <v>57</v>
      </c>
      <c r="BA35" s="421">
        <f>SUM(AO35:INDEX(AO35:AQ35,IF($A$2&lt;3,$A$2,3)))</f>
        <v>174</v>
      </c>
      <c r="BB35" s="421">
        <f>SUM(AR35:INDEX(AR35:AT35,IF($A$2&lt;7,$A$2-3,3)))</f>
        <v>274</v>
      </c>
      <c r="BC35" s="421"/>
      <c r="BD35" s="421"/>
      <c r="BE35" s="421">
        <f>SUM($AO35:INDEX(AO35:AZ35,$A$2))</f>
        <v>448</v>
      </c>
      <c r="BF35" s="422"/>
      <c r="BG35" s="423"/>
      <c r="BH35" s="423"/>
      <c r="BI35" s="423"/>
      <c r="BJ35" s="423"/>
      <c r="BK35" s="423"/>
      <c r="BL35" s="423"/>
      <c r="BM35" s="423"/>
      <c r="BN35" s="423"/>
      <c r="BO35" s="423"/>
      <c r="BP35" s="423"/>
      <c r="BQ35" s="423"/>
      <c r="BR35" s="423"/>
      <c r="BS35" s="423"/>
      <c r="BT35" s="423"/>
      <c r="BU35" s="423"/>
      <c r="BV35" s="423"/>
    </row>
    <row r="36" spans="1:76" s="416" customFormat="1" x14ac:dyDescent="0.25">
      <c r="A36" s="425" t="s">
        <v>103</v>
      </c>
      <c r="B36" s="425">
        <f>SUM(B28:B34)</f>
        <v>557</v>
      </c>
      <c r="C36" s="425">
        <f t="shared" ref="C36:AI36" si="70">SUM(C28:C34)</f>
        <v>465</v>
      </c>
      <c r="D36" s="425">
        <f t="shared" si="70"/>
        <v>642</v>
      </c>
      <c r="E36" s="425">
        <f t="shared" si="70"/>
        <v>744</v>
      </c>
      <c r="F36" s="425">
        <f t="shared" si="70"/>
        <v>881</v>
      </c>
      <c r="G36" s="425">
        <f t="shared" si="70"/>
        <v>998</v>
      </c>
      <c r="H36" s="426">
        <f t="shared" si="70"/>
        <v>1018</v>
      </c>
      <c r="I36" s="426">
        <f t="shared" si="70"/>
        <v>832</v>
      </c>
      <c r="J36" s="426">
        <f t="shared" si="70"/>
        <v>1364</v>
      </c>
      <c r="K36" s="426">
        <f t="shared" si="70"/>
        <v>1130</v>
      </c>
      <c r="L36" s="426">
        <f t="shared" si="70"/>
        <v>1365</v>
      </c>
      <c r="M36" s="426">
        <f t="shared" si="70"/>
        <v>1568</v>
      </c>
      <c r="N36" s="426">
        <f t="shared" si="70"/>
        <v>635</v>
      </c>
      <c r="O36" s="426">
        <f t="shared" si="70"/>
        <v>620</v>
      </c>
      <c r="P36" s="426">
        <f t="shared" si="70"/>
        <v>1116</v>
      </c>
      <c r="Q36" s="426">
        <f t="shared" si="70"/>
        <v>979</v>
      </c>
      <c r="R36" s="426">
        <f t="shared" si="70"/>
        <v>1088</v>
      </c>
      <c r="S36" s="426">
        <f t="shared" si="70"/>
        <v>1647</v>
      </c>
      <c r="T36" s="426">
        <f t="shared" si="70"/>
        <v>1310</v>
      </c>
      <c r="U36" s="426">
        <f t="shared" si="70"/>
        <v>1420</v>
      </c>
      <c r="V36" s="426">
        <f t="shared" si="70"/>
        <v>1734</v>
      </c>
      <c r="W36" s="426">
        <f t="shared" si="70"/>
        <v>1466</v>
      </c>
      <c r="X36" s="426">
        <f t="shared" si="70"/>
        <v>1539</v>
      </c>
      <c r="Y36" s="426">
        <f t="shared" si="70"/>
        <v>2520</v>
      </c>
      <c r="Z36" s="426">
        <f>SUM(N36:INDEX(N36:Y36,$A$2))</f>
        <v>6085</v>
      </c>
      <c r="AA36" s="426">
        <f t="shared" si="70"/>
        <v>2371</v>
      </c>
      <c r="AB36" s="426">
        <f t="shared" si="70"/>
        <v>3714</v>
      </c>
      <c r="AC36" s="426">
        <f t="shared" si="70"/>
        <v>4464</v>
      </c>
      <c r="AD36" s="426">
        <f t="shared" si="70"/>
        <v>5525</v>
      </c>
      <c r="AE36" s="426">
        <f t="shared" si="70"/>
        <v>4287</v>
      </c>
      <c r="AF36" s="426">
        <f t="shared" si="70"/>
        <v>1664</v>
      </c>
      <c r="AG36" s="426">
        <f t="shared" si="70"/>
        <v>2623</v>
      </c>
      <c r="AH36" s="426">
        <f t="shared" si="70"/>
        <v>3214</v>
      </c>
      <c r="AI36" s="426">
        <f t="shared" si="70"/>
        <v>4063</v>
      </c>
      <c r="AJ36" s="428">
        <f t="shared" si="69"/>
        <v>0.41940751108000929</v>
      </c>
      <c r="AK36" s="428">
        <f t="shared" si="60"/>
        <v>0.42487980769230771</v>
      </c>
      <c r="AL36" s="428">
        <f t="shared" si="60"/>
        <v>0.41593595120091509</v>
      </c>
      <c r="AM36" s="428">
        <f t="shared" si="60"/>
        <v>0.38892345986309884</v>
      </c>
      <c r="AN36" s="418">
        <f>AD36/SUM(K36:INDEX(K36:M36,MOD($A$2,3)))-1</f>
        <v>0.35983263598326354</v>
      </c>
      <c r="AO36" s="426">
        <f t="shared" ref="AO36:AQ36" si="71">SUM(AO28:AO34)</f>
        <v>1021</v>
      </c>
      <c r="AP36" s="426">
        <f t="shared" si="71"/>
        <v>1442</v>
      </c>
      <c r="AQ36" s="426">
        <f t="shared" si="71"/>
        <v>1915</v>
      </c>
      <c r="AR36" s="426">
        <f t="shared" ref="AR36:AT36" si="72">SUM(AR28:AR34)</f>
        <v>1683</v>
      </c>
      <c r="AS36" s="426">
        <f t="shared" si="72"/>
        <v>1467</v>
      </c>
      <c r="AT36" s="426">
        <f t="shared" si="72"/>
        <v>1888</v>
      </c>
      <c r="BA36" s="431">
        <f>SUM(AO36:INDEX(AO36:AQ36,IF($A$2&lt;3,$A$2,3)))</f>
        <v>4378</v>
      </c>
      <c r="BB36" s="431">
        <f>SUM(AR36:INDEX(AR36:AT36,IF($A$2&lt;7,$A$2-3,3)))</f>
        <v>5038</v>
      </c>
      <c r="BC36" s="431">
        <f>SUM(AU36:INDEX(AU36:AW36,IF(AND($A$2&gt;6,$A$2&lt;10),$A$2-6,0)))</f>
        <v>0</v>
      </c>
      <c r="BD36" s="431">
        <f>SUM(AX36:INDEX(AX36:AZ36,IF($A$2&gt;9,$A$2-9,0)))</f>
        <v>0</v>
      </c>
      <c r="BE36" s="431">
        <f>SUM($AO36:INDEX(AO36:AZ36,$A$2))</f>
        <v>9416</v>
      </c>
      <c r="BF36" s="432">
        <f t="shared" si="61"/>
        <v>1.6078740157480316</v>
      </c>
      <c r="BG36" s="433">
        <f t="shared" si="61"/>
        <v>2.3258064516129031</v>
      </c>
      <c r="BH36" s="433">
        <f t="shared" si="61"/>
        <v>1.7159498207885304</v>
      </c>
      <c r="BI36" s="433">
        <f t="shared" si="61"/>
        <v>1.7191011235955056</v>
      </c>
      <c r="BJ36" s="433">
        <f t="shared" si="61"/>
        <v>1.3483455882352942</v>
      </c>
      <c r="BK36" s="433">
        <f t="shared" si="61"/>
        <v>1.1463266545233759</v>
      </c>
      <c r="BL36" s="433">
        <f t="shared" si="61"/>
        <v>0</v>
      </c>
      <c r="BM36" s="433">
        <f t="shared" si="61"/>
        <v>0</v>
      </c>
      <c r="BN36" s="433">
        <f t="shared" si="61"/>
        <v>0</v>
      </c>
      <c r="BO36" s="433">
        <f t="shared" si="61"/>
        <v>0</v>
      </c>
      <c r="BP36" s="433">
        <f t="shared" si="61"/>
        <v>0</v>
      </c>
      <c r="BQ36" s="433">
        <f t="shared" si="61"/>
        <v>0</v>
      </c>
      <c r="BR36" s="433">
        <f>BA36/SUM(N36:INDEX(N36:P36,IF($A$2&lt;3,$A$2,3)))</f>
        <v>1.8464782792070855</v>
      </c>
      <c r="BS36" s="433">
        <f>BB36/SUM(Q36:INDEX(Q36:S36,IF($A$2&lt;7,$A$2-3,3)))</f>
        <v>1.3564889606892838</v>
      </c>
      <c r="BT36" s="433">
        <f t="shared" si="62"/>
        <v>0</v>
      </c>
      <c r="BU36" s="433">
        <f t="shared" si="62"/>
        <v>0</v>
      </c>
      <c r="BV36" s="433">
        <f t="shared" si="63"/>
        <v>1.5474116680361545</v>
      </c>
    </row>
    <row r="37" spans="1:76" x14ac:dyDescent="0.25">
      <c r="A37" s="391" t="s">
        <v>210</v>
      </c>
      <c r="G37" s="439">
        <f>2*SUM(E36:G36)/SUM(D24,E24,E24,F24,F24,G24)</f>
        <v>0.28723171265878228</v>
      </c>
      <c r="L37" s="439"/>
      <c r="M37" s="439">
        <f>2*SUM(K36:L36)/SUM(J24,K24,K24,L24)</f>
        <v>0.33805297744055279</v>
      </c>
      <c r="S37" s="439">
        <f>2*SUM(Q36:S36)/SUM(P24,Q24,Q24,R24,R24,S24)</f>
        <v>0.25600551438910907</v>
      </c>
      <c r="V37" s="439">
        <f>2*SUM(T36:V36)/SUM(S24,T24,T24,U24,U24,V24)</f>
        <v>0.22244923383580417</v>
      </c>
      <c r="Y37" s="439">
        <f>2*SUM(W36:Y36)/SUM(V24,W24,W24,X24,X24,Y24)</f>
        <v>0.21060054508376375</v>
      </c>
      <c r="AP37" s="417"/>
      <c r="BF37" s="441"/>
    </row>
    <row r="38" spans="1:76" x14ac:dyDescent="0.25">
      <c r="Z38" s="442"/>
      <c r="AA38" s="442"/>
      <c r="AB38" s="442"/>
      <c r="AC38" s="442"/>
      <c r="AD38" s="442"/>
      <c r="AE38" s="442"/>
      <c r="AF38" s="442"/>
      <c r="AG38" s="442"/>
      <c r="AH38" s="442"/>
      <c r="AI38" s="442"/>
      <c r="AJ38" s="442"/>
      <c r="AK38" s="442"/>
      <c r="AL38" s="442"/>
      <c r="AM38" s="442"/>
      <c r="AN38" s="442"/>
      <c r="BF38" s="441"/>
    </row>
    <row r="39" spans="1:76" s="416" customFormat="1" x14ac:dyDescent="0.25">
      <c r="A39" s="408" t="s">
        <v>50</v>
      </c>
      <c r="B39" s="409">
        <f t="shared" ref="B39:Y39" si="73">B3</f>
        <v>42005</v>
      </c>
      <c r="C39" s="409">
        <f t="shared" si="73"/>
        <v>42036</v>
      </c>
      <c r="D39" s="409">
        <f t="shared" si="73"/>
        <v>42064</v>
      </c>
      <c r="E39" s="409">
        <f t="shared" si="73"/>
        <v>42095</v>
      </c>
      <c r="F39" s="409">
        <f t="shared" si="73"/>
        <v>42125</v>
      </c>
      <c r="G39" s="409">
        <f t="shared" si="73"/>
        <v>42156</v>
      </c>
      <c r="H39" s="409">
        <f t="shared" si="73"/>
        <v>42186</v>
      </c>
      <c r="I39" s="409">
        <f t="shared" si="73"/>
        <v>42217</v>
      </c>
      <c r="J39" s="409">
        <f t="shared" si="73"/>
        <v>42248</v>
      </c>
      <c r="K39" s="409">
        <f t="shared" si="73"/>
        <v>42278</v>
      </c>
      <c r="L39" s="409">
        <f t="shared" si="73"/>
        <v>42309</v>
      </c>
      <c r="M39" s="409">
        <f t="shared" si="73"/>
        <v>42339</v>
      </c>
      <c r="N39" s="409">
        <f t="shared" si="73"/>
        <v>42370</v>
      </c>
      <c r="O39" s="409">
        <f t="shared" si="73"/>
        <v>42401</v>
      </c>
      <c r="P39" s="409">
        <f t="shared" si="73"/>
        <v>42430</v>
      </c>
      <c r="Q39" s="409">
        <f t="shared" si="73"/>
        <v>42461</v>
      </c>
      <c r="R39" s="409">
        <f t="shared" si="73"/>
        <v>42491</v>
      </c>
      <c r="S39" s="409">
        <f t="shared" si="73"/>
        <v>42522</v>
      </c>
      <c r="T39" s="409">
        <f t="shared" si="73"/>
        <v>42552</v>
      </c>
      <c r="U39" s="409">
        <f t="shared" si="73"/>
        <v>42583</v>
      </c>
      <c r="V39" s="409">
        <f t="shared" si="73"/>
        <v>42614</v>
      </c>
      <c r="W39" s="409">
        <f t="shared" si="73"/>
        <v>42644</v>
      </c>
      <c r="X39" s="409">
        <f t="shared" si="73"/>
        <v>42675</v>
      </c>
      <c r="Y39" s="409">
        <f t="shared" si="73"/>
        <v>42705</v>
      </c>
      <c r="Z39" s="410" t="str">
        <f>Z27</f>
        <v>YTD 6/16</v>
      </c>
      <c r="AA39" s="410" t="s">
        <v>78</v>
      </c>
      <c r="AB39" s="410" t="s">
        <v>79</v>
      </c>
      <c r="AC39" s="410" t="s">
        <v>80</v>
      </c>
      <c r="AD39" s="410" t="s">
        <v>81</v>
      </c>
      <c r="AE39" s="411" t="str">
        <f t="shared" ref="AE39:AI39" si="74">AE15</f>
        <v>YTD 6/15</v>
      </c>
      <c r="AF39" s="411" t="str">
        <f t="shared" si="74"/>
        <v>Q1 '15</v>
      </c>
      <c r="AG39" s="411" t="str">
        <f t="shared" si="74"/>
        <v>Q2 '15</v>
      </c>
      <c r="AH39" s="411" t="str">
        <f t="shared" si="74"/>
        <v>Q3 '15</v>
      </c>
      <c r="AI39" s="411" t="str">
        <f t="shared" si="74"/>
        <v>Q4 '15</v>
      </c>
      <c r="AJ39" s="412" t="s">
        <v>86</v>
      </c>
      <c r="AK39" s="412" t="s">
        <v>87</v>
      </c>
      <c r="AL39" s="412" t="s">
        <v>88</v>
      </c>
      <c r="AM39" s="412" t="s">
        <v>89</v>
      </c>
      <c r="AN39" s="412" t="s">
        <v>90</v>
      </c>
      <c r="AO39" s="413">
        <v>42736</v>
      </c>
      <c r="AP39" s="413">
        <v>42767</v>
      </c>
      <c r="AQ39" s="413">
        <v>42795</v>
      </c>
      <c r="AR39" s="413">
        <v>42826</v>
      </c>
      <c r="AS39" s="413">
        <v>42856</v>
      </c>
      <c r="AT39" s="413">
        <v>42887</v>
      </c>
      <c r="AU39" s="413">
        <v>42917</v>
      </c>
      <c r="AV39" s="413">
        <v>42948</v>
      </c>
      <c r="AW39" s="413">
        <v>42979</v>
      </c>
      <c r="AX39" s="413">
        <v>43009</v>
      </c>
      <c r="AY39" s="413">
        <v>43040</v>
      </c>
      <c r="AZ39" s="413">
        <v>43070</v>
      </c>
      <c r="BA39" s="410" t="s">
        <v>91</v>
      </c>
      <c r="BB39" s="410" t="s">
        <v>92</v>
      </c>
      <c r="BC39" s="410" t="s">
        <v>93</v>
      </c>
      <c r="BD39" s="410" t="s">
        <v>94</v>
      </c>
      <c r="BE39" s="410" t="str">
        <f>"YTD " &amp; A38 &amp;"/17"</f>
        <v>YTD /17</v>
      </c>
      <c r="BF39" s="414">
        <v>42736</v>
      </c>
      <c r="BG39" s="413">
        <v>42767</v>
      </c>
      <c r="BH39" s="413">
        <v>42795</v>
      </c>
      <c r="BI39" s="413">
        <v>42826</v>
      </c>
      <c r="BJ39" s="413">
        <v>42856</v>
      </c>
      <c r="BK39" s="413">
        <v>42887</v>
      </c>
      <c r="BL39" s="413">
        <v>42917</v>
      </c>
      <c r="BM39" s="413">
        <v>42948</v>
      </c>
      <c r="BN39" s="413">
        <v>42979</v>
      </c>
      <c r="BO39" s="413">
        <v>43009</v>
      </c>
      <c r="BP39" s="413">
        <v>43040</v>
      </c>
      <c r="BQ39" s="413">
        <v>43070</v>
      </c>
      <c r="BR39" s="410" t="s">
        <v>95</v>
      </c>
      <c r="BS39" s="410" t="s">
        <v>96</v>
      </c>
      <c r="BT39" s="410" t="s">
        <v>97</v>
      </c>
      <c r="BU39" s="410" t="s">
        <v>98</v>
      </c>
      <c r="BV39" s="415" t="s">
        <v>3</v>
      </c>
    </row>
    <row r="40" spans="1:76" outlineLevel="1" x14ac:dyDescent="0.25">
      <c r="A40" s="391" t="s">
        <v>172</v>
      </c>
      <c r="B40" s="439">
        <f t="shared" ref="B40:M46" si="75">IFERROR(B28/B16,"")</f>
        <v>0.73076923076923073</v>
      </c>
      <c r="C40" s="439">
        <f t="shared" si="75"/>
        <v>0.52631578947368418</v>
      </c>
      <c r="D40" s="439">
        <f t="shared" si="75"/>
        <v>0.65079365079365081</v>
      </c>
      <c r="E40" s="439">
        <f t="shared" si="75"/>
        <v>0.75714285714285712</v>
      </c>
      <c r="F40" s="439">
        <f t="shared" si="75"/>
        <v>0.83098591549295775</v>
      </c>
      <c r="G40" s="439">
        <f t="shared" si="75"/>
        <v>0.76056338028169013</v>
      </c>
      <c r="H40" s="439">
        <f t="shared" si="75"/>
        <v>0.68421052631578949</v>
      </c>
      <c r="I40" s="439">
        <f t="shared" si="75"/>
        <v>0.61842105263157898</v>
      </c>
      <c r="J40" s="439">
        <f t="shared" si="75"/>
        <v>0.8441558441558441</v>
      </c>
      <c r="K40" s="439">
        <f t="shared" si="75"/>
        <v>0.79220779220779225</v>
      </c>
      <c r="L40" s="439">
        <f t="shared" si="75"/>
        <v>0.73972602739726023</v>
      </c>
      <c r="M40" s="439">
        <f t="shared" si="75"/>
        <v>0.75</v>
      </c>
      <c r="N40" s="439">
        <f t="shared" ref="N40:Y46" si="76">N28*2/SUM(M16:N16)</f>
        <v>0.46632124352331605</v>
      </c>
      <c r="O40" s="439">
        <f t="shared" ref="O40:Y40" si="77">O28*2/SUM(N16:O16)</f>
        <v>0.35193133047210301</v>
      </c>
      <c r="P40" s="439">
        <f t="shared" si="77"/>
        <v>0.55555555555555558</v>
      </c>
      <c r="Q40" s="439">
        <f t="shared" si="77"/>
        <v>0.43404255319148938</v>
      </c>
      <c r="R40" s="439">
        <f t="shared" si="77"/>
        <v>0.4366812227074236</v>
      </c>
      <c r="S40" s="439">
        <f t="shared" si="77"/>
        <v>0.58447488584474883</v>
      </c>
      <c r="T40" s="439">
        <f t="shared" si="77"/>
        <v>0.44660194174757284</v>
      </c>
      <c r="U40" s="439">
        <f t="shared" si="77"/>
        <v>0.48205128205128206</v>
      </c>
      <c r="V40" s="439">
        <f t="shared" si="77"/>
        <v>0.5368421052631579</v>
      </c>
      <c r="W40" s="439">
        <f t="shared" si="77"/>
        <v>0.44919786096256686</v>
      </c>
      <c r="X40" s="439">
        <f t="shared" si="77"/>
        <v>0.45901639344262296</v>
      </c>
      <c r="Y40" s="439">
        <f t="shared" si="77"/>
        <v>0.58959537572254339</v>
      </c>
      <c r="Z40" s="443">
        <f>2*SUM(N28:INDEX(N28:Y28,$A$2))/(SUM(N16:INDEX(N16:Y16,$A$2))*2+M16-INDEX(N16:Y16,$A$2))</f>
        <v>0.47058823529411764</v>
      </c>
      <c r="AA40" s="439">
        <f>AVERAGE(N40:P40)</f>
        <v>0.45793604318365827</v>
      </c>
      <c r="AB40" s="439">
        <f>2*SUM(Q28:INDEX(Q28:S28,$B$2))/(P16+SUM(Q16:INDEX(Q16:S16,$B$2))*2-INDEX(Q16:S16,$B$2))</f>
        <v>0.48316251830161056</v>
      </c>
      <c r="AC40" s="439">
        <f>IFERROR(AVERAGE(T40:V40),"")</f>
        <v>0.48849844302067097</v>
      </c>
      <c r="AD40" s="439">
        <f>IFERROR(AVERAGE(W40:Y40),"")</f>
        <v>0.49926987670924444</v>
      </c>
      <c r="AE40" s="439">
        <f>AVERAGE(B40:INDEX(B40:M40,$A$2))</f>
        <v>0.70942847065901171</v>
      </c>
      <c r="AF40" s="439">
        <f>AVERAGE(B40:D40)</f>
        <v>0.63595955701218854</v>
      </c>
      <c r="AG40" s="439">
        <f>AVERAGE(E40:G40)</f>
        <v>0.782897384305835</v>
      </c>
      <c r="AH40" s="439">
        <f>AVERAGE(H40:J40)</f>
        <v>0.7155958077010709</v>
      </c>
      <c r="AI40" s="439">
        <f>AVERAGE(K40:M40)</f>
        <v>0.76064460653501753</v>
      </c>
      <c r="AJ40" s="418">
        <f>Z40/AE40-1</f>
        <v>-0.33666570379255778</v>
      </c>
      <c r="AK40" s="418">
        <f t="shared" ref="AK40:AN49" si="78">AA40/AF40-1</f>
        <v>-0.27992898583819592</v>
      </c>
      <c r="AL40" s="418">
        <f t="shared" si="78"/>
        <v>-0.38285332409174899</v>
      </c>
      <c r="AM40" s="418">
        <f t="shared" si="78"/>
        <v>-0.31735424136982415</v>
      </c>
      <c r="AN40" s="418">
        <f t="shared" si="78"/>
        <v>-0.34362266895760896</v>
      </c>
      <c r="AO40" s="444">
        <f t="shared" ref="AO40:AO46" si="79">IFERROR(AO28/AVERAGE(Y16,AO16),"")</f>
        <v>0.71052631578947367</v>
      </c>
      <c r="AP40" s="444">
        <f>IFERROR(AP28/AVERAGE(AO16,AP16),"")</f>
        <v>0.69444444444444442</v>
      </c>
      <c r="AQ40" s="444">
        <f t="shared" ref="AQ40:AZ46" si="80">IFERROR(AQ28/AVERAGE(AP16:AQ16),"")</f>
        <v>0.74125874125874125</v>
      </c>
      <c r="AR40" s="445">
        <f t="shared" si="80"/>
        <v>0.83447332421340625</v>
      </c>
      <c r="AS40" s="445">
        <f>IFERROR(AS28/AVERAGE(AR16:AS16),"")</f>
        <v>0.43090128755364809</v>
      </c>
      <c r="AT40" s="445">
        <f t="shared" si="80"/>
        <v>0.41348713398402842</v>
      </c>
      <c r="AU40" s="439">
        <f t="shared" si="80"/>
        <v>0</v>
      </c>
      <c r="AV40" s="439" t="str">
        <f t="shared" si="80"/>
        <v/>
      </c>
      <c r="AW40" s="439" t="str">
        <f t="shared" si="80"/>
        <v/>
      </c>
      <c r="AX40" s="439" t="str">
        <f t="shared" si="80"/>
        <v/>
      </c>
      <c r="AY40" s="439" t="str">
        <f t="shared" si="80"/>
        <v/>
      </c>
      <c r="AZ40" s="439" t="str">
        <f t="shared" si="80"/>
        <v/>
      </c>
      <c r="BA40" s="439">
        <f t="shared" ref="BA40:BA42" si="81">IFERROR(BA28/(AVERAGE(Y16,AO16)+AVERAGE(AO16,AP16)+AVERAGE(AQ16,AP16)),"")</f>
        <v>0.71571072319202</v>
      </c>
      <c r="BB40" s="439">
        <f>IFERROR(BB28*2/(AQ16+2*SUM(AR16:INDEX(AR16:AT16,$B$2))-INDEX(AR16:AT16,$B$2)),"")</f>
        <v>0.52199801521667222</v>
      </c>
      <c r="BE40" s="439">
        <f>2*SUM(AO28:INDEX(AO28:AZ28,$A$2))/(SUM(AO16:INDEX(AO16:AZ16,$A$2))*2+Y16-INDEX(AO16:AZ16,$A$2))</f>
        <v>0.56261437908496736</v>
      </c>
      <c r="BF40" s="422">
        <f t="shared" ref="BF40:BK48" si="82">AO40/N40</f>
        <v>1.5236842105263158</v>
      </c>
      <c r="BG40" s="423">
        <f t="shared" si="82"/>
        <v>1.9732384823848237</v>
      </c>
      <c r="BH40" s="423">
        <f t="shared" si="82"/>
        <v>1.3342657342657342</v>
      </c>
      <c r="BI40" s="423">
        <f t="shared" si="82"/>
        <v>1.9225610900995143</v>
      </c>
      <c r="BJ40" s="423">
        <f t="shared" si="82"/>
        <v>0.98676394849785409</v>
      </c>
      <c r="BK40" s="423">
        <f t="shared" si="82"/>
        <v>0.70745064330079865</v>
      </c>
      <c r="BL40" s="423"/>
      <c r="BM40" s="423"/>
      <c r="BN40" s="423"/>
      <c r="BO40" s="423"/>
      <c r="BP40" s="423"/>
      <c r="BQ40" s="423"/>
      <c r="BR40" s="423">
        <f>BA40/((N28+O28+P28)/(SUM(M16,N16,N16,O16,O16,P16)/2))</f>
        <v>1.5641360175719643</v>
      </c>
      <c r="BS40" s="423">
        <f t="shared" ref="BS40:BU48" si="83">BB40/AB40</f>
        <v>1.0803777102817791</v>
      </c>
      <c r="BT40" s="423">
        <f t="shared" si="83"/>
        <v>0</v>
      </c>
      <c r="BU40" s="423">
        <f t="shared" si="83"/>
        <v>0</v>
      </c>
      <c r="BV40" s="423">
        <f t="shared" ref="BV40:BV48" si="84">BE40/Z40</f>
        <v>1.1955555555555557</v>
      </c>
      <c r="BX40" s="439"/>
    </row>
    <row r="41" spans="1:76" outlineLevel="1" x14ac:dyDescent="0.25">
      <c r="A41" s="391" t="s">
        <v>64</v>
      </c>
      <c r="B41" s="439">
        <f t="shared" si="75"/>
        <v>0.28110599078341014</v>
      </c>
      <c r="C41" s="439">
        <f t="shared" si="75"/>
        <v>0.34123222748815168</v>
      </c>
      <c r="D41" s="439">
        <f t="shared" si="75"/>
        <v>0.30973451327433627</v>
      </c>
      <c r="E41" s="439">
        <f t="shared" si="75"/>
        <v>0.28620689655172415</v>
      </c>
      <c r="F41" s="439">
        <f t="shared" si="75"/>
        <v>0.33829787234042552</v>
      </c>
      <c r="G41" s="439">
        <f t="shared" si="75"/>
        <v>0.40836653386454186</v>
      </c>
      <c r="H41" s="439">
        <f t="shared" si="75"/>
        <v>0.4859437751004016</v>
      </c>
      <c r="I41" s="439">
        <f t="shared" si="75"/>
        <v>0.35860655737704916</v>
      </c>
      <c r="J41" s="439">
        <f t="shared" si="75"/>
        <v>0.46864111498257838</v>
      </c>
      <c r="K41" s="439">
        <f t="shared" si="75"/>
        <v>0.43534482758620691</v>
      </c>
      <c r="L41" s="439">
        <f t="shared" si="75"/>
        <v>0.46708074534161492</v>
      </c>
      <c r="M41" s="439">
        <f t="shared" si="75"/>
        <v>0.46621621621621623</v>
      </c>
      <c r="N41" s="439">
        <f t="shared" si="76"/>
        <v>0.14805520702634881</v>
      </c>
      <c r="O41" s="439">
        <f t="shared" si="76"/>
        <v>0.31421446384039903</v>
      </c>
      <c r="P41" s="439">
        <f t="shared" si="76"/>
        <v>0.68486916951080778</v>
      </c>
      <c r="Q41" s="439">
        <f t="shared" si="76"/>
        <v>0.3973941368078176</v>
      </c>
      <c r="R41" s="439">
        <f t="shared" si="76"/>
        <v>0.46249033255993816</v>
      </c>
      <c r="S41" s="439">
        <f t="shared" si="76"/>
        <v>0.5625</v>
      </c>
      <c r="T41" s="439">
        <f t="shared" si="76"/>
        <v>0.3225516621743037</v>
      </c>
      <c r="U41" s="439">
        <f t="shared" si="76"/>
        <v>0.41354903943377147</v>
      </c>
      <c r="V41" s="439">
        <f t="shared" si="76"/>
        <v>0.47779215178956447</v>
      </c>
      <c r="W41" s="439">
        <f t="shared" si="76"/>
        <v>0.35385242560130453</v>
      </c>
      <c r="X41" s="439">
        <f t="shared" si="76"/>
        <v>0.32586068855084066</v>
      </c>
      <c r="Y41" s="439">
        <f t="shared" si="76"/>
        <v>0.55108579565681737</v>
      </c>
      <c r="Z41" s="443">
        <f>2*SUM(N29:INDEX(N29:Y29,$A$2))/(SUM(N17:INDEX(N17:Y17,$A$2))*2+M17-INDEX(N17:Y17,$A$2))</f>
        <v>0.46403851941017155</v>
      </c>
      <c r="AA41" s="439">
        <f t="shared" ref="AA41:AA48" si="85">AVERAGE(N41:P41)</f>
        <v>0.3823796134591852</v>
      </c>
      <c r="AB41" s="439">
        <f>2*SUM(Q29:INDEX(Q29:S29,$B$2))/(P17+SUM(Q17:INDEX(Q17:S17,$B$2))*2-INDEX(Q17:S17,$B$2))</f>
        <v>0.48982271831910701</v>
      </c>
      <c r="AC41" s="439">
        <f t="shared" ref="AC41:AC48" si="86">IFERROR(AVERAGE(T41:V41),"")</f>
        <v>0.40463095113254655</v>
      </c>
      <c r="AD41" s="439">
        <f t="shared" ref="AD41:AD48" si="87">IFERROR(AVERAGE(W41:Y41),"")</f>
        <v>0.41026630326965413</v>
      </c>
      <c r="AE41" s="439">
        <f>AVERAGE(B41:INDEX(B41:M41,$A$2))</f>
        <v>0.32749067238376495</v>
      </c>
      <c r="AF41" s="439">
        <f t="shared" ref="AF41:AF48" si="88">AVERAGE(B41:D41)</f>
        <v>0.31069091051529935</v>
      </c>
      <c r="AG41" s="439">
        <f t="shared" ref="AG41:AG48" si="89">AVERAGE(E41:G41)</f>
        <v>0.34429043425223055</v>
      </c>
      <c r="AH41" s="439">
        <f t="shared" ref="AH41:AH48" si="90">AVERAGE(H41:J41)</f>
        <v>0.4377304824866764</v>
      </c>
      <c r="AI41" s="439">
        <f t="shared" ref="AI41:AI48" si="91">AVERAGE(K41:M41)</f>
        <v>0.45621392971467939</v>
      </c>
      <c r="AJ41" s="418">
        <f t="shared" ref="AJ41:AJ49" si="92">Z41/AE41-1</f>
        <v>0.41695186623939962</v>
      </c>
      <c r="AK41" s="418">
        <f t="shared" si="78"/>
        <v>0.23073962101107459</v>
      </c>
      <c r="AL41" s="418">
        <f t="shared" si="78"/>
        <v>0.42270208402089415</v>
      </c>
      <c r="AM41" s="418">
        <f t="shared" si="78"/>
        <v>-7.5616235739619397E-2</v>
      </c>
      <c r="AN41" s="418">
        <f t="shared" si="78"/>
        <v>-0.10071508880441538</v>
      </c>
      <c r="AO41" s="444">
        <f t="shared" si="79"/>
        <v>0.15952143569292124</v>
      </c>
      <c r="AP41" s="444">
        <f t="shared" ref="AP41:AP46" si="93">IFERROR(AP29/AVERAGE(AO17,AP17),"")</f>
        <v>0.41827541827541825</v>
      </c>
      <c r="AQ41" s="444">
        <f t="shared" si="80"/>
        <v>0.52626892252894031</v>
      </c>
      <c r="AR41" s="445">
        <f t="shared" si="80"/>
        <v>0.42990654205607476</v>
      </c>
      <c r="AS41" s="445">
        <f t="shared" si="80"/>
        <v>0.4580886278697277</v>
      </c>
      <c r="AT41" s="445">
        <f t="shared" si="80"/>
        <v>0.68955111278762726</v>
      </c>
      <c r="AU41" s="439">
        <f t="shared" si="80"/>
        <v>0</v>
      </c>
      <c r="AV41" s="439" t="str">
        <f t="shared" si="80"/>
        <v/>
      </c>
      <c r="AW41" s="439" t="str">
        <f t="shared" si="80"/>
        <v/>
      </c>
      <c r="AX41" s="439" t="str">
        <f t="shared" si="80"/>
        <v/>
      </c>
      <c r="AY41" s="439" t="str">
        <f t="shared" si="80"/>
        <v/>
      </c>
      <c r="AZ41" s="439" t="str">
        <f t="shared" si="80"/>
        <v/>
      </c>
      <c r="BA41" s="439">
        <f t="shared" si="81"/>
        <v>0.37065105063727177</v>
      </c>
      <c r="BB41" s="439">
        <f>IFERROR(BB29*2/(AQ17+2*SUM(AR17:INDEX(AR17:AT17,$B$2))-INDEX(AR17:AT17,$B$2)),"")</f>
        <v>0.54111644657863145</v>
      </c>
      <c r="BE41" s="439">
        <f>2*SUM(AO29:INDEX(AO29:AZ29,$A$2))/(SUM(AO17:INDEX(AO17:AZ17,$A$2))*2+Y17-INDEX(AO17:AZ17,$A$2))</f>
        <v>0.46174819566960706</v>
      </c>
      <c r="BF41" s="422">
        <f t="shared" si="82"/>
        <v>1.0774456292140528</v>
      </c>
      <c r="BG41" s="423">
        <f t="shared" si="82"/>
        <v>1.3311781168924024</v>
      </c>
      <c r="BH41" s="423">
        <f t="shared" si="82"/>
        <v>0.76842256296169187</v>
      </c>
      <c r="BI41" s="423">
        <f t="shared" si="82"/>
        <v>1.0818140033706143</v>
      </c>
      <c r="BJ41" s="423">
        <f t="shared" si="82"/>
        <v>0.99048260173170211</v>
      </c>
      <c r="BK41" s="423">
        <f t="shared" si="82"/>
        <v>1.2258686449557818</v>
      </c>
      <c r="BL41" s="423"/>
      <c r="BM41" s="423"/>
      <c r="BN41" s="423"/>
      <c r="BO41" s="423"/>
      <c r="BP41" s="423"/>
      <c r="BQ41" s="423"/>
      <c r="BR41" s="423">
        <f t="shared" ref="BR41:BR46" si="94">BA41/((N29+O29+P29)/(SUM(M17,N17,N17,O17,O17,P17)/2))</f>
        <v>0.90997899784115077</v>
      </c>
      <c r="BS41" s="423">
        <f t="shared" si="83"/>
        <v>1.1047189653341229</v>
      </c>
      <c r="BT41" s="423">
        <f t="shared" si="83"/>
        <v>0</v>
      </c>
      <c r="BU41" s="423">
        <f t="shared" si="83"/>
        <v>0</v>
      </c>
      <c r="BV41" s="423">
        <f t="shared" si="84"/>
        <v>0.99506436719202607</v>
      </c>
      <c r="BX41" s="439"/>
    </row>
    <row r="42" spans="1:76" outlineLevel="1" x14ac:dyDescent="0.25">
      <c r="A42" s="391" t="s">
        <v>65</v>
      </c>
      <c r="B42" s="439">
        <f t="shared" si="75"/>
        <v>0.26044226044226043</v>
      </c>
      <c r="C42" s="439">
        <f t="shared" si="75"/>
        <v>0.24537037037037038</v>
      </c>
      <c r="D42" s="439">
        <f t="shared" si="75"/>
        <v>0.34134615384615385</v>
      </c>
      <c r="E42" s="439">
        <f t="shared" si="75"/>
        <v>0.31180400890868598</v>
      </c>
      <c r="F42" s="439">
        <f t="shared" si="75"/>
        <v>0.28774422735346361</v>
      </c>
      <c r="G42" s="439">
        <f t="shared" si="75"/>
        <v>0.33710407239819007</v>
      </c>
      <c r="H42" s="439">
        <f t="shared" si="75"/>
        <v>0.34782608695652173</v>
      </c>
      <c r="I42" s="439">
        <f t="shared" si="75"/>
        <v>0.26938775510204083</v>
      </c>
      <c r="J42" s="439">
        <f t="shared" si="75"/>
        <v>0.36864406779661019</v>
      </c>
      <c r="K42" s="439">
        <f t="shared" si="75"/>
        <v>0.35802469135802467</v>
      </c>
      <c r="L42" s="439">
        <f t="shared" si="75"/>
        <v>0.26769911504424782</v>
      </c>
      <c r="M42" s="439">
        <f t="shared" si="75"/>
        <v>0.41397153945666237</v>
      </c>
      <c r="N42" s="439">
        <f t="shared" si="76"/>
        <v>0.15260454878943508</v>
      </c>
      <c r="O42" s="439">
        <f t="shared" si="76"/>
        <v>0.14088050314465408</v>
      </c>
      <c r="P42" s="439">
        <f t="shared" si="76"/>
        <v>0.24685138539042822</v>
      </c>
      <c r="Q42" s="439">
        <f t="shared" si="76"/>
        <v>0.38940092165898615</v>
      </c>
      <c r="R42" s="439">
        <f t="shared" si="76"/>
        <v>0.26557377049180325</v>
      </c>
      <c r="S42" s="439">
        <f t="shared" si="76"/>
        <v>0.36221701795472289</v>
      </c>
      <c r="T42" s="439">
        <f t="shared" si="76"/>
        <v>0.29600394671928959</v>
      </c>
      <c r="U42" s="439">
        <f t="shared" si="76"/>
        <v>0.20689655172413793</v>
      </c>
      <c r="V42" s="439">
        <f t="shared" si="76"/>
        <v>0.31697341513292432</v>
      </c>
      <c r="W42" s="439">
        <f t="shared" si="76"/>
        <v>0.26117136659436008</v>
      </c>
      <c r="X42" s="439">
        <f t="shared" si="76"/>
        <v>0.2565573770491803</v>
      </c>
      <c r="Y42" s="439">
        <f t="shared" si="76"/>
        <v>0.30551053484602919</v>
      </c>
      <c r="Z42" s="443">
        <f>2*SUM(N30:INDEX(N30:Y30,$A$2))/(SUM(N18:INDEX(N18:Y18,$A$2))*2+M18-INDEX(N18:Y18,$A$2))</f>
        <v>0.26063470627954083</v>
      </c>
      <c r="AA42" s="439">
        <f t="shared" si="85"/>
        <v>0.18011214577483914</v>
      </c>
      <c r="AB42" s="439">
        <f>2*SUM(Q30:INDEX(Q30:S30,$B$2))/(P18+SUM(Q18:INDEX(Q18:S18,$B$2))*2-INDEX(Q18:S18,$B$2))</f>
        <v>0.3342238052834669</v>
      </c>
      <c r="AC42" s="439">
        <f t="shared" si="86"/>
        <v>0.27329130452545064</v>
      </c>
      <c r="AD42" s="439">
        <f t="shared" si="87"/>
        <v>0.27441309282985654</v>
      </c>
      <c r="AE42" s="439">
        <f>AVERAGE(B42:INDEX(B42:M42,$A$2))</f>
        <v>0.29730184888652073</v>
      </c>
      <c r="AF42" s="439">
        <f t="shared" si="88"/>
        <v>0.28238626155292823</v>
      </c>
      <c r="AG42" s="439">
        <f t="shared" si="89"/>
        <v>0.31221743622011322</v>
      </c>
      <c r="AH42" s="439">
        <f t="shared" si="90"/>
        <v>0.32861930328505756</v>
      </c>
      <c r="AI42" s="439">
        <f t="shared" si="91"/>
        <v>0.34656511528631162</v>
      </c>
      <c r="AJ42" s="418">
        <f t="shared" si="92"/>
        <v>-0.12333304600798378</v>
      </c>
      <c r="AK42" s="418">
        <f t="shared" si="78"/>
        <v>-0.36217808619885583</v>
      </c>
      <c r="AL42" s="418">
        <f t="shared" si="78"/>
        <v>7.0484113026407558E-2</v>
      </c>
      <c r="AM42" s="418">
        <f t="shared" si="78"/>
        <v>-0.16836502970616185</v>
      </c>
      <c r="AN42" s="418">
        <f t="shared" si="78"/>
        <v>-0.20819182102863221</v>
      </c>
      <c r="AO42" s="444">
        <f t="shared" si="79"/>
        <v>0.15649676956209618</v>
      </c>
      <c r="AP42" s="444">
        <f t="shared" si="93"/>
        <v>0.11682476285571643</v>
      </c>
      <c r="AQ42" s="444">
        <f t="shared" si="80"/>
        <v>0.35400516795865633</v>
      </c>
      <c r="AR42" s="445">
        <f t="shared" si="80"/>
        <v>0.23839854413102821</v>
      </c>
      <c r="AS42" s="445">
        <f t="shared" si="80"/>
        <v>0.20343839541547279</v>
      </c>
      <c r="AT42" s="445">
        <f t="shared" si="80"/>
        <v>0.21503017004936917</v>
      </c>
      <c r="AU42" s="439">
        <f t="shared" si="80"/>
        <v>0</v>
      </c>
      <c r="AV42" s="439" t="str">
        <f t="shared" si="80"/>
        <v/>
      </c>
      <c r="AW42" s="439" t="str">
        <f t="shared" si="80"/>
        <v/>
      </c>
      <c r="AX42" s="439" t="str">
        <f t="shared" si="80"/>
        <v/>
      </c>
      <c r="AY42" s="439" t="str">
        <f t="shared" si="80"/>
        <v/>
      </c>
      <c r="AZ42" s="439" t="str">
        <f t="shared" si="80"/>
        <v/>
      </c>
      <c r="BA42" s="439">
        <f t="shared" si="81"/>
        <v>0.19220451317658199</v>
      </c>
      <c r="BB42" s="439">
        <f>IFERROR(BB30*2/(AQ18+2*SUM(AR18:INDEX(AR18:AT18,$B$2))-INDEX(AR18:AT18,$B$2)),"")</f>
        <v>0.21946034341782503</v>
      </c>
      <c r="BE42" s="439">
        <f>2*SUM(AO30:INDEX(AO30:AZ30,$A$2))/(SUM(AO18:INDEX(AO18:AZ18,$A$2))*2+Y18-INDEX(AO18:AZ18,$A$2))</f>
        <v>0.20558946353999358</v>
      </c>
      <c r="BF42" s="422">
        <f t="shared" si="82"/>
        <v>1.0255052736208514</v>
      </c>
      <c r="BG42" s="423">
        <f t="shared" si="82"/>
        <v>0.82924720062763002</v>
      </c>
      <c r="BH42" s="423">
        <f t="shared" si="82"/>
        <v>1.4340821599957811</v>
      </c>
      <c r="BI42" s="423">
        <f t="shared" si="82"/>
        <v>0.61221874646666419</v>
      </c>
      <c r="BJ42" s="423">
        <f t="shared" si="82"/>
        <v>0.76603346421875562</v>
      </c>
      <c r="BK42" s="423">
        <f t="shared" si="82"/>
        <v>0.59365010308888344</v>
      </c>
      <c r="BL42" s="423"/>
      <c r="BM42" s="423"/>
      <c r="BN42" s="423"/>
      <c r="BO42" s="423"/>
      <c r="BP42" s="423"/>
      <c r="BQ42" s="423"/>
      <c r="BR42" s="423">
        <f t="shared" si="94"/>
        <v>1.1748385913066195</v>
      </c>
      <c r="BS42" s="423">
        <f t="shared" si="83"/>
        <v>0.65662690672704482</v>
      </c>
      <c r="BT42" s="423">
        <f t="shared" si="83"/>
        <v>0</v>
      </c>
      <c r="BU42" s="423">
        <f t="shared" si="83"/>
        <v>0</v>
      </c>
      <c r="BV42" s="423">
        <f t="shared" si="84"/>
        <v>0.78880309715733299</v>
      </c>
      <c r="BX42" s="439"/>
    </row>
    <row r="43" spans="1:76" outlineLevel="1" x14ac:dyDescent="0.25">
      <c r="A43" s="391" t="s">
        <v>66</v>
      </c>
      <c r="B43" s="439">
        <f t="shared" si="75"/>
        <v>0.21869488536155202</v>
      </c>
      <c r="C43" s="439">
        <f t="shared" si="75"/>
        <v>0.15064935064935064</v>
      </c>
      <c r="D43" s="439">
        <f t="shared" si="75"/>
        <v>0.21917808219178081</v>
      </c>
      <c r="E43" s="439">
        <f t="shared" si="75"/>
        <v>0.17944535073409462</v>
      </c>
      <c r="F43" s="439">
        <f t="shared" si="75"/>
        <v>0.25515947467166977</v>
      </c>
      <c r="G43" s="439">
        <f t="shared" si="75"/>
        <v>0.31846344485749689</v>
      </c>
      <c r="H43" s="439">
        <f t="shared" si="75"/>
        <v>0.28192771084337348</v>
      </c>
      <c r="I43" s="439">
        <f t="shared" si="75"/>
        <v>0.19347037484885127</v>
      </c>
      <c r="J43" s="439">
        <f t="shared" si="75"/>
        <v>0.32296650717703351</v>
      </c>
      <c r="K43" s="439">
        <f t="shared" si="75"/>
        <v>0.24764150943396226</v>
      </c>
      <c r="L43" s="439">
        <f t="shared" si="75"/>
        <v>0.29327453142227122</v>
      </c>
      <c r="M43" s="439">
        <f t="shared" si="75"/>
        <v>0.34606205250596661</v>
      </c>
      <c r="N43" s="439">
        <f t="shared" si="76"/>
        <v>0.15241057542768274</v>
      </c>
      <c r="O43" s="439">
        <f t="shared" si="76"/>
        <v>0.15180102915951973</v>
      </c>
      <c r="P43" s="439">
        <f t="shared" si="76"/>
        <v>0.1540041067761807</v>
      </c>
      <c r="Q43" s="439">
        <f t="shared" si="76"/>
        <v>0.11513463324048283</v>
      </c>
      <c r="R43" s="439">
        <f t="shared" si="76"/>
        <v>0.25380710659898476</v>
      </c>
      <c r="S43" s="439">
        <f t="shared" si="76"/>
        <v>0.25799793601651189</v>
      </c>
      <c r="T43" s="439">
        <f t="shared" si="76"/>
        <v>0.17298679164891351</v>
      </c>
      <c r="U43" s="439">
        <f t="shared" si="76"/>
        <v>0.19660582772974705</v>
      </c>
      <c r="V43" s="439">
        <f t="shared" si="76"/>
        <v>0.17437722419928825</v>
      </c>
      <c r="W43" s="439">
        <f t="shared" si="76"/>
        <v>0.12512873326467558</v>
      </c>
      <c r="X43" s="439">
        <f t="shared" si="76"/>
        <v>0.16029776674937965</v>
      </c>
      <c r="Y43" s="439">
        <f t="shared" si="76"/>
        <v>0.2209796466114963</v>
      </c>
      <c r="Z43" s="443">
        <f>2*SUM(N31:INDEX(N31:Y31,$A$2))/(SUM(N19:INDEX(N19:Y19,$A$2))*2+M19-INDEX(N19:Y19,$A$2))</f>
        <v>0.17989621372285219</v>
      </c>
      <c r="AA43" s="439">
        <f t="shared" si="85"/>
        <v>0.15273857045446107</v>
      </c>
      <c r="AB43" s="439">
        <f>2*SUM(Q31:INDEX(Q31:S31,$B$2))/(P19+SUM(Q19:INDEX(Q19:S19,$B$2))*2-INDEX(Q19:S19,$B$2))</f>
        <v>0.22015725518227305</v>
      </c>
      <c r="AC43" s="439">
        <f t="shared" si="86"/>
        <v>0.18132328119264959</v>
      </c>
      <c r="AD43" s="439">
        <f t="shared" si="87"/>
        <v>0.16880204887518382</v>
      </c>
      <c r="AE43" s="439">
        <f>AVERAGE(B43:INDEX(B43:M43,$A$2))</f>
        <v>0.22359843141099081</v>
      </c>
      <c r="AF43" s="439">
        <f t="shared" si="88"/>
        <v>0.19617410606756117</v>
      </c>
      <c r="AG43" s="439">
        <f t="shared" si="89"/>
        <v>0.25102275675442043</v>
      </c>
      <c r="AH43" s="439">
        <f t="shared" si="90"/>
        <v>0.26612153095641938</v>
      </c>
      <c r="AI43" s="439">
        <f t="shared" si="91"/>
        <v>0.29565936445406665</v>
      </c>
      <c r="AJ43" s="418">
        <f t="shared" si="92"/>
        <v>-0.19544957186130985</v>
      </c>
      <c r="AK43" s="418">
        <f t="shared" si="78"/>
        <v>-0.22141319506327284</v>
      </c>
      <c r="AL43" s="418">
        <f t="shared" si="78"/>
        <v>-0.12295897778839071</v>
      </c>
      <c r="AM43" s="418">
        <f t="shared" si="78"/>
        <v>-0.31864482914633663</v>
      </c>
      <c r="AN43" s="418">
        <f t="shared" si="78"/>
        <v>-0.42906577917166311</v>
      </c>
      <c r="AO43" s="444">
        <f t="shared" si="79"/>
        <v>0.10175288584865327</v>
      </c>
      <c r="AP43" s="444">
        <f t="shared" si="93"/>
        <v>0.16510538641686182</v>
      </c>
      <c r="AQ43" s="444">
        <f t="shared" si="80"/>
        <v>0.12029109589041095</v>
      </c>
      <c r="AR43" s="445">
        <f t="shared" si="80"/>
        <v>0.12291169451073986</v>
      </c>
      <c r="AS43" s="445">
        <f t="shared" si="80"/>
        <v>0.13220815752461323</v>
      </c>
      <c r="AT43" s="445">
        <f t="shared" si="80"/>
        <v>0.10727228799226866</v>
      </c>
      <c r="AU43" s="439">
        <f t="shared" si="80"/>
        <v>0</v>
      </c>
      <c r="AV43" s="439" t="str">
        <f t="shared" si="80"/>
        <v/>
      </c>
      <c r="AW43" s="439" t="str">
        <f t="shared" si="80"/>
        <v/>
      </c>
      <c r="AX43" s="439" t="str">
        <f t="shared" si="80"/>
        <v/>
      </c>
      <c r="AY43" s="439" t="str">
        <f t="shared" si="80"/>
        <v/>
      </c>
      <c r="AZ43" s="439" t="str">
        <f t="shared" si="80"/>
        <v/>
      </c>
      <c r="BA43" s="439">
        <f>IFERROR(BA31/(AVERAGE(Y19,AO19)+AVERAGE(AO19,AP19)+AVERAGE(AQ19,AP19)),"")</f>
        <v>0.13016443277601217</v>
      </c>
      <c r="BB43" s="439">
        <f>IFERROR(BB31*2/(AQ19+2*SUM(AR19:INDEX(AR19:AT19,$B$2))-INDEX(AR19:AT19,$B$2)),"")</f>
        <v>0.12004345464421511</v>
      </c>
      <c r="BE43" s="439">
        <f>2*SUM(AO31:INDEX(AO31:AZ31,$A$2))/(SUM(AO19:INDEX(AO19:AZ19,$A$2))*2+Y19-INDEX(AO19:AZ19,$A$2))</f>
        <v>0.12578369905956113</v>
      </c>
      <c r="BF43" s="422">
        <f t="shared" si="82"/>
        <v>0.66762352653759238</v>
      </c>
      <c r="BG43" s="423">
        <f t="shared" si="82"/>
        <v>1.0876433930059937</v>
      </c>
      <c r="BH43" s="423">
        <f t="shared" si="82"/>
        <v>0.7810901826484018</v>
      </c>
      <c r="BI43" s="423">
        <f t="shared" si="82"/>
        <v>1.0675475402263452</v>
      </c>
      <c r="BJ43" s="423">
        <f t="shared" si="82"/>
        <v>0.52090014064697621</v>
      </c>
      <c r="BK43" s="423">
        <f t="shared" si="82"/>
        <v>0.4157873882580333</v>
      </c>
      <c r="BL43" s="423"/>
      <c r="BM43" s="423"/>
      <c r="BN43" s="423"/>
      <c r="BO43" s="423"/>
      <c r="BP43" s="423"/>
      <c r="BQ43" s="423"/>
      <c r="BR43" s="423">
        <f t="shared" si="94"/>
        <v>0.85252211298128633</v>
      </c>
      <c r="BS43" s="423">
        <f t="shared" si="83"/>
        <v>0.54526231508849654</v>
      </c>
      <c r="BT43" s="423">
        <f t="shared" si="83"/>
        <v>0</v>
      </c>
      <c r="BU43" s="423">
        <f t="shared" si="83"/>
        <v>0</v>
      </c>
      <c r="BV43" s="423">
        <f t="shared" si="84"/>
        <v>0.69920148099027413</v>
      </c>
      <c r="BX43" s="439"/>
    </row>
    <row r="44" spans="1:76" outlineLevel="1" x14ac:dyDescent="0.25">
      <c r="A44" s="391" t="s">
        <v>67</v>
      </c>
      <c r="B44" s="439">
        <f t="shared" si="75"/>
        <v>0.15976331360946747</v>
      </c>
      <c r="C44" s="439">
        <f t="shared" si="75"/>
        <v>0.12720156555772993</v>
      </c>
      <c r="D44" s="439">
        <f t="shared" si="75"/>
        <v>0.21088435374149661</v>
      </c>
      <c r="E44" s="439">
        <f t="shared" si="75"/>
        <v>0.21547799696509864</v>
      </c>
      <c r="F44" s="439">
        <f t="shared" si="75"/>
        <v>0.27245508982035926</v>
      </c>
      <c r="G44" s="439">
        <f t="shared" si="75"/>
        <v>0.28830645161290325</v>
      </c>
      <c r="H44" s="439">
        <f t="shared" si="75"/>
        <v>0.27049180327868855</v>
      </c>
      <c r="I44" s="439">
        <f t="shared" si="75"/>
        <v>0.22116903633491311</v>
      </c>
      <c r="J44" s="439">
        <f t="shared" si="75"/>
        <v>0.36568213783403658</v>
      </c>
      <c r="K44" s="439">
        <f t="shared" si="75"/>
        <v>0.24552429667519182</v>
      </c>
      <c r="L44" s="439">
        <f t="shared" si="75"/>
        <v>0.27486187845303867</v>
      </c>
      <c r="M44" s="439">
        <f t="shared" si="75"/>
        <v>0.31700680272108844</v>
      </c>
      <c r="N44" s="439">
        <f t="shared" si="76"/>
        <v>0.15224063842848373</v>
      </c>
      <c r="O44" s="439">
        <f t="shared" si="76"/>
        <v>0.13496932515337423</v>
      </c>
      <c r="P44" s="439">
        <f t="shared" si="76"/>
        <v>0.25184456468273486</v>
      </c>
      <c r="Q44" s="439">
        <f t="shared" si="76"/>
        <v>0.16524472384373598</v>
      </c>
      <c r="R44" s="439">
        <f t="shared" si="76"/>
        <v>0.12979351032448377</v>
      </c>
      <c r="S44" s="439">
        <f t="shared" si="76"/>
        <v>0.15099337748344371</v>
      </c>
      <c r="T44" s="439">
        <f t="shared" si="76"/>
        <v>0.17397998460354119</v>
      </c>
      <c r="U44" s="439">
        <f t="shared" si="76"/>
        <v>0.18213866039952997</v>
      </c>
      <c r="V44" s="439">
        <f t="shared" si="76"/>
        <v>0.16511318242343542</v>
      </c>
      <c r="W44" s="439">
        <f t="shared" si="76"/>
        <v>0.11564407324124638</v>
      </c>
      <c r="X44" s="439">
        <f t="shared" si="76"/>
        <v>8.2213438735177863E-2</v>
      </c>
      <c r="Y44" s="439">
        <f t="shared" si="76"/>
        <v>0.15712187958883994</v>
      </c>
      <c r="Z44" s="443">
        <f>2*SUM(N32:INDEX(N32:Y32,$A$2))/(SUM(N20:INDEX(N20:Y20,$A$2))*2+M20-INDEX(N20:Y20,$A$2))</f>
        <v>0.16586495635132728</v>
      </c>
      <c r="AA44" s="439">
        <f t="shared" si="85"/>
        <v>0.17968484275486429</v>
      </c>
      <c r="AB44" s="439">
        <f>2*SUM(Q32:INDEX(Q32:S32,$B$2))/(P20+SUM(Q20:INDEX(Q20:S20,$B$2))*2-INDEX(Q20:S20,$B$2))</f>
        <v>0.14902096690348293</v>
      </c>
      <c r="AC44" s="439">
        <f t="shared" si="86"/>
        <v>0.17374394247550221</v>
      </c>
      <c r="AD44" s="439">
        <f t="shared" si="87"/>
        <v>0.11832646385508806</v>
      </c>
      <c r="AE44" s="439">
        <f>AVERAGE(B44:INDEX(B44:M44,$A$2))</f>
        <v>0.21234812855117582</v>
      </c>
      <c r="AF44" s="439">
        <f t="shared" si="88"/>
        <v>0.16594974430289799</v>
      </c>
      <c r="AG44" s="439">
        <f t="shared" si="89"/>
        <v>0.25874651279945371</v>
      </c>
      <c r="AH44" s="439">
        <f t="shared" si="90"/>
        <v>0.28578099248254607</v>
      </c>
      <c r="AI44" s="439">
        <f t="shared" si="91"/>
        <v>0.27913099261643964</v>
      </c>
      <c r="AJ44" s="418">
        <f t="shared" si="92"/>
        <v>-0.21890078578510341</v>
      </c>
      <c r="AK44" s="418">
        <f t="shared" si="78"/>
        <v>8.2766614131664307E-2</v>
      </c>
      <c r="AL44" s="418">
        <f t="shared" si="78"/>
        <v>-0.42406579593602334</v>
      </c>
      <c r="AM44" s="418">
        <f t="shared" si="78"/>
        <v>-0.39203814443287888</v>
      </c>
      <c r="AN44" s="418">
        <f t="shared" si="78"/>
        <v>-0.57608983959125171</v>
      </c>
      <c r="AO44" s="444">
        <f t="shared" si="79"/>
        <v>6.5412186379928322E-2</v>
      </c>
      <c r="AP44" s="444">
        <f t="shared" si="93"/>
        <v>0.13403416557161629</v>
      </c>
      <c r="AQ44" s="444">
        <f t="shared" si="80"/>
        <v>0.23483619850794679</v>
      </c>
      <c r="AR44" s="445">
        <f t="shared" si="80"/>
        <v>0.1256106071179344</v>
      </c>
      <c r="AS44" s="445">
        <f t="shared" si="80"/>
        <v>0.10064635272391505</v>
      </c>
      <c r="AT44" s="445">
        <f t="shared" si="80"/>
        <v>0.11804384485666104</v>
      </c>
      <c r="AU44" s="439">
        <f t="shared" si="80"/>
        <v>0</v>
      </c>
      <c r="AV44" s="439" t="str">
        <f t="shared" si="80"/>
        <v/>
      </c>
      <c r="AW44" s="439" t="str">
        <f t="shared" si="80"/>
        <v/>
      </c>
      <c r="AX44" s="439" t="str">
        <f t="shared" si="80"/>
        <v/>
      </c>
      <c r="AY44" s="439" t="str">
        <f t="shared" si="80"/>
        <v/>
      </c>
      <c r="AZ44" s="439" t="str">
        <f t="shared" si="80"/>
        <v/>
      </c>
      <c r="BA44" s="439">
        <f t="shared" ref="BA44:BA48" si="95">IFERROR(BA32/(AVERAGE(Y20,AO20)+AVERAGE(AO20,AP20)+AVERAGE(AQ20,AP20)),"")</f>
        <v>0.13442565186751232</v>
      </c>
      <c r="BB44" s="439">
        <f>IFERROR(BB32*2/(AQ20+2*SUM(AR20:INDEX(AR20:AT20,$B$2))-INDEX(AR20:AT20,$B$2)),"")</f>
        <v>0.1156951989428865</v>
      </c>
      <c r="BE44" s="439">
        <f>2*SUM(AO32:INDEX(AO32:AZ32,$A$2))/(SUM(AO20:INDEX(AO20:AZ20,$A$2))*2+Y20-INDEX(AO20:AZ20,$A$2))</f>
        <v>0.12740186092605846</v>
      </c>
      <c r="BF44" s="422">
        <f t="shared" si="82"/>
        <v>0.42966311134235174</v>
      </c>
      <c r="BG44" s="423">
        <f t="shared" si="82"/>
        <v>0.99307131764424805</v>
      </c>
      <c r="BH44" s="423">
        <f t="shared" si="82"/>
        <v>0.93246482727862467</v>
      </c>
      <c r="BI44" s="423">
        <f t="shared" si="82"/>
        <v>0.76014897296641271</v>
      </c>
      <c r="BJ44" s="423">
        <f t="shared" si="82"/>
        <v>0.7754343993956182</v>
      </c>
      <c r="BK44" s="423">
        <f t="shared" si="82"/>
        <v>0.78178160409455333</v>
      </c>
      <c r="BL44" s="423"/>
      <c r="BM44" s="423"/>
      <c r="BN44" s="423"/>
      <c r="BO44" s="423"/>
      <c r="BP44" s="423"/>
      <c r="BQ44" s="423"/>
      <c r="BR44" s="423">
        <f t="shared" si="94"/>
        <v>0.73182827438850273</v>
      </c>
      <c r="BS44" s="423">
        <f t="shared" si="83"/>
        <v>0.77636859662720703</v>
      </c>
      <c r="BT44" s="423">
        <f t="shared" si="83"/>
        <v>0</v>
      </c>
      <c r="BU44" s="423">
        <f t="shared" si="83"/>
        <v>0</v>
      </c>
      <c r="BV44" s="423">
        <f t="shared" si="84"/>
        <v>0.76810595636731049</v>
      </c>
      <c r="BX44" s="439"/>
    </row>
    <row r="45" spans="1:76" outlineLevel="1" x14ac:dyDescent="0.25">
      <c r="A45" s="391" t="s">
        <v>68</v>
      </c>
      <c r="B45" s="439">
        <f t="shared" si="75"/>
        <v>0.17166212534059946</v>
      </c>
      <c r="C45" s="439">
        <f t="shared" si="75"/>
        <v>0.13501144164759726</v>
      </c>
      <c r="D45" s="439">
        <f t="shared" si="75"/>
        <v>0.13358778625954199</v>
      </c>
      <c r="E45" s="439">
        <f t="shared" si="75"/>
        <v>0.18791946308724833</v>
      </c>
      <c r="F45" s="439">
        <f t="shared" si="75"/>
        <v>0.25912408759124089</v>
      </c>
      <c r="G45" s="439">
        <f t="shared" si="75"/>
        <v>0.27422303473491771</v>
      </c>
      <c r="H45" s="439">
        <f t="shared" si="75"/>
        <v>0.27969348659003829</v>
      </c>
      <c r="I45" s="439">
        <f t="shared" si="75"/>
        <v>0.22661870503597123</v>
      </c>
      <c r="J45" s="439">
        <f t="shared" si="75"/>
        <v>0.41682974559686886</v>
      </c>
      <c r="K45" s="439">
        <f t="shared" si="75"/>
        <v>0.30629139072847683</v>
      </c>
      <c r="L45" s="439">
        <f t="shared" si="75"/>
        <v>0.31504922644163152</v>
      </c>
      <c r="M45" s="439">
        <f t="shared" si="75"/>
        <v>0.35146443514644349</v>
      </c>
      <c r="N45" s="439">
        <f t="shared" si="76"/>
        <v>0.13077939233817701</v>
      </c>
      <c r="O45" s="439">
        <f t="shared" si="76"/>
        <v>0.13165769000598443</v>
      </c>
      <c r="P45" s="439">
        <f t="shared" si="76"/>
        <v>0.20792079207920791</v>
      </c>
      <c r="Q45" s="439">
        <f t="shared" si="76"/>
        <v>0.18163869693978282</v>
      </c>
      <c r="R45" s="439">
        <f t="shared" si="76"/>
        <v>0.17621980104216012</v>
      </c>
      <c r="S45" s="439">
        <f t="shared" si="76"/>
        <v>0.21156432093231733</v>
      </c>
      <c r="T45" s="439">
        <f t="shared" si="76"/>
        <v>0.13830227743271223</v>
      </c>
      <c r="U45" s="439">
        <f t="shared" si="76"/>
        <v>0.11882046834345186</v>
      </c>
      <c r="V45" s="439">
        <f t="shared" si="76"/>
        <v>0.13398058252427184</v>
      </c>
      <c r="W45" s="439">
        <f t="shared" si="76"/>
        <v>0.11239337681886603</v>
      </c>
      <c r="X45" s="439">
        <f t="shared" si="76"/>
        <v>0.13240740740740742</v>
      </c>
      <c r="Y45" s="439">
        <f t="shared" si="76"/>
        <v>0.21205643437366395</v>
      </c>
      <c r="Z45" s="443">
        <f>2*SUM(N33:INDEX(N33:Y33,$A$2))/(SUM(N21:INDEX(N21:Y21,$A$2))*2+M21-INDEX(N21:Y21,$A$2))</f>
        <v>0.17658956995866679</v>
      </c>
      <c r="AA45" s="439">
        <f t="shared" si="85"/>
        <v>0.15678595814112309</v>
      </c>
      <c r="AB45" s="439">
        <f>2*SUM(Q33:INDEX(Q33:S33,$B$2))/(P21+SUM(Q21:INDEX(Q21:S21,$B$2))*2-INDEX(Q21:S21,$B$2))</f>
        <v>0.19032663316582915</v>
      </c>
      <c r="AC45" s="439">
        <f t="shared" si="86"/>
        <v>0.1303677761001453</v>
      </c>
      <c r="AD45" s="439">
        <f t="shared" si="87"/>
        <v>0.15228573953331245</v>
      </c>
      <c r="AE45" s="439">
        <f>AVERAGE(B45:INDEX(B45:M45,$A$2))</f>
        <v>0.19358798977685762</v>
      </c>
      <c r="AF45" s="439">
        <f t="shared" si="88"/>
        <v>0.14675378441591289</v>
      </c>
      <c r="AG45" s="439">
        <f t="shared" si="89"/>
        <v>0.2404221951378023</v>
      </c>
      <c r="AH45" s="439">
        <f t="shared" si="90"/>
        <v>0.30771397907429282</v>
      </c>
      <c r="AI45" s="439">
        <f t="shared" si="91"/>
        <v>0.32426835077218397</v>
      </c>
      <c r="AJ45" s="418">
        <f t="shared" si="92"/>
        <v>-8.780720249114804E-2</v>
      </c>
      <c r="AK45" s="418">
        <f t="shared" si="78"/>
        <v>6.8360579354997508E-2</v>
      </c>
      <c r="AL45" s="418">
        <f t="shared" si="78"/>
        <v>-0.20836496373914226</v>
      </c>
      <c r="AM45" s="418">
        <f t="shared" si="78"/>
        <v>-0.57633456727466381</v>
      </c>
      <c r="AN45" s="418">
        <f t="shared" si="78"/>
        <v>-0.53037125217224357</v>
      </c>
      <c r="AO45" s="444">
        <f t="shared" si="79"/>
        <v>5.1013277428371771E-2</v>
      </c>
      <c r="AP45" s="444">
        <f t="shared" si="93"/>
        <v>8.2529888160431927E-2</v>
      </c>
      <c r="AQ45" s="444">
        <f t="shared" si="80"/>
        <v>0.16767676767676767</v>
      </c>
      <c r="AR45" s="445">
        <f t="shared" si="80"/>
        <v>0.13865336658354116</v>
      </c>
      <c r="AS45" s="445">
        <f t="shared" si="80"/>
        <v>0.11329812770043207</v>
      </c>
      <c r="AT45" s="445">
        <f t="shared" si="80"/>
        <v>0.10051546391752578</v>
      </c>
      <c r="AU45" s="439">
        <f t="shared" si="80"/>
        <v>0</v>
      </c>
      <c r="AV45" s="439" t="str">
        <f t="shared" si="80"/>
        <v/>
      </c>
      <c r="AW45" s="439" t="str">
        <f t="shared" si="80"/>
        <v/>
      </c>
      <c r="AX45" s="439" t="str">
        <f t="shared" si="80"/>
        <v/>
      </c>
      <c r="AY45" s="439" t="str">
        <f t="shared" si="80"/>
        <v/>
      </c>
      <c r="AZ45" s="439" t="str">
        <f t="shared" si="80"/>
        <v/>
      </c>
      <c r="BA45" s="439">
        <f t="shared" si="95"/>
        <v>9.3073301950235374E-2</v>
      </c>
      <c r="BB45" s="439">
        <f>IFERROR(BB33*2/(AQ21+2*SUM(AR21:INDEX(AR21:AT21,$B$2))-INDEX(AR21:AT21,$B$2)),"")</f>
        <v>0.11658354114713217</v>
      </c>
      <c r="BE45" s="439">
        <f>2*SUM(AO33:INDEX(AO33:AZ33,$A$2))/(SUM(AO21:INDEX(AO21:AZ21,$A$2))*2+Y21-INDEX(AO21:AZ21,$A$2))</f>
        <v>0.10396361273554255</v>
      </c>
      <c r="BF45" s="422">
        <f t="shared" si="82"/>
        <v>0.39007122235633768</v>
      </c>
      <c r="BG45" s="423">
        <f t="shared" si="82"/>
        <v>0.62685201416400804</v>
      </c>
      <c r="BH45" s="423">
        <f t="shared" si="82"/>
        <v>0.80644540644540652</v>
      </c>
      <c r="BI45" s="423">
        <f t="shared" si="82"/>
        <v>0.7633470671148217</v>
      </c>
      <c r="BJ45" s="423">
        <f t="shared" si="82"/>
        <v>0.64293641821401104</v>
      </c>
      <c r="BK45" s="423">
        <f t="shared" si="82"/>
        <v>0.47510593220338987</v>
      </c>
      <c r="BL45" s="423"/>
      <c r="BM45" s="423"/>
      <c r="BN45" s="423"/>
      <c r="BO45" s="423"/>
      <c r="BP45" s="423"/>
      <c r="BQ45" s="423"/>
      <c r="BR45" s="423">
        <f t="shared" si="94"/>
        <v>0.58498207243345179</v>
      </c>
      <c r="BS45" s="423">
        <f t="shared" si="83"/>
        <v>0.61254454622519605</v>
      </c>
      <c r="BT45" s="423">
        <f t="shared" si="83"/>
        <v>0</v>
      </c>
      <c r="BU45" s="423">
        <f t="shared" si="83"/>
        <v>0</v>
      </c>
      <c r="BV45" s="423">
        <f t="shared" si="84"/>
        <v>0.58873019941028604</v>
      </c>
      <c r="BX45" s="439"/>
    </row>
    <row r="46" spans="1:76" outlineLevel="1" x14ac:dyDescent="0.25">
      <c r="A46" s="391" t="s">
        <v>69</v>
      </c>
      <c r="B46" s="439">
        <f t="shared" si="75"/>
        <v>0.1419753086419753</v>
      </c>
      <c r="C46" s="439">
        <f t="shared" si="75"/>
        <v>0.10119047619047619</v>
      </c>
      <c r="D46" s="439">
        <f t="shared" si="75"/>
        <v>0.11976047904191617</v>
      </c>
      <c r="E46" s="439">
        <f t="shared" si="75"/>
        <v>0.12650602409638553</v>
      </c>
      <c r="F46" s="439">
        <f t="shared" si="75"/>
        <v>0.21243523316062177</v>
      </c>
      <c r="G46" s="439">
        <f t="shared" si="75"/>
        <v>0.16949152542372881</v>
      </c>
      <c r="H46" s="439">
        <f t="shared" si="75"/>
        <v>0.19130434782608696</v>
      </c>
      <c r="I46" s="439">
        <f t="shared" si="75"/>
        <v>0.21224489795918366</v>
      </c>
      <c r="J46" s="439">
        <f t="shared" si="75"/>
        <v>0.40357142857142858</v>
      </c>
      <c r="K46" s="439">
        <f t="shared" si="75"/>
        <v>0.25</v>
      </c>
      <c r="L46" s="439">
        <f t="shared" si="75"/>
        <v>0.38109756097560976</v>
      </c>
      <c r="M46" s="439">
        <f t="shared" si="75"/>
        <v>0.36269430051813473</v>
      </c>
      <c r="N46" s="439">
        <f t="shared" si="76"/>
        <v>0.13443396226415094</v>
      </c>
      <c r="O46" s="439">
        <f t="shared" si="76"/>
        <v>0.10420841683366733</v>
      </c>
      <c r="P46" s="439">
        <f t="shared" si="76"/>
        <v>0.19557195571955718</v>
      </c>
      <c r="Q46" s="439">
        <f t="shared" si="76"/>
        <v>0.14529914529914531</v>
      </c>
      <c r="R46" s="439">
        <f t="shared" si="76"/>
        <v>0.1595900439238653</v>
      </c>
      <c r="S46" s="439">
        <f t="shared" si="76"/>
        <v>0.22996057818659657</v>
      </c>
      <c r="T46" s="439">
        <f t="shared" si="76"/>
        <v>0.14932680538555693</v>
      </c>
      <c r="U46" s="439">
        <f t="shared" si="76"/>
        <v>0.15247634947134112</v>
      </c>
      <c r="V46" s="439">
        <f t="shared" si="76"/>
        <v>0.15478615071283094</v>
      </c>
      <c r="W46" s="439">
        <f t="shared" si="76"/>
        <v>0.14134924277191371</v>
      </c>
      <c r="X46" s="439">
        <f t="shared" si="76"/>
        <v>0.1317467063323417</v>
      </c>
      <c r="Y46" s="439">
        <f t="shared" si="76"/>
        <v>0.2</v>
      </c>
      <c r="Z46" s="443">
        <f>2*SUM(N34:INDEX(N34:Y34,$A$2))/(SUM(N22:INDEX(N22:Y22,$A$2))*2+M22-INDEX(N22:Y22,$A$2))</f>
        <v>0.16714367487120779</v>
      </c>
      <c r="AA46" s="439">
        <f t="shared" si="85"/>
        <v>0.14473811160579184</v>
      </c>
      <c r="AB46" s="439">
        <f>2*SUM(Q34:INDEX(Q34:S34,$B$2))/(P22+SUM(Q22:INDEX(Q22:S22,$B$2))*2-INDEX(Q22:S22,$B$2))</f>
        <v>0.1818629866929522</v>
      </c>
      <c r="AC46" s="439">
        <f t="shared" si="86"/>
        <v>0.15219643518990966</v>
      </c>
      <c r="AD46" s="439">
        <f t="shared" si="87"/>
        <v>0.15769864970141848</v>
      </c>
      <c r="AE46" s="439">
        <f>AVERAGE(B46:INDEX(B46:M46,$A$2))</f>
        <v>0.14522650775918397</v>
      </c>
      <c r="AF46" s="439">
        <f t="shared" si="88"/>
        <v>0.12097542129145589</v>
      </c>
      <c r="AG46" s="439">
        <f t="shared" si="89"/>
        <v>0.16947759422691203</v>
      </c>
      <c r="AH46" s="439">
        <f t="shared" si="90"/>
        <v>0.26904022478556638</v>
      </c>
      <c r="AI46" s="439">
        <f t="shared" si="91"/>
        <v>0.33126395383124813</v>
      </c>
      <c r="AJ46" s="418">
        <f t="shared" si="92"/>
        <v>0.15091712560056236</v>
      </c>
      <c r="AK46" s="418">
        <f t="shared" si="78"/>
        <v>0.19642577029830299</v>
      </c>
      <c r="AL46" s="418">
        <f t="shared" si="78"/>
        <v>7.3079822277023032E-2</v>
      </c>
      <c r="AM46" s="418">
        <f t="shared" si="78"/>
        <v>-0.43429858746507122</v>
      </c>
      <c r="AN46" s="418">
        <f t="shared" si="78"/>
        <v>-0.52394865822994729</v>
      </c>
      <c r="AO46" s="444">
        <f t="shared" si="79"/>
        <v>7.3658365485794464E-2</v>
      </c>
      <c r="AP46" s="444">
        <f t="shared" si="93"/>
        <v>9.8332620778110308E-2</v>
      </c>
      <c r="AQ46" s="444">
        <f t="shared" si="80"/>
        <v>0.16483516483516483</v>
      </c>
      <c r="AR46" s="445">
        <f t="shared" si="80"/>
        <v>0.16990920881971466</v>
      </c>
      <c r="AS46" s="445">
        <f t="shared" si="80"/>
        <v>0.1492338441039307</v>
      </c>
      <c r="AT46" s="445">
        <f t="shared" si="80"/>
        <v>0.13049095607235142</v>
      </c>
      <c r="AU46" s="439">
        <f t="shared" si="80"/>
        <v>0</v>
      </c>
      <c r="AV46" s="439" t="str">
        <f t="shared" si="80"/>
        <v/>
      </c>
      <c r="AW46" s="439" t="str">
        <f t="shared" si="80"/>
        <v/>
      </c>
      <c r="AX46" s="439" t="str">
        <f t="shared" si="80"/>
        <v/>
      </c>
      <c r="AY46" s="439" t="str">
        <f t="shared" si="80"/>
        <v/>
      </c>
      <c r="AZ46" s="439" t="str">
        <f t="shared" si="80"/>
        <v/>
      </c>
      <c r="BA46" s="439">
        <f t="shared" si="95"/>
        <v>0.10398359695371998</v>
      </c>
      <c r="BB46" s="439">
        <f>IFERROR(BB34*2/(AQ22+2*SUM(AR22:INDEX(AR22:AT22,$B$2))-INDEX(AR22:AT22,$B$2)),"")</f>
        <v>0.14985841864517535</v>
      </c>
      <c r="BE46" s="439">
        <f>2*SUM(AO34:INDEX(AO34:AZ34,$A$2))/(SUM(AO22:INDEX(AO22:AZ22,$A$2))*2+Y22-INDEX(AO22:AZ22,$A$2))</f>
        <v>0.12242753305893686</v>
      </c>
      <c r="BF46" s="422">
        <f t="shared" si="82"/>
        <v>0.54791485905222548</v>
      </c>
      <c r="BG46" s="423">
        <f t="shared" si="82"/>
        <v>0.94361495708225085</v>
      </c>
      <c r="BH46" s="423">
        <f t="shared" si="82"/>
        <v>0.84283640887414479</v>
      </c>
      <c r="BI46" s="423">
        <f t="shared" si="82"/>
        <v>1.1693751430533303</v>
      </c>
      <c r="BJ46" s="423">
        <f t="shared" si="82"/>
        <v>0.93510748186224468</v>
      </c>
      <c r="BK46" s="423">
        <f t="shared" si="82"/>
        <v>0.56744924326319679</v>
      </c>
      <c r="BL46" s="423"/>
      <c r="BM46" s="423"/>
      <c r="BN46" s="423"/>
      <c r="BO46" s="423"/>
      <c r="BP46" s="423"/>
      <c r="BQ46" s="423"/>
      <c r="BR46" s="423">
        <f t="shared" si="94"/>
        <v>0.70853939319627801</v>
      </c>
      <c r="BS46" s="423">
        <f t="shared" si="83"/>
        <v>0.82401824236059829</v>
      </c>
      <c r="BT46" s="423">
        <f t="shared" si="83"/>
        <v>0</v>
      </c>
      <c r="BU46" s="423">
        <f t="shared" si="83"/>
        <v>0</v>
      </c>
      <c r="BV46" s="423">
        <f t="shared" si="84"/>
        <v>0.73246883648617356</v>
      </c>
      <c r="BX46" s="439"/>
    </row>
    <row r="47" spans="1:76" outlineLevel="1" x14ac:dyDescent="0.25">
      <c r="A47" s="424" t="s">
        <v>70</v>
      </c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439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18"/>
      <c r="AK47" s="418"/>
      <c r="AL47" s="418"/>
      <c r="AM47" s="418"/>
      <c r="AN47" s="418"/>
      <c r="AO47" s="444"/>
      <c r="AP47" s="444">
        <f>IFERROR(AP35/(SUM(AO23,AP23)/2),"")</f>
        <v>8.3262531860662709E-2</v>
      </c>
      <c r="AQ47" s="444">
        <f t="shared" ref="AQ47:AT47" si="96">IFERROR(AQ35/AVERAGE(AP23,AQ23),"")</f>
        <v>3.0614300100704935E-2</v>
      </c>
      <c r="AR47" s="445">
        <f t="shared" si="96"/>
        <v>4.9123956115932538E-2</v>
      </c>
      <c r="AS47" s="445">
        <f t="shared" si="96"/>
        <v>1.7778957144752555E-2</v>
      </c>
      <c r="AT47" s="445">
        <f t="shared" si="96"/>
        <v>1.2823397075365579E-2</v>
      </c>
      <c r="BA47" s="439">
        <f>IFERROR(BA35/(SUM(AO23,AP23,AP23,AQ23)/2),"")</f>
        <v>4.7547479163820197E-2</v>
      </c>
      <c r="BB47" s="439">
        <f>IFERROR(BB35*2/(AQ23+2*SUM(AR23:INDEX(AR23:AT23,$B$2))-INDEX(AR23:AT23,$B$2)),"")</f>
        <v>2.4318807135883552E-2</v>
      </c>
      <c r="BE47" s="439">
        <f>2*SUM(AO35:INDEX(AO35:AZ35,$A$2))/(SUM(AO23:INDEX(AO23:AZ23,$A$2))*2+Y23-INDEX(AO23:AZ23,$A$2))</f>
        <v>3.0013733963085786E-2</v>
      </c>
      <c r="BF47" s="422"/>
      <c r="BG47" s="423"/>
      <c r="BH47" s="423"/>
      <c r="BI47" s="423"/>
      <c r="BJ47" s="423"/>
      <c r="BK47" s="423"/>
      <c r="BL47" s="423"/>
      <c r="BM47" s="423"/>
      <c r="BN47" s="423"/>
      <c r="BO47" s="423"/>
      <c r="BP47" s="423"/>
      <c r="BQ47" s="423"/>
      <c r="BR47" s="423"/>
      <c r="BS47" s="423"/>
      <c r="BT47" s="423"/>
      <c r="BU47" s="423"/>
      <c r="BV47" s="423"/>
      <c r="BX47" s="439"/>
    </row>
    <row r="48" spans="1:76" s="416" customFormat="1" x14ac:dyDescent="0.25">
      <c r="A48" s="425" t="s">
        <v>100</v>
      </c>
      <c r="B48" s="446">
        <f t="shared" ref="B48:M48" si="97">IFERROR(B36/B24,"")</f>
        <v>0.22315705128205129</v>
      </c>
      <c r="C48" s="446">
        <f t="shared" si="97"/>
        <v>0.17981438515081208</v>
      </c>
      <c r="D48" s="446">
        <f t="shared" si="97"/>
        <v>0.22887700534759359</v>
      </c>
      <c r="E48" s="446">
        <f t="shared" si="97"/>
        <v>0.23747207149696775</v>
      </c>
      <c r="F48" s="446">
        <f t="shared" si="97"/>
        <v>0.28923177938279709</v>
      </c>
      <c r="G48" s="446">
        <f t="shared" si="97"/>
        <v>0.3218316672041277</v>
      </c>
      <c r="H48" s="446">
        <f t="shared" si="97"/>
        <v>0.32555164694595456</v>
      </c>
      <c r="I48" s="446">
        <f t="shared" si="97"/>
        <v>0.25098039215686274</v>
      </c>
      <c r="J48" s="446">
        <f t="shared" si="97"/>
        <v>0.3941057497832996</v>
      </c>
      <c r="K48" s="446">
        <f t="shared" si="97"/>
        <v>0.30958904109589042</v>
      </c>
      <c r="L48" s="446">
        <f t="shared" si="97"/>
        <v>0.34125</v>
      </c>
      <c r="M48" s="446">
        <f t="shared" si="97"/>
        <v>0.38085984940490647</v>
      </c>
      <c r="N48" s="446">
        <f t="shared" ref="N48:Y48" si="98">N36*2/SUM(M24:N24)</f>
        <v>0.15351142270035054</v>
      </c>
      <c r="O48" s="446">
        <f t="shared" si="98"/>
        <v>0.15079654627264988</v>
      </c>
      <c r="P48" s="446">
        <f t="shared" si="98"/>
        <v>0.2659358989634219</v>
      </c>
      <c r="Q48" s="446">
        <f t="shared" si="98"/>
        <v>0.22171894462688257</v>
      </c>
      <c r="R48" s="446">
        <f t="shared" si="98"/>
        <v>0.23063063063063063</v>
      </c>
      <c r="S48" s="446">
        <f t="shared" si="98"/>
        <v>0.30644711135919622</v>
      </c>
      <c r="T48" s="446">
        <f t="shared" si="98"/>
        <v>0.21556689155833469</v>
      </c>
      <c r="U48" s="446">
        <f t="shared" si="98"/>
        <v>0.21345358887636226</v>
      </c>
      <c r="V48" s="446">
        <f t="shared" si="98"/>
        <v>0.23630417007358953</v>
      </c>
      <c r="W48" s="446">
        <f t="shared" si="98"/>
        <v>0.18195358073724713</v>
      </c>
      <c r="X48" s="446">
        <f t="shared" si="98"/>
        <v>0.17629875708803483</v>
      </c>
      <c r="Y48" s="446">
        <f t="shared" si="98"/>
        <v>0.26672311600338694</v>
      </c>
      <c r="Z48" s="446">
        <f>2*SUM(N36:INDEX(N36:Y36,$A$2))/(SUM(N24:INDEX(N24:Y24,$A$2))*2+M24-INDEX(N24:Y24,$A$2))</f>
        <v>0.22577174235678243</v>
      </c>
      <c r="AA48" s="446">
        <f t="shared" si="85"/>
        <v>0.19008128931214077</v>
      </c>
      <c r="AB48" s="446">
        <f>2*SUM(Q36:INDEX(Q36:S36,$B$2))/(P24+SUM(Q24:INDEX(Q24:S24,$B$2))*2-INDEX(Q24:S24,$B$2))</f>
        <v>0.25600551438910907</v>
      </c>
      <c r="AC48" s="446">
        <f t="shared" si="86"/>
        <v>0.22177488350276217</v>
      </c>
      <c r="AD48" s="446">
        <f t="shared" si="87"/>
        <v>0.20832515127622298</v>
      </c>
      <c r="AE48" s="447">
        <f>AVERAGE(B48:INDEX(B48:M48,$A$2))</f>
        <v>0.24673065997739155</v>
      </c>
      <c r="AF48" s="447">
        <f t="shared" si="88"/>
        <v>0.21061614726015232</v>
      </c>
      <c r="AG48" s="447">
        <f t="shared" si="89"/>
        <v>0.28284517269463083</v>
      </c>
      <c r="AH48" s="447">
        <f t="shared" si="90"/>
        <v>0.3235459296287056</v>
      </c>
      <c r="AI48" s="447">
        <f t="shared" si="91"/>
        <v>0.34389963016693231</v>
      </c>
      <c r="AJ48" s="428">
        <f t="shared" si="92"/>
        <v>-8.4946547066868883E-2</v>
      </c>
      <c r="AK48" s="428">
        <f t="shared" si="78"/>
        <v>-9.7498972491634084E-2</v>
      </c>
      <c r="AL48" s="428">
        <f t="shared" si="78"/>
        <v>-9.4891696576694828E-2</v>
      </c>
      <c r="AM48" s="428">
        <f t="shared" si="78"/>
        <v>-0.31454899229526301</v>
      </c>
      <c r="AN48" s="428">
        <f t="shared" si="78"/>
        <v>-0.39422688190999255</v>
      </c>
      <c r="AO48" s="447">
        <f t="shared" ref="AO48" si="99">IFERROR(AO36/AVERAGE(Y24,AO24),"")</f>
        <v>0.10274213836477987</v>
      </c>
      <c r="AP48" s="447">
        <f>IFERROR(AP36/AVERAGE(AO24,AP24),"")</f>
        <v>0.16288263865356375</v>
      </c>
      <c r="AQ48" s="447">
        <f t="shared" ref="AQ48:AZ48" si="100">IFERROR(AQ36/AVERAGE(AP24:AQ24),"")</f>
        <v>0.24784831424318904</v>
      </c>
      <c r="AR48" s="447">
        <f t="shared" si="100"/>
        <v>0.22691115006067142</v>
      </c>
      <c r="AS48" s="447">
        <f t="shared" si="100"/>
        <v>0.20322781741359008</v>
      </c>
      <c r="AT48" s="447">
        <f t="shared" si="100"/>
        <v>0.24527443975316662</v>
      </c>
      <c r="AU48" s="447">
        <f t="shared" si="100"/>
        <v>0</v>
      </c>
      <c r="AV48" s="447" t="str">
        <f t="shared" si="100"/>
        <v/>
      </c>
      <c r="AW48" s="447" t="str">
        <f t="shared" si="100"/>
        <v/>
      </c>
      <c r="AX48" s="447" t="str">
        <f t="shared" si="100"/>
        <v/>
      </c>
      <c r="AY48" s="447" t="str">
        <f t="shared" si="100"/>
        <v/>
      </c>
      <c r="AZ48" s="447" t="str">
        <f t="shared" si="100"/>
        <v/>
      </c>
      <c r="BA48" s="447">
        <f t="shared" si="95"/>
        <v>0.16510163291473395</v>
      </c>
      <c r="BB48" s="447">
        <f>IFERROR(BB36*2/(AQ24+2*SUM(AR24:INDEX(AR24:AT24,$B$2))-INDEX(AR24:AT24,$B$2)),"")</f>
        <v>0.22558545649935074</v>
      </c>
      <c r="BC48" s="430"/>
      <c r="BD48" s="430"/>
      <c r="BE48" s="447">
        <f>2*SUM(AO36:INDEX(AO36:AZ36,$A$2))/(SUM(AO24:INDEX(AO24:AZ24,$A$2))*2+Y24-INDEX(AO24:AZ24,$A$2))</f>
        <v>0.19275332650972365</v>
      </c>
      <c r="BF48" s="432">
        <f t="shared" si="82"/>
        <v>0.6692800871589164</v>
      </c>
      <c r="BG48" s="433">
        <f t="shared" si="82"/>
        <v>1.0801483368131086</v>
      </c>
      <c r="BH48" s="433">
        <f t="shared" si="82"/>
        <v>0.93198517089743982</v>
      </c>
      <c r="BI48" s="433">
        <f t="shared" si="82"/>
        <v>1.0234179602583193</v>
      </c>
      <c r="BJ48" s="433">
        <f t="shared" si="82"/>
        <v>0.88118311456673826</v>
      </c>
      <c r="BK48" s="433">
        <f t="shared" si="82"/>
        <v>0.80038098145318393</v>
      </c>
      <c r="BL48" s="433"/>
      <c r="BM48" s="433"/>
      <c r="BN48" s="433"/>
      <c r="BO48" s="433"/>
      <c r="BP48" s="433"/>
      <c r="BQ48" s="433"/>
      <c r="BR48" s="433">
        <f>BA48/((N36+O36+P36)/(SUM(M24,N24,N24,O24,O24,P24)/2))</f>
        <v>0.86655726309886405</v>
      </c>
      <c r="BS48" s="433">
        <f t="shared" si="83"/>
        <v>0.88117420844489258</v>
      </c>
      <c r="BT48" s="433">
        <f t="shared" si="83"/>
        <v>0</v>
      </c>
      <c r="BU48" s="433">
        <f t="shared" si="83"/>
        <v>0</v>
      </c>
      <c r="BV48" s="433">
        <f t="shared" si="84"/>
        <v>0.85375310699919016</v>
      </c>
      <c r="BX48" s="446"/>
    </row>
    <row r="49" spans="1:76" s="430" customFormat="1" x14ac:dyDescent="0.25">
      <c r="A49" s="448" t="s">
        <v>211</v>
      </c>
      <c r="B49" s="447">
        <f t="shared" ref="B49:R49" si="101">B36/AVERAGE(A24:B24)</f>
        <v>0.22315705128205129</v>
      </c>
      <c r="C49" s="447">
        <f t="shared" si="101"/>
        <v>0.18299881936245574</v>
      </c>
      <c r="D49" s="447">
        <f t="shared" si="101"/>
        <v>0.23817473567056205</v>
      </c>
      <c r="E49" s="447">
        <f t="shared" si="101"/>
        <v>0.25058942404850115</v>
      </c>
      <c r="F49" s="447">
        <f t="shared" si="101"/>
        <v>0.28515941090791391</v>
      </c>
      <c r="G49" s="447">
        <f t="shared" si="101"/>
        <v>0.32471124125589718</v>
      </c>
      <c r="H49" s="447">
        <f t="shared" si="101"/>
        <v>0.32691072575465641</v>
      </c>
      <c r="I49" s="447">
        <f t="shared" si="101"/>
        <v>0.25830487426265136</v>
      </c>
      <c r="J49" s="447">
        <f t="shared" si="101"/>
        <v>0.40259740259740262</v>
      </c>
      <c r="K49" s="447">
        <f t="shared" si="101"/>
        <v>0.31781746589790466</v>
      </c>
      <c r="L49" s="447">
        <f t="shared" si="101"/>
        <v>0.35686274509803922</v>
      </c>
      <c r="M49" s="447">
        <f t="shared" si="101"/>
        <v>0.38634963656523347</v>
      </c>
      <c r="N49" s="447">
        <f t="shared" si="101"/>
        <v>0.15351142270035054</v>
      </c>
      <c r="O49" s="447">
        <f t="shared" si="101"/>
        <v>0.15079654627264988</v>
      </c>
      <c r="P49" s="447">
        <f t="shared" si="101"/>
        <v>0.2659358989634219</v>
      </c>
      <c r="Q49" s="447">
        <f t="shared" si="101"/>
        <v>0.22171894462688257</v>
      </c>
      <c r="R49" s="447">
        <f t="shared" si="101"/>
        <v>0.23063063063063063</v>
      </c>
      <c r="S49" s="447">
        <f>S36/AVERAGE(R24:S24)</f>
        <v>0.30644711135919622</v>
      </c>
      <c r="T49" s="447">
        <f t="shared" ref="T49:Y49" si="102">T36/AVERAGE(S24:T24)</f>
        <v>0.21556689155833469</v>
      </c>
      <c r="U49" s="447">
        <f t="shared" si="102"/>
        <v>0.21345358887636226</v>
      </c>
      <c r="V49" s="447">
        <f t="shared" si="102"/>
        <v>0.23630417007358953</v>
      </c>
      <c r="W49" s="447">
        <f t="shared" si="102"/>
        <v>0.18195358073724713</v>
      </c>
      <c r="X49" s="447">
        <f t="shared" si="102"/>
        <v>0.17629875708803483</v>
      </c>
      <c r="Y49" s="447">
        <f t="shared" si="102"/>
        <v>0.26672311600338694</v>
      </c>
      <c r="Z49" s="428">
        <f>2*SUM(N36:INDEX(N36:Y36,$A$2))/(SUM(N24:INDEX(N24:Y24,$A$2))*2+M24-INDEX(N24:Y24,$A$2))</f>
        <v>0.22577174235678243</v>
      </c>
      <c r="AA49" s="428">
        <f>2*SUM(N36:P36)/(SUM(N24:P24)*2+M24-P24)</f>
        <v>0.19052593515207522</v>
      </c>
      <c r="AB49" s="428">
        <f>2*SUM(Q36:S36)/(SUM(Q24:S24)*2+P24-S24)</f>
        <v>0.25600551438910907</v>
      </c>
      <c r="AC49" s="428">
        <f>2*SUM(T36:V36)/(SUM(T24:V24)*2+S24-V24)</f>
        <v>0.22244923383580417</v>
      </c>
      <c r="AD49" s="428">
        <f>2*SUM(W36:Y36)/(SUM(W24:Y24)*2+V24-Y24)</f>
        <v>0.21060054508376375</v>
      </c>
      <c r="AE49" s="428">
        <f>2*SUM(B36:INDEX(B36:M36,$A$2))/(SUM(B24:INDEX(B24:M24,$A$2))*2+B24-INDEX(B24:M24,$A$2))</f>
        <v>0.25420261496041979</v>
      </c>
      <c r="AF49" s="428">
        <f>2*SUM(B36:D36)/(B24+SUM(B24:D24)*2-D24)</f>
        <v>0.21519560297445844</v>
      </c>
      <c r="AG49" s="428">
        <f>2*SUM(E36:G36)/(D24+SUM(E24:G24)*2-G24)</f>
        <v>0.28723171265878228</v>
      </c>
      <c r="AH49" s="428">
        <f>2*SUM(H36:INDEX(H36:J36,9-6))/(G24+SUM(H24:INDEX(H24:J24,9-6))*2-INDEX(B24:M24,9))</f>
        <v>0.33055641262984675</v>
      </c>
      <c r="AI49" s="428">
        <f>2*SUM(K36:INDEX(K36:M36,2))/(J24+SUM(K24:INDEX(K24:M24,2))*2-INDEX(B24:M24,11))</f>
        <v>0.33805297744055279</v>
      </c>
      <c r="AJ49" s="428">
        <f t="shared" si="92"/>
        <v>-0.11184335223327324</v>
      </c>
      <c r="AK49" s="428">
        <f t="shared" si="78"/>
        <v>-0.11463834521428984</v>
      </c>
      <c r="AL49" s="428">
        <f t="shared" si="78"/>
        <v>-0.10871431284737165</v>
      </c>
      <c r="AM49" s="428">
        <f t="shared" si="78"/>
        <v>-0.32704607946934539</v>
      </c>
      <c r="AN49" s="428">
        <f t="shared" si="78"/>
        <v>-0.37701910902175617</v>
      </c>
      <c r="AO49" s="447"/>
      <c r="AP49" s="396"/>
      <c r="AQ49" s="396"/>
      <c r="AR49" s="396"/>
      <c r="AS49" s="396"/>
      <c r="AT49" s="396"/>
      <c r="AU49" s="396"/>
      <c r="AV49" s="396"/>
      <c r="AW49" s="396"/>
      <c r="AX49" s="396"/>
      <c r="AY49" s="396"/>
      <c r="AZ49" s="396"/>
      <c r="BA49" s="449"/>
      <c r="BB49" s="396"/>
      <c r="BC49" s="396"/>
      <c r="BD49" s="396"/>
      <c r="BE49" s="428">
        <f>2*SUM(AO36:INDEX(AO36:AZ36,A2))/(SUM(AO24:INDEX(AO24:AZ24,A2))*2+Y24-INDEX(AO24:AZ24,A2))</f>
        <v>0.19275332650972365</v>
      </c>
      <c r="BF49" s="441"/>
      <c r="BG49" s="396"/>
      <c r="BH49" s="396"/>
      <c r="BI49" s="396"/>
      <c r="BJ49" s="396"/>
      <c r="BK49" s="396"/>
      <c r="BL49" s="396"/>
      <c r="BM49" s="396"/>
      <c r="BN49" s="396"/>
      <c r="BO49" s="396"/>
      <c r="BP49" s="396"/>
      <c r="BQ49" s="396"/>
      <c r="BR49" s="396"/>
      <c r="BS49" s="396"/>
      <c r="BT49" s="396"/>
      <c r="BU49" s="396"/>
      <c r="BV49" s="396"/>
      <c r="BX49" s="428"/>
    </row>
    <row r="50" spans="1:76" x14ac:dyDescent="0.25">
      <c r="W50" s="450"/>
      <c r="Y50" s="439">
        <f>Y49/M49</f>
        <v>0.69036719789524614</v>
      </c>
      <c r="BF50" s="441"/>
    </row>
    <row r="51" spans="1:76" s="416" customFormat="1" x14ac:dyDescent="0.25">
      <c r="A51" s="408" t="s">
        <v>104</v>
      </c>
      <c r="B51" s="409">
        <f t="shared" ref="B51:Y51" si="103">B15</f>
        <v>42005</v>
      </c>
      <c r="C51" s="409">
        <f t="shared" si="103"/>
        <v>42036</v>
      </c>
      <c r="D51" s="409">
        <f t="shared" si="103"/>
        <v>42064</v>
      </c>
      <c r="E51" s="409">
        <f t="shared" si="103"/>
        <v>42095</v>
      </c>
      <c r="F51" s="409">
        <f t="shared" si="103"/>
        <v>42125</v>
      </c>
      <c r="G51" s="409">
        <f t="shared" si="103"/>
        <v>42156</v>
      </c>
      <c r="H51" s="409">
        <f t="shared" si="103"/>
        <v>42186</v>
      </c>
      <c r="I51" s="409">
        <f t="shared" si="103"/>
        <v>42217</v>
      </c>
      <c r="J51" s="409">
        <f t="shared" si="103"/>
        <v>42248</v>
      </c>
      <c r="K51" s="409">
        <f t="shared" si="103"/>
        <v>42278</v>
      </c>
      <c r="L51" s="409">
        <f t="shared" si="103"/>
        <v>42309</v>
      </c>
      <c r="M51" s="409">
        <f t="shared" si="103"/>
        <v>42339</v>
      </c>
      <c r="N51" s="409">
        <f t="shared" si="103"/>
        <v>42370</v>
      </c>
      <c r="O51" s="409">
        <f t="shared" si="103"/>
        <v>42401</v>
      </c>
      <c r="P51" s="409">
        <f t="shared" si="103"/>
        <v>42430</v>
      </c>
      <c r="Q51" s="409">
        <f t="shared" si="103"/>
        <v>42461</v>
      </c>
      <c r="R51" s="409">
        <f t="shared" si="103"/>
        <v>42491</v>
      </c>
      <c r="S51" s="409">
        <f t="shared" si="103"/>
        <v>42522</v>
      </c>
      <c r="T51" s="409">
        <f t="shared" si="103"/>
        <v>42552</v>
      </c>
      <c r="U51" s="409">
        <f t="shared" si="103"/>
        <v>42583</v>
      </c>
      <c r="V51" s="409">
        <f t="shared" si="103"/>
        <v>42614</v>
      </c>
      <c r="W51" s="409">
        <f t="shared" si="103"/>
        <v>42644</v>
      </c>
      <c r="X51" s="409">
        <f t="shared" si="103"/>
        <v>42675</v>
      </c>
      <c r="Y51" s="409">
        <f t="shared" si="103"/>
        <v>42705</v>
      </c>
      <c r="Z51" s="410" t="s">
        <v>212</v>
      </c>
      <c r="AA51" s="410" t="s">
        <v>78</v>
      </c>
      <c r="AB51" s="410" t="s">
        <v>79</v>
      </c>
      <c r="AC51" s="410" t="s">
        <v>80</v>
      </c>
      <c r="AD51" s="410" t="s">
        <v>81</v>
      </c>
      <c r="AE51" s="411" t="str">
        <f t="shared" ref="AE51:AI51" si="104">AE27</f>
        <v>YTD 6/15</v>
      </c>
      <c r="AF51" s="411" t="str">
        <f t="shared" si="104"/>
        <v>Q1 '15</v>
      </c>
      <c r="AG51" s="411" t="str">
        <f t="shared" si="104"/>
        <v>Q2 '15</v>
      </c>
      <c r="AH51" s="411" t="str">
        <f t="shared" si="104"/>
        <v>Q3 '15</v>
      </c>
      <c r="AI51" s="411" t="str">
        <f t="shared" si="104"/>
        <v>Q4 '15</v>
      </c>
      <c r="AJ51" s="412" t="s">
        <v>86</v>
      </c>
      <c r="AK51" s="412" t="s">
        <v>87</v>
      </c>
      <c r="AL51" s="412" t="s">
        <v>88</v>
      </c>
      <c r="AM51" s="412" t="s">
        <v>89</v>
      </c>
      <c r="AN51" s="412" t="s">
        <v>90</v>
      </c>
      <c r="AO51" s="413">
        <v>42736</v>
      </c>
      <c r="AP51" s="413">
        <v>42767</v>
      </c>
      <c r="AQ51" s="413">
        <v>42795</v>
      </c>
      <c r="AR51" s="413">
        <v>42826</v>
      </c>
      <c r="AS51" s="413">
        <v>42856</v>
      </c>
      <c r="AT51" s="413">
        <v>42887</v>
      </c>
      <c r="AU51" s="413">
        <v>42917</v>
      </c>
      <c r="AV51" s="413">
        <v>42948</v>
      </c>
      <c r="AW51" s="413">
        <v>42979</v>
      </c>
      <c r="AX51" s="413">
        <v>43009</v>
      </c>
      <c r="AY51" s="413">
        <v>43040</v>
      </c>
      <c r="AZ51" s="413">
        <v>43070</v>
      </c>
      <c r="BA51" s="410" t="s">
        <v>91</v>
      </c>
      <c r="BB51" s="410" t="s">
        <v>92</v>
      </c>
      <c r="BC51" s="410" t="s">
        <v>93</v>
      </c>
      <c r="BD51" s="410" t="s">
        <v>94</v>
      </c>
      <c r="BE51" s="410" t="str">
        <f>"YTD " &amp; A50 &amp;"/17"</f>
        <v>YTD /17</v>
      </c>
      <c r="BF51" s="414">
        <v>42736</v>
      </c>
      <c r="BG51" s="413">
        <v>42767</v>
      </c>
      <c r="BH51" s="413">
        <v>42795</v>
      </c>
      <c r="BI51" s="413">
        <v>42826</v>
      </c>
      <c r="BJ51" s="413">
        <v>42856</v>
      </c>
      <c r="BK51" s="413">
        <v>42887</v>
      </c>
      <c r="BL51" s="413">
        <v>42917</v>
      </c>
      <c r="BM51" s="413">
        <v>42948</v>
      </c>
      <c r="BN51" s="413">
        <v>42979</v>
      </c>
      <c r="BO51" s="413">
        <v>43009</v>
      </c>
      <c r="BP51" s="413">
        <v>43040</v>
      </c>
      <c r="BQ51" s="413">
        <v>43070</v>
      </c>
      <c r="BR51" s="410" t="s">
        <v>95</v>
      </c>
      <c r="BS51" s="410" t="s">
        <v>96</v>
      </c>
      <c r="BT51" s="410" t="s">
        <v>97</v>
      </c>
      <c r="BU51" s="410" t="s">
        <v>98</v>
      </c>
      <c r="BV51" s="415" t="s">
        <v>3</v>
      </c>
    </row>
    <row r="52" spans="1:76" outlineLevel="1" x14ac:dyDescent="0.25">
      <c r="A52" s="391" t="s">
        <v>172</v>
      </c>
      <c r="B52" s="391">
        <f>'Agency North'!C52+'Agency South'!C52</f>
        <v>82</v>
      </c>
      <c r="C52" s="391">
        <f>'Agency North'!D52+'Agency South'!D52</f>
        <v>66</v>
      </c>
      <c r="D52" s="391">
        <f>'Agency North'!E52+'Agency South'!E52</f>
        <v>156</v>
      </c>
      <c r="E52" s="391">
        <f>'Agency North'!F52+'Agency South'!F52</f>
        <v>169</v>
      </c>
      <c r="F52" s="391">
        <f>'Agency North'!G52+'Agency South'!G52</f>
        <v>118.5</v>
      </c>
      <c r="G52" s="391">
        <f>'Agency North'!H52+'Agency South'!H52</f>
        <v>147.5</v>
      </c>
      <c r="H52" s="391">
        <f>'Agency North'!I52+'Agency South'!I52</f>
        <v>172</v>
      </c>
      <c r="I52" s="391">
        <f>'Agency North'!J52+'Agency South'!J52</f>
        <v>93.5</v>
      </c>
      <c r="J52" s="391">
        <f>'Agency North'!K52+'Agency South'!K52</f>
        <v>193.5</v>
      </c>
      <c r="K52" s="391">
        <f>'Agency North'!L52+'Agency South'!L52</f>
        <v>175.5</v>
      </c>
      <c r="L52" s="391">
        <f>'Agency North'!M52+'Agency South'!M52</f>
        <v>178</v>
      </c>
      <c r="M52" s="391">
        <f>'Agency North'!N52+'Agency South'!N52</f>
        <v>292.5</v>
      </c>
      <c r="N52" s="391">
        <f>'Agency North'!O52+'Agency South'!O52</f>
        <v>64</v>
      </c>
      <c r="O52" s="391">
        <f>'Agency North'!P52+'Agency South'!P52</f>
        <v>67</v>
      </c>
      <c r="P52" s="391">
        <f>'Agency North'!Q52+'Agency South'!Q52</f>
        <v>164</v>
      </c>
      <c r="Q52" s="391">
        <f>'Agency North'!R52+'Agency South'!R52</f>
        <v>177</v>
      </c>
      <c r="R52" s="391">
        <f>'Agency North'!S52+'Agency South'!S52</f>
        <v>112</v>
      </c>
      <c r="S52" s="391">
        <f>'Agency North'!T52+'Agency South'!T52</f>
        <v>134</v>
      </c>
      <c r="T52" s="391">
        <f>'Agency North'!U52+'Agency South'!U52</f>
        <v>110</v>
      </c>
      <c r="U52" s="391">
        <f>'Agency North'!V52+'Agency South'!V52</f>
        <v>103.5</v>
      </c>
      <c r="V52" s="391">
        <f>'Agency North'!W52+'Agency South'!W52</f>
        <v>146.5</v>
      </c>
      <c r="W52" s="391">
        <f>'Agency North'!X52+'Agency South'!X52</f>
        <v>117</v>
      </c>
      <c r="X52" s="391">
        <f>'Agency North'!Y52+'Agency South'!Y52</f>
        <v>138.5</v>
      </c>
      <c r="Y52" s="395">
        <f>'Agency North'!Z52+'Agency South'!Z52</f>
        <v>216</v>
      </c>
      <c r="Z52" s="417">
        <f>SUM(N52:INDEX(N52:Y52,$A$2))</f>
        <v>718</v>
      </c>
      <c r="AA52" s="417">
        <f>SUM(N52:P52)</f>
        <v>295</v>
      </c>
      <c r="AB52" s="417">
        <f>SUM(Q52:S52)</f>
        <v>423</v>
      </c>
      <c r="AC52" s="417">
        <f>SUM(T52:V52)</f>
        <v>360</v>
      </c>
      <c r="AD52" s="417">
        <f>SUM(W52:Y52)</f>
        <v>471.5</v>
      </c>
      <c r="AE52" s="417">
        <f>SUM(B52                                                                              : INDEX(B52:M52,$A$2))</f>
        <v>739</v>
      </c>
      <c r="AF52" s="417">
        <f t="shared" ref="AF52:AF58" si="105">SUM(B52:D52)</f>
        <v>304</v>
      </c>
      <c r="AG52" s="417">
        <f t="shared" ref="AG52:AG58" si="106">SUM(E52:G52)</f>
        <v>435</v>
      </c>
      <c r="AH52" s="417">
        <f>SUM(H52:J52)</f>
        <v>459</v>
      </c>
      <c r="AI52" s="417">
        <f t="shared" ref="AI52:AI58" si="107">SUM(K52:M52)</f>
        <v>646</v>
      </c>
      <c r="AJ52" s="418">
        <f>Z52/AE52-1</f>
        <v>-2.841677943166443E-2</v>
      </c>
      <c r="AK52" s="418">
        <f t="shared" ref="AK52:AM60" si="108">AA52/AF52-1</f>
        <v>-2.960526315789469E-2</v>
      </c>
      <c r="AL52" s="418">
        <f t="shared" si="108"/>
        <v>-2.7586206896551779E-2</v>
      </c>
      <c r="AM52" s="418">
        <f t="shared" si="108"/>
        <v>-0.21568627450980393</v>
      </c>
      <c r="AN52" s="418">
        <f>AD52/SUM(K52:INDEX(K52:M52,MOD($A$2,3)))-1</f>
        <v>-0.27012383900928794</v>
      </c>
      <c r="AO52" s="419">
        <f>'GEN Lion North'!AO52+'GEN Lion South'!AO52</f>
        <v>224</v>
      </c>
      <c r="AP52" s="419">
        <f>'GEN Lion North'!AP52+'GEN Lion South'!AP52</f>
        <v>287</v>
      </c>
      <c r="AQ52" s="419">
        <f>'GEN Lion North'!AQ52+'GEN Lion South'!AQ52</f>
        <v>387</v>
      </c>
      <c r="AR52" s="420">
        <f>'GEN Lion North'!AR52+'GEN Lion South'!AR52</f>
        <v>781</v>
      </c>
      <c r="AS52" s="420">
        <f>'GEN Lion North'!AS52+'GEN Lion South'!AS52</f>
        <v>681.5</v>
      </c>
      <c r="AT52" s="420">
        <f>'GEN Lion North'!AT52+'GEN Lion South'!AT52</f>
        <v>801</v>
      </c>
      <c r="AU52" s="451">
        <f>'GEN Lion North'!AU52+'GEN Lion South'!AU52</f>
        <v>0</v>
      </c>
      <c r="AV52" s="451">
        <f>'GEN Lion North'!AV52+'GEN Lion South'!AV52</f>
        <v>0</v>
      </c>
      <c r="AW52" s="451">
        <f>'GEN Lion North'!AW52+'GEN Lion South'!AW52</f>
        <v>0</v>
      </c>
      <c r="AX52" s="451">
        <f>'GEN Lion North'!AX52+'GEN Lion South'!AX52</f>
        <v>0</v>
      </c>
      <c r="AY52" s="451">
        <f>'GEN Lion North'!AY52+'GEN Lion South'!AY52</f>
        <v>0</v>
      </c>
      <c r="AZ52" s="451">
        <f>'GEN Lion North'!AZ52+'GEN Lion South'!AZ52</f>
        <v>0</v>
      </c>
      <c r="BA52" s="421">
        <f>SUM(AO52:INDEX(AO52:AQ52,IF($A$2&lt;3,$A$2,3)))</f>
        <v>898</v>
      </c>
      <c r="BB52" s="421">
        <f>SUM(AR52:INDEX(AR52:AT52,IF(AND($A$2&gt;3,A50&lt;7),$A$2-3,0)))</f>
        <v>2263.5</v>
      </c>
      <c r="BC52" s="421">
        <f>SUM(AU52:INDEX(AU52:AW52,IF(AND($A$2&gt;6,$A$2&lt;10),$A$2-6,0)))</f>
        <v>0</v>
      </c>
      <c r="BD52" s="421">
        <f>SUM(AX52:INDEX(AX52:AZ52,IF($A$2&gt;9,$A$2-9,0)))</f>
        <v>0</v>
      </c>
      <c r="BE52" s="421">
        <f>SUM($AO52:INDEX(AO52:AZ52,$A$2))</f>
        <v>3161.5</v>
      </c>
      <c r="BF52" s="422">
        <f t="shared" ref="BF52:BQ60" si="109">AO52/N52</f>
        <v>3.5</v>
      </c>
      <c r="BG52" s="423">
        <f t="shared" si="109"/>
        <v>4.2835820895522385</v>
      </c>
      <c r="BH52" s="423">
        <f t="shared" si="109"/>
        <v>2.3597560975609757</v>
      </c>
      <c r="BI52" s="423">
        <f t="shared" si="109"/>
        <v>4.4124293785310735</v>
      </c>
      <c r="BJ52" s="423">
        <f t="shared" si="109"/>
        <v>6.0848214285714288</v>
      </c>
      <c r="BK52" s="423">
        <f t="shared" si="109"/>
        <v>5.9776119402985071</v>
      </c>
      <c r="BL52" s="423">
        <f t="shared" si="109"/>
        <v>0</v>
      </c>
      <c r="BM52" s="423">
        <f t="shared" si="109"/>
        <v>0</v>
      </c>
      <c r="BN52" s="423">
        <f t="shared" si="109"/>
        <v>0</v>
      </c>
      <c r="BO52" s="423">
        <f t="shared" si="109"/>
        <v>0</v>
      </c>
      <c r="BP52" s="423">
        <f t="shared" si="109"/>
        <v>0</v>
      </c>
      <c r="BQ52" s="423">
        <f t="shared" si="109"/>
        <v>0</v>
      </c>
      <c r="BR52" s="423">
        <f>BA52/SUM(N52:INDEX(N52:P52,IF($A$2&lt;3,$A$2,3)))</f>
        <v>3.0440677966101695</v>
      </c>
      <c r="BS52" s="423">
        <f>BB52/SUM(Q52:INDEX(Q52:S52,IF($A$2&lt;7,$A$2-3,3)))</f>
        <v>5.3510638297872344</v>
      </c>
      <c r="BT52" s="423">
        <f t="shared" ref="BT52:BU60" si="110">BC52/AC52</f>
        <v>0</v>
      </c>
      <c r="BU52" s="423">
        <f t="shared" si="110"/>
        <v>0</v>
      </c>
      <c r="BV52" s="423">
        <f t="shared" ref="BV52:BV60" si="111">BE52/Z52</f>
        <v>4.4032033426183848</v>
      </c>
    </row>
    <row r="53" spans="1:76" outlineLevel="1" x14ac:dyDescent="0.25">
      <c r="A53" s="391" t="s">
        <v>64</v>
      </c>
      <c r="B53" s="391">
        <f>'Agency North'!C53+'Agency South'!C53</f>
        <v>154</v>
      </c>
      <c r="C53" s="391">
        <f>'Agency North'!D53+'Agency South'!D53</f>
        <v>85</v>
      </c>
      <c r="D53" s="391">
        <f>'Agency North'!E53+'Agency South'!E53</f>
        <v>199</v>
      </c>
      <c r="E53" s="391">
        <f>'Agency North'!F53+'Agency South'!F53</f>
        <v>240</v>
      </c>
      <c r="F53" s="391">
        <f>'Agency North'!G53+'Agency South'!G53</f>
        <v>196.5</v>
      </c>
      <c r="G53" s="391">
        <f>'Agency North'!H53+'Agency South'!H53</f>
        <v>273</v>
      </c>
      <c r="H53" s="391">
        <f>'Agency North'!I53+'Agency South'!I53</f>
        <v>350</v>
      </c>
      <c r="I53" s="391">
        <f>'Agency North'!J53+'Agency South'!J53</f>
        <v>227</v>
      </c>
      <c r="J53" s="391">
        <f>'Agency North'!K53+'Agency South'!K53</f>
        <v>406</v>
      </c>
      <c r="K53" s="391">
        <f>'Agency North'!L53+'Agency South'!L53</f>
        <v>269</v>
      </c>
      <c r="L53" s="391">
        <f>'Agency North'!M53+'Agency South'!M53</f>
        <v>631</v>
      </c>
      <c r="M53" s="391">
        <f>'Agency North'!N53+'Agency South'!N53</f>
        <v>524</v>
      </c>
      <c r="N53" s="391">
        <f>'Agency North'!O53+'Agency South'!O53</f>
        <v>82</v>
      </c>
      <c r="O53" s="391">
        <f>'Agency North'!P53+'Agency South'!P53</f>
        <v>82</v>
      </c>
      <c r="P53" s="391">
        <f>'Agency North'!Q53+'Agency South'!Q53</f>
        <v>536</v>
      </c>
      <c r="Q53" s="391">
        <f>'Agency North'!R53+'Agency South'!R53</f>
        <v>351</v>
      </c>
      <c r="R53" s="391">
        <f>'Agency North'!S53+'Agency South'!S53</f>
        <v>406</v>
      </c>
      <c r="S53" s="391">
        <f>'Agency North'!T53+'Agency South'!T53</f>
        <v>955</v>
      </c>
      <c r="T53" s="391">
        <f>'Agency North'!U53+'Agency South'!U53</f>
        <v>503</v>
      </c>
      <c r="U53" s="391">
        <f>'Agency North'!V53+'Agency South'!V53</f>
        <v>579</v>
      </c>
      <c r="V53" s="391">
        <f>'Agency North'!W53+'Agency South'!W53</f>
        <v>953.5</v>
      </c>
      <c r="W53" s="391">
        <f>'Agency North'!X53+'Agency South'!X53</f>
        <v>636.5</v>
      </c>
      <c r="X53" s="391">
        <f>'Agency North'!Y53+'Agency South'!Y53</f>
        <v>738</v>
      </c>
      <c r="Y53" s="395">
        <f>'Agency North'!Z53+'Agency South'!Z53</f>
        <v>1430</v>
      </c>
      <c r="Z53" s="417">
        <f>SUM(N53:INDEX(N53:Y53,$A$2))</f>
        <v>2412</v>
      </c>
      <c r="AA53" s="417">
        <f t="shared" ref="AA53:AA58" si="112">SUM(N53:P53)</f>
        <v>700</v>
      </c>
      <c r="AB53" s="417">
        <f t="shared" ref="AB53:AB58" si="113">SUM(Q53:S53)</f>
        <v>1712</v>
      </c>
      <c r="AC53" s="417">
        <f t="shared" ref="AC53:AC58" si="114">SUM(T53:V53)</f>
        <v>2035.5</v>
      </c>
      <c r="AD53" s="417">
        <f t="shared" ref="AD53:AD58" si="115">SUM(W53:Y53)</f>
        <v>2804.5</v>
      </c>
      <c r="AE53" s="417">
        <f>SUM(B53                                                                              : INDEX(B53:M53,$A$2))</f>
        <v>1147.5</v>
      </c>
      <c r="AF53" s="417">
        <f t="shared" si="105"/>
        <v>438</v>
      </c>
      <c r="AG53" s="417">
        <f t="shared" si="106"/>
        <v>709.5</v>
      </c>
      <c r="AH53" s="417">
        <f t="shared" ref="AH53:AH58" si="116">SUM(H53:J53)</f>
        <v>983</v>
      </c>
      <c r="AI53" s="417">
        <f t="shared" si="107"/>
        <v>1424</v>
      </c>
      <c r="AJ53" s="418">
        <f t="shared" ref="AJ53:AJ60" si="117">Z53/AE53-1</f>
        <v>1.1019607843137256</v>
      </c>
      <c r="AK53" s="418">
        <f t="shared" si="108"/>
        <v>0.59817351598173518</v>
      </c>
      <c r="AL53" s="418">
        <f t="shared" si="108"/>
        <v>1.4129668780831572</v>
      </c>
      <c r="AM53" s="418">
        <f t="shared" si="108"/>
        <v>1.0707019328585963</v>
      </c>
      <c r="AN53" s="418">
        <f>AD53/SUM(K53:INDEX(K53:M53,MOD($A$2,3)))-1</f>
        <v>0.9694522471910112</v>
      </c>
      <c r="AO53" s="419">
        <f>'GEN Lion North'!AO53+'GEN Lion South'!AO53</f>
        <v>285</v>
      </c>
      <c r="AP53" s="419">
        <f>'GEN Lion North'!AP53+'GEN Lion South'!AP53</f>
        <v>426</v>
      </c>
      <c r="AQ53" s="419">
        <f>'GEN Lion North'!AQ53+'GEN Lion South'!AQ53</f>
        <v>986</v>
      </c>
      <c r="AR53" s="420">
        <f>'GEN Lion North'!AR53+'GEN Lion South'!AR53</f>
        <v>723</v>
      </c>
      <c r="AS53" s="420">
        <f>'GEN Lion North'!AS53+'GEN Lion South'!AS53</f>
        <v>676.5</v>
      </c>
      <c r="AT53" s="420">
        <f>'GEN Lion North'!AT53+'GEN Lion South'!AT53</f>
        <v>1390</v>
      </c>
      <c r="AU53" s="451">
        <f>'GEN Lion North'!AU53+'GEN Lion South'!AU53</f>
        <v>0</v>
      </c>
      <c r="AV53" s="451">
        <f>'GEN Lion North'!AV53+'GEN Lion South'!AV53</f>
        <v>0</v>
      </c>
      <c r="AW53" s="451">
        <f>'GEN Lion North'!AW53+'GEN Lion South'!AW53</f>
        <v>0</v>
      </c>
      <c r="AX53" s="451">
        <f>'GEN Lion North'!AX53+'GEN Lion South'!AX53</f>
        <v>0</v>
      </c>
      <c r="AY53" s="451">
        <f>'GEN Lion North'!AY53+'GEN Lion South'!AY53</f>
        <v>0</v>
      </c>
      <c r="AZ53" s="451">
        <f>'GEN Lion North'!AZ53+'GEN Lion South'!AZ53</f>
        <v>0</v>
      </c>
      <c r="BA53" s="421">
        <f>SUM(AO53:INDEX(AO53:AQ53,IF($A$2&lt;3,$A$2,3)))</f>
        <v>1697</v>
      </c>
      <c r="BB53" s="421">
        <f>SUM(AR53:INDEX(AR53:AT53,IF(AND($A$2&gt;3,A51&lt;7),$A$2-3,0)))</f>
        <v>2789.5</v>
      </c>
      <c r="BC53" s="421">
        <f>SUM(AU53:INDEX(AU53:AW53,IF(AND($A$2&gt;6,$A$2&lt;10),$A$2-6,0)))</f>
        <v>0</v>
      </c>
      <c r="BD53" s="421">
        <f>SUM(AX53:INDEX(AX53:AZ53,IF($A$2&gt;9,$A$2-9,0)))</f>
        <v>0</v>
      </c>
      <c r="BE53" s="421">
        <f>SUM($AO53:INDEX(AO53:AZ53,$A$2))</f>
        <v>4486.5</v>
      </c>
      <c r="BF53" s="422">
        <f t="shared" si="109"/>
        <v>3.475609756097561</v>
      </c>
      <c r="BG53" s="423">
        <f t="shared" si="109"/>
        <v>5.1951219512195124</v>
      </c>
      <c r="BH53" s="423">
        <f t="shared" si="109"/>
        <v>1.8395522388059702</v>
      </c>
      <c r="BI53" s="423">
        <f t="shared" si="109"/>
        <v>2.0598290598290596</v>
      </c>
      <c r="BJ53" s="423">
        <f t="shared" si="109"/>
        <v>1.666256157635468</v>
      </c>
      <c r="BK53" s="423">
        <f t="shared" si="109"/>
        <v>1.455497382198953</v>
      </c>
      <c r="BL53" s="423">
        <f t="shared" si="109"/>
        <v>0</v>
      </c>
      <c r="BM53" s="423">
        <f t="shared" si="109"/>
        <v>0</v>
      </c>
      <c r="BN53" s="423">
        <f t="shared" si="109"/>
        <v>0</v>
      </c>
      <c r="BO53" s="423">
        <f t="shared" si="109"/>
        <v>0</v>
      </c>
      <c r="BP53" s="423">
        <f t="shared" si="109"/>
        <v>0</v>
      </c>
      <c r="BQ53" s="423">
        <f t="shared" si="109"/>
        <v>0</v>
      </c>
      <c r="BR53" s="423">
        <f>BA53/SUM(N53:INDEX(N53:P53,IF($A$2&lt;3,$A$2,3)))</f>
        <v>2.4242857142857144</v>
      </c>
      <c r="BS53" s="423">
        <f>BB53/SUM(Q53:INDEX(Q53:S53,IF($A$2&lt;7,$A$2-3,3)))</f>
        <v>1.6293808411214954</v>
      </c>
      <c r="BT53" s="423">
        <f t="shared" si="110"/>
        <v>0</v>
      </c>
      <c r="BU53" s="423">
        <f t="shared" si="110"/>
        <v>0</v>
      </c>
      <c r="BV53" s="423">
        <f t="shared" si="111"/>
        <v>1.8600746268656716</v>
      </c>
    </row>
    <row r="54" spans="1:76" outlineLevel="1" x14ac:dyDescent="0.25">
      <c r="A54" s="391" t="s">
        <v>65</v>
      </c>
      <c r="B54" s="391">
        <f>'Agency North'!C54+'Agency South'!C54</f>
        <v>143</v>
      </c>
      <c r="C54" s="391">
        <f>'Agency North'!D54+'Agency South'!D54</f>
        <v>130</v>
      </c>
      <c r="D54" s="391">
        <f>'Agency North'!E54+'Agency South'!E54</f>
        <v>117</v>
      </c>
      <c r="E54" s="391">
        <f>'Agency North'!F54+'Agency South'!F54</f>
        <v>198</v>
      </c>
      <c r="F54" s="391">
        <f>'Agency North'!G54+'Agency South'!G54</f>
        <v>236.5</v>
      </c>
      <c r="G54" s="391">
        <f>'Agency North'!H54+'Agency South'!H54</f>
        <v>219</v>
      </c>
      <c r="H54" s="391">
        <f>'Agency North'!I54+'Agency South'!I54</f>
        <v>241</v>
      </c>
      <c r="I54" s="391">
        <f>'Agency North'!J54+'Agency South'!J54</f>
        <v>176</v>
      </c>
      <c r="J54" s="391">
        <f>'Agency North'!K54+'Agency South'!K54</f>
        <v>299.5</v>
      </c>
      <c r="K54" s="391">
        <f>'Agency North'!L54+'Agency South'!L54</f>
        <v>288</v>
      </c>
      <c r="L54" s="391">
        <f>'Agency North'!M54+'Agency South'!M54</f>
        <v>231</v>
      </c>
      <c r="M54" s="391">
        <f>'Agency North'!N54+'Agency South'!N54</f>
        <v>613.5</v>
      </c>
      <c r="N54" s="391">
        <f>'Agency North'!O54+'Agency South'!O54</f>
        <v>135</v>
      </c>
      <c r="O54" s="391">
        <f>'Agency North'!P54+'Agency South'!P54</f>
        <v>82</v>
      </c>
      <c r="P54" s="391">
        <f>'Agency North'!Q54+'Agency South'!Q54</f>
        <v>90</v>
      </c>
      <c r="Q54" s="391">
        <f>'Agency North'!R54+'Agency South'!R54</f>
        <v>250</v>
      </c>
      <c r="R54" s="391">
        <f>'Agency North'!S54+'Agency South'!S54</f>
        <v>256</v>
      </c>
      <c r="S54" s="391">
        <f>'Agency North'!T54+'Agency South'!T54</f>
        <v>433.5</v>
      </c>
      <c r="T54" s="391">
        <f>'Agency North'!U54+'Agency South'!U54</f>
        <v>399</v>
      </c>
      <c r="U54" s="391">
        <f>'Agency North'!V54+'Agency South'!V54</f>
        <v>337</v>
      </c>
      <c r="V54" s="391">
        <f>'Agency North'!W54+'Agency South'!W54</f>
        <v>559</v>
      </c>
      <c r="W54" s="391">
        <f>'Agency North'!X54+'Agency South'!X54</f>
        <v>435.5</v>
      </c>
      <c r="X54" s="391">
        <f>'Agency North'!Y54+'Agency South'!Y54</f>
        <v>534.5</v>
      </c>
      <c r="Y54" s="395">
        <f>'Agency North'!Z54+'Agency South'!Z54</f>
        <v>679</v>
      </c>
      <c r="Z54" s="417">
        <f>SUM(N54:INDEX(N54:Y54,$A$2))</f>
        <v>1246.5</v>
      </c>
      <c r="AA54" s="417">
        <f t="shared" si="112"/>
        <v>307</v>
      </c>
      <c r="AB54" s="417">
        <f t="shared" si="113"/>
        <v>939.5</v>
      </c>
      <c r="AC54" s="417">
        <f t="shared" si="114"/>
        <v>1295</v>
      </c>
      <c r="AD54" s="417">
        <f t="shared" si="115"/>
        <v>1649</v>
      </c>
      <c r="AE54" s="417">
        <f>SUM(B54                                                                              : INDEX(B54:M54,$A$2))</f>
        <v>1043.5</v>
      </c>
      <c r="AF54" s="417">
        <f t="shared" si="105"/>
        <v>390</v>
      </c>
      <c r="AG54" s="417">
        <f t="shared" si="106"/>
        <v>653.5</v>
      </c>
      <c r="AH54" s="417">
        <f t="shared" si="116"/>
        <v>716.5</v>
      </c>
      <c r="AI54" s="417">
        <f t="shared" si="107"/>
        <v>1132.5</v>
      </c>
      <c r="AJ54" s="418">
        <f t="shared" si="117"/>
        <v>0.19453761379971257</v>
      </c>
      <c r="AK54" s="418">
        <f t="shared" si="108"/>
        <v>-0.21282051282051284</v>
      </c>
      <c r="AL54" s="418">
        <f t="shared" si="108"/>
        <v>0.43764345830145368</v>
      </c>
      <c r="AM54" s="418">
        <f t="shared" si="108"/>
        <v>0.80739706908583386</v>
      </c>
      <c r="AN54" s="418">
        <f>AD54/SUM(K54:INDEX(K54:M54,MOD($A$2,3)))-1</f>
        <v>0.45607064017660037</v>
      </c>
      <c r="AO54" s="419">
        <f>'GEN Lion North'!AO54+'GEN Lion South'!AO54</f>
        <v>272</v>
      </c>
      <c r="AP54" s="419">
        <f>'GEN Lion North'!AP54+'GEN Lion South'!AP54</f>
        <v>185</v>
      </c>
      <c r="AQ54" s="419">
        <f>'GEN Lion North'!AQ54+'GEN Lion South'!AQ54</f>
        <v>482</v>
      </c>
      <c r="AR54" s="420">
        <f>'GEN Lion North'!AR54+'GEN Lion South'!AR54</f>
        <v>394</v>
      </c>
      <c r="AS54" s="420">
        <f>'GEN Lion North'!AS54+'GEN Lion South'!AS54</f>
        <v>357</v>
      </c>
      <c r="AT54" s="420">
        <f>'GEN Lion North'!AT54+'GEN Lion South'!AT54</f>
        <v>303.5</v>
      </c>
      <c r="AU54" s="451">
        <f>'GEN Lion North'!AU54+'GEN Lion South'!AU54</f>
        <v>0</v>
      </c>
      <c r="AV54" s="451">
        <f>'GEN Lion North'!AV54+'GEN Lion South'!AV54</f>
        <v>0</v>
      </c>
      <c r="AW54" s="451">
        <f>'GEN Lion North'!AW54+'GEN Lion South'!AW54</f>
        <v>0</v>
      </c>
      <c r="AX54" s="451">
        <f>'GEN Lion North'!AX54+'GEN Lion South'!AX54</f>
        <v>0</v>
      </c>
      <c r="AY54" s="451">
        <f>'GEN Lion North'!AY54+'GEN Lion South'!AY54</f>
        <v>0</v>
      </c>
      <c r="AZ54" s="451">
        <f>'GEN Lion North'!AZ54+'GEN Lion South'!AZ54</f>
        <v>0</v>
      </c>
      <c r="BA54" s="421">
        <f>SUM(AO54:INDEX(AO54:AQ54,IF($A$2&lt;3,$A$2,3)))</f>
        <v>939</v>
      </c>
      <c r="BB54" s="421">
        <f>SUM(AR54:INDEX(AR54:AT54,IF(AND($A$2&gt;3,A52&lt;7),$A$2-3,0)))</f>
        <v>1054.5</v>
      </c>
      <c r="BC54" s="421">
        <f>SUM(AU54:INDEX(AU54:AW54,IF(AND($A$2&gt;6,$A$2&lt;10),$A$2-6,0)))</f>
        <v>0</v>
      </c>
      <c r="BD54" s="421">
        <f>SUM(AX54:INDEX(AX54:AZ54,IF($A$2&gt;9,$A$2-9,0)))</f>
        <v>0</v>
      </c>
      <c r="BE54" s="421">
        <f>SUM($AO54:INDEX(AO54:AZ54,$A$2))</f>
        <v>1993.5</v>
      </c>
      <c r="BF54" s="422">
        <f t="shared" si="109"/>
        <v>2.0148148148148146</v>
      </c>
      <c r="BG54" s="423">
        <f t="shared" si="109"/>
        <v>2.2560975609756095</v>
      </c>
      <c r="BH54" s="423">
        <f t="shared" si="109"/>
        <v>5.3555555555555552</v>
      </c>
      <c r="BI54" s="423">
        <f t="shared" si="109"/>
        <v>1.5760000000000001</v>
      </c>
      <c r="BJ54" s="423">
        <f t="shared" si="109"/>
        <v>1.39453125</v>
      </c>
      <c r="BK54" s="423">
        <f t="shared" si="109"/>
        <v>0.70011534025374855</v>
      </c>
      <c r="BL54" s="423">
        <f t="shared" si="109"/>
        <v>0</v>
      </c>
      <c r="BM54" s="423">
        <f t="shared" si="109"/>
        <v>0</v>
      </c>
      <c r="BN54" s="423">
        <f t="shared" si="109"/>
        <v>0</v>
      </c>
      <c r="BO54" s="423">
        <f t="shared" si="109"/>
        <v>0</v>
      </c>
      <c r="BP54" s="423">
        <f t="shared" si="109"/>
        <v>0</v>
      </c>
      <c r="BQ54" s="423">
        <f t="shared" si="109"/>
        <v>0</v>
      </c>
      <c r="BR54" s="423">
        <f>BA54/SUM(N54:INDEX(N54:P54,IF($A$2&lt;3,$A$2,3)))</f>
        <v>3.0586319218241043</v>
      </c>
      <c r="BS54" s="423">
        <f>BB54/SUM(Q54:INDEX(Q54:S54,IF($A$2&lt;7,$A$2-3,3)))</f>
        <v>1.1224055348589674</v>
      </c>
      <c r="BT54" s="423">
        <f t="shared" si="110"/>
        <v>0</v>
      </c>
      <c r="BU54" s="423">
        <f t="shared" si="110"/>
        <v>0</v>
      </c>
      <c r="BV54" s="423">
        <f t="shared" si="111"/>
        <v>1.5992779783393503</v>
      </c>
    </row>
    <row r="55" spans="1:76" outlineLevel="1" x14ac:dyDescent="0.25">
      <c r="A55" s="391" t="s">
        <v>66</v>
      </c>
      <c r="B55" s="391">
        <f>'Agency North'!C55+'Agency South'!C55</f>
        <v>157</v>
      </c>
      <c r="C55" s="391">
        <f>'Agency North'!D55+'Agency South'!D55</f>
        <v>151</v>
      </c>
      <c r="D55" s="391">
        <f>'Agency North'!E55+'Agency South'!E55</f>
        <v>242</v>
      </c>
      <c r="E55" s="391">
        <f>'Agency North'!F55+'Agency South'!F55</f>
        <v>159</v>
      </c>
      <c r="F55" s="391">
        <f>'Agency North'!G55+'Agency South'!G55</f>
        <v>173.5</v>
      </c>
      <c r="G55" s="391">
        <f>'Agency North'!H55+'Agency South'!H55</f>
        <v>346.5</v>
      </c>
      <c r="H55" s="391">
        <f>'Agency North'!I55+'Agency South'!I55</f>
        <v>323</v>
      </c>
      <c r="I55" s="391">
        <f>'Agency North'!J55+'Agency South'!J55</f>
        <v>189</v>
      </c>
      <c r="J55" s="391">
        <f>'Agency North'!K55+'Agency South'!K55</f>
        <v>391</v>
      </c>
      <c r="K55" s="391">
        <f>'Agency North'!L55+'Agency South'!L55</f>
        <v>287</v>
      </c>
      <c r="L55" s="391">
        <f>'Agency North'!M55+'Agency South'!M55</f>
        <v>508</v>
      </c>
      <c r="M55" s="391">
        <f>'Agency North'!N55+'Agency South'!N55</f>
        <v>469.5</v>
      </c>
      <c r="N55" s="391">
        <f>'Agency North'!O55+'Agency South'!O55</f>
        <v>180.5</v>
      </c>
      <c r="O55" s="391">
        <f>'Agency North'!P55+'Agency South'!P55</f>
        <v>227</v>
      </c>
      <c r="P55" s="391">
        <f>'Agency North'!Q55+'Agency South'!Q55</f>
        <v>286</v>
      </c>
      <c r="Q55" s="391">
        <f>'Agency North'!R55+'Agency South'!R55</f>
        <v>128</v>
      </c>
      <c r="R55" s="391">
        <f>'Agency North'!S55+'Agency South'!S55</f>
        <v>263</v>
      </c>
      <c r="S55" s="391">
        <f>'Agency North'!T55+'Agency South'!T55</f>
        <v>426.5</v>
      </c>
      <c r="T55" s="391">
        <f>'Agency North'!U55+'Agency South'!U55</f>
        <v>320</v>
      </c>
      <c r="U55" s="391">
        <f>'Agency North'!V55+'Agency South'!V55</f>
        <v>454</v>
      </c>
      <c r="V55" s="391">
        <f>'Agency North'!W55+'Agency South'!W55</f>
        <v>608</v>
      </c>
      <c r="W55" s="391">
        <f>'Agency North'!X55+'Agency South'!X55</f>
        <v>356</v>
      </c>
      <c r="X55" s="391">
        <f>'Agency North'!Y55+'Agency South'!Y55</f>
        <v>561</v>
      </c>
      <c r="Y55" s="395">
        <f>'Agency North'!Z55+'Agency South'!Z55</f>
        <v>1024.5</v>
      </c>
      <c r="Z55" s="417">
        <f>SUM(N55:INDEX(N55:Y55,$A$2))</f>
        <v>1511</v>
      </c>
      <c r="AA55" s="417">
        <f t="shared" si="112"/>
        <v>693.5</v>
      </c>
      <c r="AB55" s="417">
        <f t="shared" si="113"/>
        <v>817.5</v>
      </c>
      <c r="AC55" s="417">
        <f t="shared" si="114"/>
        <v>1382</v>
      </c>
      <c r="AD55" s="417">
        <f t="shared" si="115"/>
        <v>1941.5</v>
      </c>
      <c r="AE55" s="417">
        <f>SUM(B55                                                                              : INDEX(B55:M55,$A$2))</f>
        <v>1229</v>
      </c>
      <c r="AF55" s="417">
        <f t="shared" si="105"/>
        <v>550</v>
      </c>
      <c r="AG55" s="417">
        <f t="shared" si="106"/>
        <v>679</v>
      </c>
      <c r="AH55" s="417">
        <f t="shared" si="116"/>
        <v>903</v>
      </c>
      <c r="AI55" s="417">
        <f t="shared" si="107"/>
        <v>1264.5</v>
      </c>
      <c r="AJ55" s="418">
        <f t="shared" si="117"/>
        <v>0.22945484133441818</v>
      </c>
      <c r="AK55" s="418">
        <f t="shared" si="108"/>
        <v>0.26090909090909098</v>
      </c>
      <c r="AL55" s="418">
        <f t="shared" si="108"/>
        <v>0.20397643593519876</v>
      </c>
      <c r="AM55" s="418">
        <f t="shared" si="108"/>
        <v>0.53045404208194902</v>
      </c>
      <c r="AN55" s="418">
        <f>AD55/SUM(K55:INDEX(K55:M55,MOD($A$2,3)))-1</f>
        <v>0.53538948200869907</v>
      </c>
      <c r="AO55" s="419">
        <f>'GEN Lion North'!AO55+'GEN Lion South'!AO55</f>
        <v>412.5</v>
      </c>
      <c r="AP55" s="419">
        <f>'GEN Lion North'!AP55+'GEN Lion South'!AP55</f>
        <v>625</v>
      </c>
      <c r="AQ55" s="419">
        <f>'GEN Lion North'!AQ55+'GEN Lion South'!AQ55</f>
        <v>475</v>
      </c>
      <c r="AR55" s="420">
        <f>'GEN Lion North'!AR55+'GEN Lion South'!AR55</f>
        <v>306</v>
      </c>
      <c r="AS55" s="420">
        <f>'GEN Lion North'!AS55+'GEN Lion South'!AS55</f>
        <v>352</v>
      </c>
      <c r="AT55" s="420">
        <f>'GEN Lion North'!AT55+'GEN Lion South'!AT55</f>
        <v>379</v>
      </c>
      <c r="AU55" s="451">
        <f>'GEN Lion North'!AU55+'GEN Lion South'!AU55</f>
        <v>0</v>
      </c>
      <c r="AV55" s="451">
        <f>'GEN Lion North'!AV55+'GEN Lion South'!AV55</f>
        <v>0</v>
      </c>
      <c r="AW55" s="451">
        <f>'GEN Lion North'!AW55+'GEN Lion South'!AW55</f>
        <v>0</v>
      </c>
      <c r="AX55" s="451">
        <f>'GEN Lion North'!AX55+'GEN Lion South'!AX55</f>
        <v>0</v>
      </c>
      <c r="AY55" s="451">
        <f>'GEN Lion North'!AY55+'GEN Lion South'!AY55</f>
        <v>0</v>
      </c>
      <c r="AZ55" s="451">
        <f>'GEN Lion North'!AZ55+'GEN Lion South'!AZ55</f>
        <v>0</v>
      </c>
      <c r="BA55" s="421">
        <f>SUM(AO55:INDEX(AO55:AQ55,IF($A$2&lt;3,$A$2,3)))</f>
        <v>1512.5</v>
      </c>
      <c r="BB55" s="421">
        <f>SUM(AR55:INDEX(AR55:AT55,IF(AND($A$2&gt;3,A53&lt;7),$A$2-3,0)))</f>
        <v>1037</v>
      </c>
      <c r="BC55" s="421">
        <f>SUM(AU55:INDEX(AU55:AW55,IF(AND($A$2&gt;6,$A$2&lt;10),$A$2-6,0)))</f>
        <v>0</v>
      </c>
      <c r="BD55" s="421">
        <f>SUM(AX55:INDEX(AX55:AZ55,IF($A$2&gt;9,$A$2-9,0)))</f>
        <v>0</v>
      </c>
      <c r="BE55" s="421">
        <f>SUM($AO55:INDEX(AO55:AZ55,$A$2))</f>
        <v>2549.5</v>
      </c>
      <c r="BF55" s="422">
        <f t="shared" si="109"/>
        <v>2.2853185595567869</v>
      </c>
      <c r="BG55" s="423">
        <f t="shared" si="109"/>
        <v>2.7533039647577091</v>
      </c>
      <c r="BH55" s="423">
        <f t="shared" si="109"/>
        <v>1.6608391608391608</v>
      </c>
      <c r="BI55" s="423">
        <f t="shared" si="109"/>
        <v>2.390625</v>
      </c>
      <c r="BJ55" s="423">
        <f t="shared" si="109"/>
        <v>1.338403041825095</v>
      </c>
      <c r="BK55" s="423">
        <f t="shared" si="109"/>
        <v>0.88862837045720988</v>
      </c>
      <c r="BL55" s="423">
        <f t="shared" si="109"/>
        <v>0</v>
      </c>
      <c r="BM55" s="423">
        <f t="shared" si="109"/>
        <v>0</v>
      </c>
      <c r="BN55" s="423">
        <f t="shared" si="109"/>
        <v>0</v>
      </c>
      <c r="BO55" s="423">
        <f t="shared" si="109"/>
        <v>0</v>
      </c>
      <c r="BP55" s="423">
        <f t="shared" si="109"/>
        <v>0</v>
      </c>
      <c r="BQ55" s="423">
        <f t="shared" si="109"/>
        <v>0</v>
      </c>
      <c r="BR55" s="423">
        <f>BA55/SUM(N55:INDEX(N55:P55,IF($A$2&lt;3,$A$2,3)))</f>
        <v>2.1809661139149243</v>
      </c>
      <c r="BS55" s="423">
        <f>BB55/SUM(Q55:INDEX(Q55:S55,IF($A$2&lt;7,$A$2-3,3)))</f>
        <v>1.2685015290519879</v>
      </c>
      <c r="BT55" s="423">
        <f t="shared" si="110"/>
        <v>0</v>
      </c>
      <c r="BU55" s="423">
        <f t="shared" si="110"/>
        <v>0</v>
      </c>
      <c r="BV55" s="423">
        <f t="shared" si="111"/>
        <v>1.687293183322303</v>
      </c>
    </row>
    <row r="56" spans="1:76" outlineLevel="1" x14ac:dyDescent="0.25">
      <c r="A56" s="391" t="s">
        <v>67</v>
      </c>
      <c r="B56" s="391">
        <f>'Agency North'!C56+'Agency South'!C56</f>
        <v>90</v>
      </c>
      <c r="C56" s="391">
        <f>'Agency North'!D56+'Agency South'!D56</f>
        <v>77</v>
      </c>
      <c r="D56" s="391">
        <f>'Agency North'!E56+'Agency South'!E56</f>
        <v>160</v>
      </c>
      <c r="E56" s="391">
        <f>'Agency North'!F56+'Agency South'!F56</f>
        <v>209</v>
      </c>
      <c r="F56" s="391">
        <f>'Agency North'!G56+'Agency South'!G56</f>
        <v>226</v>
      </c>
      <c r="G56" s="391">
        <f>'Agency North'!H56+'Agency South'!H56</f>
        <v>177</v>
      </c>
      <c r="H56" s="391">
        <f>'Agency North'!I56+'Agency South'!I56</f>
        <v>168</v>
      </c>
      <c r="I56" s="391">
        <f>'Agency North'!J56+'Agency South'!J56</f>
        <v>178</v>
      </c>
      <c r="J56" s="391">
        <f>'Agency North'!K56+'Agency South'!K56</f>
        <v>323</v>
      </c>
      <c r="K56" s="391">
        <f>'Agency North'!L56+'Agency South'!L56</f>
        <v>235</v>
      </c>
      <c r="L56" s="391">
        <f>'Agency North'!M56+'Agency South'!M56</f>
        <v>389</v>
      </c>
      <c r="M56" s="391">
        <f>'Agency North'!N56+'Agency South'!N56</f>
        <v>406</v>
      </c>
      <c r="N56" s="391">
        <f>'Agency North'!O56+'Agency South'!O56</f>
        <v>150.5</v>
      </c>
      <c r="O56" s="391">
        <f>'Agency North'!P56+'Agency South'!P56</f>
        <v>144</v>
      </c>
      <c r="P56" s="391">
        <f>'Agency North'!Q56+'Agency South'!Q56</f>
        <v>396</v>
      </c>
      <c r="Q56" s="391">
        <f>'Agency North'!R56+'Agency South'!R56</f>
        <v>269</v>
      </c>
      <c r="R56" s="391">
        <f>'Agency North'!S56+'Agency South'!S56</f>
        <v>183</v>
      </c>
      <c r="S56" s="391">
        <f>'Agency North'!T56+'Agency South'!T56</f>
        <v>172</v>
      </c>
      <c r="T56" s="391">
        <f>'Agency North'!U56+'Agency South'!U56</f>
        <v>165</v>
      </c>
      <c r="U56" s="391">
        <f>'Agency North'!V56+'Agency South'!V56</f>
        <v>226</v>
      </c>
      <c r="V56" s="391">
        <f>'Agency North'!W56+'Agency South'!W56</f>
        <v>328.5</v>
      </c>
      <c r="W56" s="391">
        <f>'Agency North'!X56+'Agency South'!X56</f>
        <v>327.5</v>
      </c>
      <c r="X56" s="391">
        <f>'Agency North'!Y56+'Agency South'!Y56</f>
        <v>312.5</v>
      </c>
      <c r="Y56" s="395">
        <f>'Agency North'!Z56+'Agency South'!Z56</f>
        <v>570.5</v>
      </c>
      <c r="Z56" s="417">
        <f>SUM(N56:INDEX(N56:Y56,$A$2))</f>
        <v>1314.5</v>
      </c>
      <c r="AA56" s="417">
        <f t="shared" si="112"/>
        <v>690.5</v>
      </c>
      <c r="AB56" s="417">
        <f t="shared" si="113"/>
        <v>624</v>
      </c>
      <c r="AC56" s="417">
        <f t="shared" si="114"/>
        <v>719.5</v>
      </c>
      <c r="AD56" s="417">
        <f t="shared" si="115"/>
        <v>1210.5</v>
      </c>
      <c r="AE56" s="417">
        <f>SUM(B56                                                                              : INDEX(B56:M56,$A$2))</f>
        <v>939</v>
      </c>
      <c r="AF56" s="417">
        <f t="shared" si="105"/>
        <v>327</v>
      </c>
      <c r="AG56" s="417">
        <f t="shared" si="106"/>
        <v>612</v>
      </c>
      <c r="AH56" s="417">
        <f t="shared" si="116"/>
        <v>669</v>
      </c>
      <c r="AI56" s="417">
        <f t="shared" si="107"/>
        <v>1030</v>
      </c>
      <c r="AJ56" s="418">
        <f t="shared" si="117"/>
        <v>0.39989350372736965</v>
      </c>
      <c r="AK56" s="418">
        <f t="shared" si="108"/>
        <v>1.1116207951070338</v>
      </c>
      <c r="AL56" s="418">
        <f t="shared" si="108"/>
        <v>1.9607843137254832E-2</v>
      </c>
      <c r="AM56" s="418">
        <f t="shared" si="108"/>
        <v>7.5485799701046297E-2</v>
      </c>
      <c r="AN56" s="418">
        <f>AD56/SUM(K56:INDEX(K56:M56,MOD($A$2,3)))-1</f>
        <v>0.17524271844660189</v>
      </c>
      <c r="AO56" s="419">
        <f>'GEN Lion North'!AO56+'GEN Lion South'!AO56</f>
        <v>186.5</v>
      </c>
      <c r="AP56" s="419">
        <f>'GEN Lion North'!AP56+'GEN Lion South'!AP56</f>
        <v>390</v>
      </c>
      <c r="AQ56" s="419">
        <f>'GEN Lion North'!AQ56+'GEN Lion South'!AQ56</f>
        <v>631.5</v>
      </c>
      <c r="AR56" s="420">
        <f>'GEN Lion North'!AR56+'GEN Lion South'!AR56</f>
        <v>224.5</v>
      </c>
      <c r="AS56" s="420">
        <f>'GEN Lion North'!AS56+'GEN Lion South'!AS56</f>
        <v>153</v>
      </c>
      <c r="AT56" s="420">
        <f>'GEN Lion North'!AT56+'GEN Lion South'!AT56</f>
        <v>157</v>
      </c>
      <c r="AU56" s="451">
        <f>'GEN Lion North'!AU56+'GEN Lion South'!AU56</f>
        <v>0</v>
      </c>
      <c r="AV56" s="451">
        <f>'GEN Lion North'!AV56+'GEN Lion South'!AV56</f>
        <v>0</v>
      </c>
      <c r="AW56" s="451">
        <f>'GEN Lion North'!AW56+'GEN Lion South'!AW56</f>
        <v>0</v>
      </c>
      <c r="AX56" s="451">
        <f>'GEN Lion North'!AX56+'GEN Lion South'!AX56</f>
        <v>0</v>
      </c>
      <c r="AY56" s="451">
        <f>'GEN Lion North'!AY56+'GEN Lion South'!AY56</f>
        <v>0</v>
      </c>
      <c r="AZ56" s="451">
        <f>'GEN Lion North'!AZ56+'GEN Lion South'!AZ56</f>
        <v>0</v>
      </c>
      <c r="BA56" s="421">
        <f>SUM(AO56:INDEX(AO56:AQ56,IF($A$2&lt;3,$A$2,3)))</f>
        <v>1208</v>
      </c>
      <c r="BB56" s="421">
        <f>SUM(AR56:INDEX(AR56:AT56,IF(AND($A$2&gt;3,A54&lt;7),$A$2-3,0)))</f>
        <v>534.5</v>
      </c>
      <c r="BC56" s="421">
        <f>SUM(AU56:INDEX(AU56:AW56,IF(AND($A$2&gt;6,$A$2&lt;10),$A$2-6,0)))</f>
        <v>0</v>
      </c>
      <c r="BD56" s="421">
        <f>SUM(AX56:INDEX(AX56:AZ56,IF($A$2&gt;9,$A$2-9,0)))</f>
        <v>0</v>
      </c>
      <c r="BE56" s="421">
        <f>SUM($AO56:INDEX(AO56:AZ56,$A$2))</f>
        <v>1742.5</v>
      </c>
      <c r="BF56" s="422">
        <f t="shared" si="109"/>
        <v>1.239202657807309</v>
      </c>
      <c r="BG56" s="423">
        <f t="shared" si="109"/>
        <v>2.7083333333333335</v>
      </c>
      <c r="BH56" s="423">
        <f t="shared" si="109"/>
        <v>1.5946969696969697</v>
      </c>
      <c r="BI56" s="423">
        <f t="shared" si="109"/>
        <v>0.83457249070631967</v>
      </c>
      <c r="BJ56" s="423">
        <f t="shared" si="109"/>
        <v>0.83606557377049184</v>
      </c>
      <c r="BK56" s="423">
        <f t="shared" si="109"/>
        <v>0.91279069767441856</v>
      </c>
      <c r="BL56" s="423">
        <f t="shared" si="109"/>
        <v>0</v>
      </c>
      <c r="BM56" s="423">
        <f t="shared" si="109"/>
        <v>0</v>
      </c>
      <c r="BN56" s="423">
        <f t="shared" si="109"/>
        <v>0</v>
      </c>
      <c r="BO56" s="423">
        <f t="shared" si="109"/>
        <v>0</v>
      </c>
      <c r="BP56" s="423">
        <f t="shared" si="109"/>
        <v>0</v>
      </c>
      <c r="BQ56" s="423">
        <f t="shared" si="109"/>
        <v>0</v>
      </c>
      <c r="BR56" s="423">
        <f>BA56/SUM(N56:INDEX(N56:P56,IF($A$2&lt;3,$A$2,3)))</f>
        <v>1.7494569152787836</v>
      </c>
      <c r="BS56" s="423">
        <f>BB56/SUM(Q56:INDEX(Q56:S56,IF($A$2&lt;7,$A$2-3,3)))</f>
        <v>0.85657051282051277</v>
      </c>
      <c r="BT56" s="423">
        <f t="shared" si="110"/>
        <v>0</v>
      </c>
      <c r="BU56" s="423">
        <f t="shared" si="110"/>
        <v>0</v>
      </c>
      <c r="BV56" s="423">
        <f t="shared" si="111"/>
        <v>1.3255990871053633</v>
      </c>
    </row>
    <row r="57" spans="1:76" outlineLevel="1" x14ac:dyDescent="0.25">
      <c r="A57" s="391" t="s">
        <v>68</v>
      </c>
      <c r="B57" s="391">
        <f>'Agency North'!C57+'Agency South'!C57</f>
        <v>63</v>
      </c>
      <c r="C57" s="391">
        <f>'Agency North'!D57+'Agency South'!D57</f>
        <v>70</v>
      </c>
      <c r="D57" s="391">
        <f>'Agency North'!E57+'Agency South'!E57</f>
        <v>101</v>
      </c>
      <c r="E57" s="391">
        <f>'Agency North'!F57+'Agency South'!F57</f>
        <v>154</v>
      </c>
      <c r="F57" s="391">
        <f>'Agency North'!G57+'Agency South'!G57</f>
        <v>169</v>
      </c>
      <c r="G57" s="391">
        <f>'Agency North'!H57+'Agency South'!H57</f>
        <v>172.5</v>
      </c>
      <c r="H57" s="391">
        <f>'Agency North'!I57+'Agency South'!I57</f>
        <v>204</v>
      </c>
      <c r="I57" s="391">
        <f>'Agency North'!J57+'Agency South'!J57</f>
        <v>152</v>
      </c>
      <c r="J57" s="391">
        <f>'Agency North'!K57+'Agency South'!K57</f>
        <v>302</v>
      </c>
      <c r="K57" s="391">
        <f>'Agency North'!L57+'Agency South'!L57</f>
        <v>231</v>
      </c>
      <c r="L57" s="391">
        <f>'Agency North'!M57+'Agency South'!M57</f>
        <v>455</v>
      </c>
      <c r="M57" s="391">
        <f>'Agency North'!N57+'Agency South'!N57</f>
        <v>450</v>
      </c>
      <c r="N57" s="391">
        <f>'Agency North'!O57+'Agency South'!O57</f>
        <v>116</v>
      </c>
      <c r="O57" s="391">
        <f>'Agency North'!P57+'Agency South'!P57</f>
        <v>139</v>
      </c>
      <c r="P57" s="391">
        <f>'Agency North'!Q57+'Agency South'!Q57</f>
        <v>298</v>
      </c>
      <c r="Q57" s="391">
        <f>'Agency North'!R57+'Agency South'!R57</f>
        <v>217</v>
      </c>
      <c r="R57" s="391">
        <f>'Agency North'!S57+'Agency South'!S57</f>
        <v>266</v>
      </c>
      <c r="S57" s="391">
        <f>'Agency North'!T57+'Agency South'!T57</f>
        <v>396</v>
      </c>
      <c r="T57" s="391">
        <f>'Agency North'!U57+'Agency South'!U57</f>
        <v>225</v>
      </c>
      <c r="U57" s="391">
        <f>'Agency North'!V57+'Agency South'!V57</f>
        <v>206.5</v>
      </c>
      <c r="V57" s="391">
        <f>'Agency North'!W57+'Agency South'!W57</f>
        <v>265</v>
      </c>
      <c r="W57" s="391">
        <f>'Agency North'!X57+'Agency South'!X57</f>
        <v>191</v>
      </c>
      <c r="X57" s="391">
        <f>'Agency North'!Y57+'Agency South'!Y57</f>
        <v>329</v>
      </c>
      <c r="Y57" s="395">
        <f>'Agency North'!Z57+'Agency South'!Z57</f>
        <v>581.5</v>
      </c>
      <c r="Z57" s="417">
        <f>SUM(N57:INDEX(N57:Y57,$A$2))</f>
        <v>1432</v>
      </c>
      <c r="AA57" s="417">
        <f t="shared" si="112"/>
        <v>553</v>
      </c>
      <c r="AB57" s="417">
        <f t="shared" si="113"/>
        <v>879</v>
      </c>
      <c r="AC57" s="417">
        <f t="shared" si="114"/>
        <v>696.5</v>
      </c>
      <c r="AD57" s="417">
        <f t="shared" si="115"/>
        <v>1101.5</v>
      </c>
      <c r="AE57" s="417">
        <f>SUM(B57                                                                              : INDEX(B57:M57,$A$2))</f>
        <v>729.5</v>
      </c>
      <c r="AF57" s="417">
        <f t="shared" si="105"/>
        <v>234</v>
      </c>
      <c r="AG57" s="417">
        <f t="shared" si="106"/>
        <v>495.5</v>
      </c>
      <c r="AH57" s="417">
        <f t="shared" si="116"/>
        <v>658</v>
      </c>
      <c r="AI57" s="417">
        <f t="shared" si="107"/>
        <v>1136</v>
      </c>
      <c r="AJ57" s="418">
        <f t="shared" si="117"/>
        <v>0.96298834818368739</v>
      </c>
      <c r="AK57" s="418">
        <f t="shared" si="108"/>
        <v>1.3632478632478633</v>
      </c>
      <c r="AL57" s="418">
        <f t="shared" si="108"/>
        <v>0.77396569122098891</v>
      </c>
      <c r="AM57" s="418">
        <f t="shared" si="108"/>
        <v>5.8510638297872397E-2</v>
      </c>
      <c r="AN57" s="418">
        <f>AD57/SUM(K57:INDEX(K57:M57,MOD($A$2,3)))-1</f>
        <v>-3.0369718309859128E-2</v>
      </c>
      <c r="AO57" s="419">
        <f>'GEN Lion North'!AO57+'GEN Lion South'!AO57</f>
        <v>75</v>
      </c>
      <c r="AP57" s="419">
        <f>'GEN Lion North'!AP57+'GEN Lion South'!AP57</f>
        <v>125</v>
      </c>
      <c r="AQ57" s="419">
        <f>'GEN Lion North'!AQ57+'GEN Lion South'!AQ57</f>
        <v>228.5</v>
      </c>
      <c r="AR57" s="420">
        <f>'GEN Lion North'!AR57+'GEN Lion South'!AR57</f>
        <v>237</v>
      </c>
      <c r="AS57" s="420">
        <f>'GEN Lion North'!AS57+'GEN Lion South'!AS57</f>
        <v>874</v>
      </c>
      <c r="AT57" s="420">
        <f>'GEN Lion North'!AT57+'GEN Lion South'!AT57</f>
        <v>222</v>
      </c>
      <c r="AU57" s="451">
        <f>'GEN Lion North'!AU57+'GEN Lion South'!AU57</f>
        <v>0</v>
      </c>
      <c r="AV57" s="451">
        <f>'GEN Lion North'!AV57+'GEN Lion South'!AV57</f>
        <v>0</v>
      </c>
      <c r="AW57" s="451">
        <f>'GEN Lion North'!AW57+'GEN Lion South'!AW57</f>
        <v>0</v>
      </c>
      <c r="AX57" s="451">
        <f>'GEN Lion North'!AX57+'GEN Lion South'!AX57</f>
        <v>0</v>
      </c>
      <c r="AY57" s="451">
        <f>'GEN Lion North'!AY57+'GEN Lion South'!AY57</f>
        <v>0</v>
      </c>
      <c r="AZ57" s="451">
        <f>'GEN Lion North'!AZ57+'GEN Lion South'!AZ57</f>
        <v>0</v>
      </c>
      <c r="BA57" s="421">
        <f>SUM(AO57:INDEX(AO57:AQ57,IF($A$2&lt;3,$A$2,3)))</f>
        <v>428.5</v>
      </c>
      <c r="BB57" s="421">
        <f>SUM(AR57:INDEX(AR57:AT57,IF(AND($A$2&gt;3,A55&lt;7),$A$2-3,0)))</f>
        <v>1333</v>
      </c>
      <c r="BC57" s="421">
        <f>SUM(AU57:INDEX(AU57:AW57,IF(AND($A$2&gt;6,$A$2&lt;10),$A$2-6,0)))</f>
        <v>0</v>
      </c>
      <c r="BD57" s="421">
        <f>SUM(AX57:INDEX(AX57:AZ57,IF($A$2&gt;9,$A$2-9,0)))</f>
        <v>0</v>
      </c>
      <c r="BE57" s="421">
        <f>SUM($AO57:INDEX(AO57:AZ57,$A$2))</f>
        <v>1761.5</v>
      </c>
      <c r="BF57" s="422">
        <f t="shared" si="109"/>
        <v>0.64655172413793105</v>
      </c>
      <c r="BG57" s="423">
        <f t="shared" si="109"/>
        <v>0.89928057553956831</v>
      </c>
      <c r="BH57" s="423">
        <f t="shared" si="109"/>
        <v>0.76677852348993292</v>
      </c>
      <c r="BI57" s="423">
        <f t="shared" si="109"/>
        <v>1.0921658986175116</v>
      </c>
      <c r="BJ57" s="423">
        <f t="shared" si="109"/>
        <v>3.2857142857142856</v>
      </c>
      <c r="BK57" s="423">
        <f t="shared" si="109"/>
        <v>0.56060606060606055</v>
      </c>
      <c r="BL57" s="423">
        <f t="shared" si="109"/>
        <v>0</v>
      </c>
      <c r="BM57" s="423">
        <f t="shared" si="109"/>
        <v>0</v>
      </c>
      <c r="BN57" s="423">
        <f t="shared" si="109"/>
        <v>0</v>
      </c>
      <c r="BO57" s="423">
        <f t="shared" si="109"/>
        <v>0</v>
      </c>
      <c r="BP57" s="423">
        <f t="shared" si="109"/>
        <v>0</v>
      </c>
      <c r="BQ57" s="423">
        <f t="shared" si="109"/>
        <v>0</v>
      </c>
      <c r="BR57" s="423">
        <f>BA57/SUM(N57:INDEX(N57:P57,IF($A$2&lt;3,$A$2,3)))</f>
        <v>0.77486437613019887</v>
      </c>
      <c r="BS57" s="423">
        <f>BB57/SUM(Q57:INDEX(Q57:S57,IF($A$2&lt;7,$A$2-3,3)))</f>
        <v>1.5164960182025029</v>
      </c>
      <c r="BT57" s="423">
        <f t="shared" si="110"/>
        <v>0</v>
      </c>
      <c r="BU57" s="423">
        <f t="shared" si="110"/>
        <v>0</v>
      </c>
      <c r="BV57" s="423">
        <f t="shared" si="111"/>
        <v>1.2300977653631284</v>
      </c>
    </row>
    <row r="58" spans="1:76" outlineLevel="1" x14ac:dyDescent="0.25">
      <c r="A58" s="391" t="s">
        <v>69</v>
      </c>
      <c r="B58" s="391">
        <f>'Agency North'!C58+'Agency South'!C58</f>
        <v>26</v>
      </c>
      <c r="C58" s="391">
        <f>'Agency North'!D58+'Agency South'!D58</f>
        <v>20</v>
      </c>
      <c r="D58" s="391">
        <f>'Agency North'!E58+'Agency South'!E58</f>
        <v>26</v>
      </c>
      <c r="E58" s="391">
        <f>'Agency North'!F58+'Agency South'!F58</f>
        <v>21</v>
      </c>
      <c r="F58" s="391">
        <f>'Agency North'!G58+'Agency South'!G58</f>
        <v>43</v>
      </c>
      <c r="G58" s="391">
        <f>'Agency North'!H58+'Agency South'!H58</f>
        <v>48.5</v>
      </c>
      <c r="H58" s="391">
        <f>'Agency North'!I58+'Agency South'!I58</f>
        <v>53</v>
      </c>
      <c r="I58" s="391">
        <f>'Agency North'!J58+'Agency South'!J58</f>
        <v>60.5</v>
      </c>
      <c r="J58" s="391">
        <f>'Agency North'!K58+'Agency South'!K58</f>
        <v>140</v>
      </c>
      <c r="K58" s="391">
        <f>'Agency North'!L58+'Agency South'!L58</f>
        <v>89.5</v>
      </c>
      <c r="L58" s="391">
        <f>'Agency North'!M58+'Agency South'!M58</f>
        <v>250</v>
      </c>
      <c r="M58" s="391">
        <f>'Agency North'!N58+'Agency South'!N58</f>
        <v>281.5</v>
      </c>
      <c r="N58" s="391">
        <f>'Agency North'!O58+'Agency South'!O58</f>
        <v>89</v>
      </c>
      <c r="O58" s="391">
        <f>'Agency North'!P58+'Agency South'!P58</f>
        <v>76</v>
      </c>
      <c r="P58" s="391">
        <f>'Agency North'!Q58+'Agency South'!Q58</f>
        <v>184</v>
      </c>
      <c r="Q58" s="391">
        <f>'Agency North'!R58+'Agency South'!R58</f>
        <v>113</v>
      </c>
      <c r="R58" s="391">
        <f>'Agency North'!S58+'Agency South'!S58</f>
        <v>143</v>
      </c>
      <c r="S58" s="391">
        <f>'Agency North'!T58+'Agency South'!T58</f>
        <v>271</v>
      </c>
      <c r="T58" s="391">
        <f>'Agency North'!U58+'Agency South'!U58</f>
        <v>157</v>
      </c>
      <c r="U58" s="391">
        <f>'Agency North'!V58+'Agency South'!V58</f>
        <v>186</v>
      </c>
      <c r="V58" s="391">
        <f>'Agency North'!W58+'Agency South'!W58</f>
        <v>286.5</v>
      </c>
      <c r="W58" s="391">
        <f>'Agency North'!X58+'Agency South'!X58</f>
        <v>234.5</v>
      </c>
      <c r="X58" s="391">
        <f>'Agency North'!Y58+'Agency South'!Y58</f>
        <v>304.5</v>
      </c>
      <c r="Y58" s="395">
        <f>'Agency North'!Z58+'Agency South'!Z58</f>
        <v>601.5</v>
      </c>
      <c r="Z58" s="417">
        <f>SUM(N58:INDEX(N58:Y58,$A$2))</f>
        <v>876</v>
      </c>
      <c r="AA58" s="417">
        <f t="shared" si="112"/>
        <v>349</v>
      </c>
      <c r="AB58" s="417">
        <f t="shared" si="113"/>
        <v>527</v>
      </c>
      <c r="AC58" s="417">
        <f t="shared" si="114"/>
        <v>629.5</v>
      </c>
      <c r="AD58" s="417">
        <f t="shared" si="115"/>
        <v>1140.5</v>
      </c>
      <c r="AE58" s="417">
        <f>SUM(B58                                                                              : INDEX(B58:M58,$A$2))</f>
        <v>184.5</v>
      </c>
      <c r="AF58" s="417">
        <f t="shared" si="105"/>
        <v>72</v>
      </c>
      <c r="AG58" s="417">
        <f t="shared" si="106"/>
        <v>112.5</v>
      </c>
      <c r="AH58" s="417">
        <f t="shared" si="116"/>
        <v>253.5</v>
      </c>
      <c r="AI58" s="417">
        <f t="shared" si="107"/>
        <v>621</v>
      </c>
      <c r="AJ58" s="418">
        <f t="shared" si="117"/>
        <v>3.7479674796747968</v>
      </c>
      <c r="AK58" s="418">
        <f t="shared" si="108"/>
        <v>3.8472222222222223</v>
      </c>
      <c r="AL58" s="418">
        <f t="shared" si="108"/>
        <v>3.6844444444444449</v>
      </c>
      <c r="AM58" s="418">
        <f t="shared" si="108"/>
        <v>1.4832347140039448</v>
      </c>
      <c r="AN58" s="418">
        <f>AD58/SUM(K58:INDEX(K58:M58,MOD($A$2,3)))-1</f>
        <v>0.83655394524959736</v>
      </c>
      <c r="AO58" s="419">
        <f>'GEN Lion North'!AO58+'GEN Lion South'!AO58</f>
        <v>147</v>
      </c>
      <c r="AP58" s="419">
        <f>'GEN Lion North'!AP58+'GEN Lion South'!AP58</f>
        <v>167.5</v>
      </c>
      <c r="AQ58" s="419">
        <f>'GEN Lion North'!AQ58+'GEN Lion South'!AQ58</f>
        <v>229.5</v>
      </c>
      <c r="AR58" s="420">
        <f>'GEN Lion North'!AR58+'GEN Lion South'!AR58</f>
        <v>253</v>
      </c>
      <c r="AS58" s="420">
        <f>'GEN Lion North'!AS58+'GEN Lion South'!AS58</f>
        <v>228</v>
      </c>
      <c r="AT58" s="420">
        <f>'GEN Lion North'!AT58+'GEN Lion South'!AT58</f>
        <v>210.5</v>
      </c>
      <c r="AU58" s="451">
        <f>'GEN Lion North'!AU58+'GEN Lion South'!AU58</f>
        <v>0</v>
      </c>
      <c r="AV58" s="451">
        <f>'GEN Lion North'!AV58+'GEN Lion South'!AV58</f>
        <v>0</v>
      </c>
      <c r="AW58" s="451">
        <f>'GEN Lion North'!AW58+'GEN Lion South'!AW58</f>
        <v>0</v>
      </c>
      <c r="AX58" s="451">
        <f>'GEN Lion North'!AX58+'GEN Lion South'!AX58</f>
        <v>0</v>
      </c>
      <c r="AY58" s="451">
        <f>'GEN Lion North'!AY58+'GEN Lion South'!AY58</f>
        <v>0</v>
      </c>
      <c r="AZ58" s="451">
        <f>'GEN Lion North'!AZ58+'GEN Lion South'!AZ58</f>
        <v>0</v>
      </c>
      <c r="BA58" s="421">
        <f>SUM(AO58:INDEX(AO58:AQ58,IF($A$2&lt;3,$A$2,3)))</f>
        <v>544</v>
      </c>
      <c r="BB58" s="421">
        <f>SUM(AR58:INDEX(AR58:AT58,IF(AND($A$2&gt;3,A56&lt;7),$A$2-3,0)))</f>
        <v>691.5</v>
      </c>
      <c r="BC58" s="421">
        <f>SUM(AU58:INDEX(AU58:AW58,IF(AND($A$2&gt;6,$A$2&lt;10),$A$2-6,0)))</f>
        <v>0</v>
      </c>
      <c r="BD58" s="421">
        <f>SUM(AX58:INDEX(AX58:AZ58,IF($A$2&gt;9,$A$2-9,0)))</f>
        <v>0</v>
      </c>
      <c r="BE58" s="421">
        <f>SUM($AO58:INDEX(AO58:AZ58,$A$2))</f>
        <v>1235.5</v>
      </c>
      <c r="BF58" s="422">
        <f t="shared" si="109"/>
        <v>1.651685393258427</v>
      </c>
      <c r="BG58" s="423">
        <f t="shared" si="109"/>
        <v>2.2039473684210527</v>
      </c>
      <c r="BH58" s="423">
        <f t="shared" si="109"/>
        <v>1.2472826086956521</v>
      </c>
      <c r="BI58" s="423">
        <f t="shared" si="109"/>
        <v>2.2389380530973453</v>
      </c>
      <c r="BJ58" s="423">
        <f t="shared" si="109"/>
        <v>1.5944055944055944</v>
      </c>
      <c r="BK58" s="423">
        <f t="shared" si="109"/>
        <v>0.7767527675276753</v>
      </c>
      <c r="BL58" s="423">
        <f t="shared" si="109"/>
        <v>0</v>
      </c>
      <c r="BM58" s="423">
        <f t="shared" si="109"/>
        <v>0</v>
      </c>
      <c r="BN58" s="423">
        <f t="shared" si="109"/>
        <v>0</v>
      </c>
      <c r="BO58" s="423">
        <f t="shared" si="109"/>
        <v>0</v>
      </c>
      <c r="BP58" s="423">
        <f t="shared" si="109"/>
        <v>0</v>
      </c>
      <c r="BQ58" s="423">
        <f t="shared" si="109"/>
        <v>0</v>
      </c>
      <c r="BR58" s="423">
        <f>BA58/SUM(N58:INDEX(N58:P58,IF($A$2&lt;3,$A$2,3)))</f>
        <v>1.5587392550143266</v>
      </c>
      <c r="BS58" s="423">
        <f>BB58/SUM(Q58:INDEX(Q58:S58,IF($A$2&lt;7,$A$2-3,3)))</f>
        <v>1.3121442125237193</v>
      </c>
      <c r="BT58" s="423">
        <f t="shared" si="110"/>
        <v>0</v>
      </c>
      <c r="BU58" s="423">
        <f t="shared" si="110"/>
        <v>0</v>
      </c>
      <c r="BV58" s="423">
        <f t="shared" si="111"/>
        <v>1.4103881278538812</v>
      </c>
    </row>
    <row r="59" spans="1:76" outlineLevel="1" x14ac:dyDescent="0.25">
      <c r="A59" s="424" t="s">
        <v>70</v>
      </c>
      <c r="Z59" s="417"/>
      <c r="AA59" s="417"/>
      <c r="AB59" s="417"/>
      <c r="AC59" s="417"/>
      <c r="AD59" s="417"/>
      <c r="AE59" s="417"/>
      <c r="AF59" s="417"/>
      <c r="AG59" s="417"/>
      <c r="AH59" s="417"/>
      <c r="AI59" s="417"/>
      <c r="AJ59" s="418"/>
      <c r="AK59" s="418"/>
      <c r="AL59" s="418"/>
      <c r="AM59" s="418"/>
      <c r="AN59" s="418"/>
      <c r="AO59" s="419"/>
      <c r="AP59" s="419">
        <f>'GEN Lion North'!AP59+'GEN Lion South'!AP59</f>
        <v>117.5</v>
      </c>
      <c r="AQ59" s="419">
        <f>'GEN Lion North'!AQ59+'GEN Lion South'!AQ59</f>
        <v>103.5</v>
      </c>
      <c r="AR59" s="420">
        <f>'GEN Lion North'!AR59+'GEN Lion South'!AR59</f>
        <v>215.5</v>
      </c>
      <c r="AS59" s="420">
        <f>'GEN Lion North'!AS59+'GEN Lion South'!AS59</f>
        <v>86</v>
      </c>
      <c r="AT59" s="420">
        <f>'GEN Lion North'!AT59+'GEN Lion South'!AT59</f>
        <v>62</v>
      </c>
      <c r="AU59" s="451"/>
      <c r="AV59" s="451"/>
      <c r="AW59" s="451"/>
      <c r="AX59" s="451"/>
      <c r="AY59" s="451"/>
      <c r="AZ59" s="451"/>
      <c r="BA59" s="421">
        <f>SUM(AO59:INDEX(AO59:AQ59,IF($A$2&lt;3,$A$2,3)))</f>
        <v>221</v>
      </c>
      <c r="BB59" s="421">
        <f>SUM(AR59:INDEX(AR59:AT59,IF(AND($A$2&gt;3,A57&lt;7),$A$2-3,0)))</f>
        <v>363.5</v>
      </c>
      <c r="BC59" s="421"/>
      <c r="BD59" s="421"/>
      <c r="BE59" s="421">
        <f>SUM($AO59:INDEX(AO59:AZ59,$A$2))</f>
        <v>584.5</v>
      </c>
      <c r="BF59" s="422"/>
      <c r="BG59" s="423"/>
      <c r="BH59" s="423"/>
      <c r="BI59" s="423"/>
      <c r="BJ59" s="423"/>
      <c r="BK59" s="423"/>
      <c r="BL59" s="423"/>
      <c r="BM59" s="423"/>
      <c r="BN59" s="423"/>
      <c r="BO59" s="423"/>
      <c r="BP59" s="423"/>
      <c r="BQ59" s="423"/>
      <c r="BR59" s="423"/>
      <c r="BS59" s="423"/>
      <c r="BT59" s="423"/>
      <c r="BU59" s="423"/>
      <c r="BV59" s="423"/>
    </row>
    <row r="60" spans="1:76" s="416" customFormat="1" x14ac:dyDescent="0.25">
      <c r="A60" s="425" t="s">
        <v>100</v>
      </c>
      <c r="B60" s="425">
        <f>SUM(B52:B58)</f>
        <v>715</v>
      </c>
      <c r="C60" s="425">
        <f t="shared" ref="C60:Y60" si="118">SUM(C52:C58)</f>
        <v>599</v>
      </c>
      <c r="D60" s="425">
        <f t="shared" si="118"/>
        <v>1001</v>
      </c>
      <c r="E60" s="425">
        <f t="shared" si="118"/>
        <v>1150</v>
      </c>
      <c r="F60" s="425">
        <f t="shared" si="118"/>
        <v>1163</v>
      </c>
      <c r="G60" s="425">
        <f t="shared" si="118"/>
        <v>1384</v>
      </c>
      <c r="H60" s="425">
        <f t="shared" si="118"/>
        <v>1511</v>
      </c>
      <c r="I60" s="425">
        <f t="shared" si="118"/>
        <v>1076</v>
      </c>
      <c r="J60" s="425">
        <f t="shared" si="118"/>
        <v>2055</v>
      </c>
      <c r="K60" s="425">
        <f t="shared" si="118"/>
        <v>1575</v>
      </c>
      <c r="L60" s="425">
        <f t="shared" si="118"/>
        <v>2642</v>
      </c>
      <c r="M60" s="425">
        <f t="shared" si="118"/>
        <v>3037</v>
      </c>
      <c r="N60" s="426">
        <f t="shared" si="118"/>
        <v>817</v>
      </c>
      <c r="O60" s="426">
        <f t="shared" si="118"/>
        <v>817</v>
      </c>
      <c r="P60" s="426">
        <f t="shared" si="118"/>
        <v>1954</v>
      </c>
      <c r="Q60" s="426">
        <f t="shared" si="118"/>
        <v>1505</v>
      </c>
      <c r="R60" s="426">
        <f t="shared" si="118"/>
        <v>1629</v>
      </c>
      <c r="S60" s="426">
        <f t="shared" si="118"/>
        <v>2788</v>
      </c>
      <c r="T60" s="426">
        <f t="shared" si="118"/>
        <v>1879</v>
      </c>
      <c r="U60" s="426">
        <f t="shared" si="118"/>
        <v>2092</v>
      </c>
      <c r="V60" s="426">
        <f t="shared" si="118"/>
        <v>3147</v>
      </c>
      <c r="W60" s="426">
        <f t="shared" si="118"/>
        <v>2298</v>
      </c>
      <c r="X60" s="426">
        <f t="shared" si="118"/>
        <v>2918</v>
      </c>
      <c r="Y60" s="426">
        <f t="shared" si="118"/>
        <v>5103</v>
      </c>
      <c r="Z60" s="426">
        <f>SUM(N60:INDEX(N60:Y60,$A$2))</f>
        <v>9510</v>
      </c>
      <c r="AA60" s="426">
        <f t="shared" ref="AA60:AI60" si="119">SUM(AA52:AA58)</f>
        <v>3588</v>
      </c>
      <c r="AB60" s="426">
        <f t="shared" si="119"/>
        <v>5922</v>
      </c>
      <c r="AC60" s="426">
        <f t="shared" si="119"/>
        <v>7118</v>
      </c>
      <c r="AD60" s="426">
        <f t="shared" si="119"/>
        <v>10319</v>
      </c>
      <c r="AE60" s="426">
        <f t="shared" si="119"/>
        <v>6012</v>
      </c>
      <c r="AF60" s="426">
        <f t="shared" si="119"/>
        <v>2315</v>
      </c>
      <c r="AG60" s="426">
        <f t="shared" si="119"/>
        <v>3697</v>
      </c>
      <c r="AH60" s="426">
        <f t="shared" si="119"/>
        <v>4642</v>
      </c>
      <c r="AI60" s="426">
        <f t="shared" si="119"/>
        <v>7254</v>
      </c>
      <c r="AJ60" s="428">
        <f t="shared" si="117"/>
        <v>0.58183632734530932</v>
      </c>
      <c r="AK60" s="428">
        <f t="shared" si="108"/>
        <v>0.54989200863930887</v>
      </c>
      <c r="AL60" s="428">
        <f t="shared" si="108"/>
        <v>0.60183932918582639</v>
      </c>
      <c r="AM60" s="428">
        <f t="shared" si="108"/>
        <v>0.53339077983627736</v>
      </c>
      <c r="AN60" s="418">
        <f>AD60/SUM(K60:INDEX(K60:M60,MOD($A$2,3)))-1</f>
        <v>0.42252550317066451</v>
      </c>
      <c r="AO60" s="452">
        <f t="shared" ref="AO60:AZ60" si="120">SUM(AO52:AO58)</f>
        <v>1602</v>
      </c>
      <c r="AP60" s="452">
        <f>SUM(AP52:AP59)</f>
        <v>2323</v>
      </c>
      <c r="AQ60" s="452">
        <f>SUM(AQ52:AQ59)</f>
        <v>3523</v>
      </c>
      <c r="AR60" s="452">
        <f>SUM(AR52:AR59)</f>
        <v>3134</v>
      </c>
      <c r="AS60" s="452">
        <f t="shared" si="120"/>
        <v>3322</v>
      </c>
      <c r="AT60" s="452">
        <f t="shared" si="120"/>
        <v>3463</v>
      </c>
      <c r="AU60" s="452">
        <f t="shared" si="120"/>
        <v>0</v>
      </c>
      <c r="AV60" s="452">
        <f t="shared" si="120"/>
        <v>0</v>
      </c>
      <c r="AW60" s="452">
        <f t="shared" si="120"/>
        <v>0</v>
      </c>
      <c r="AX60" s="452">
        <f t="shared" si="120"/>
        <v>0</v>
      </c>
      <c r="AY60" s="452">
        <f t="shared" si="120"/>
        <v>0</v>
      </c>
      <c r="AZ60" s="452">
        <f t="shared" si="120"/>
        <v>0</v>
      </c>
      <c r="BA60" s="431">
        <f>SUM(AO60:INDEX(AO60:AQ60,IF($A$2&lt;3,$A$2,3)))</f>
        <v>7448</v>
      </c>
      <c r="BB60" s="431">
        <f>SUM(AR60:INDEX(AR60:AT60,IF(AND($A$2&gt;3,A57&lt;7),$A$2-3,0)))</f>
        <v>9919</v>
      </c>
      <c r="BC60" s="431">
        <f>SUM(AU60:INDEX(AU60:AW60,IF(AND($A$2&gt;6,$A$2&lt;10),$A$2-6,0)))</f>
        <v>0</v>
      </c>
      <c r="BD60" s="431">
        <f>SUM(AX60:INDEX(AX60:AZ60,IF($A$2&gt;9,$A$2-9,0)))</f>
        <v>0</v>
      </c>
      <c r="BE60" s="431">
        <f>SUM($AO60:INDEX(AO60:AZ60,$A$2))</f>
        <v>17367</v>
      </c>
      <c r="BF60" s="432">
        <f t="shared" si="109"/>
        <v>1.9608323133414933</v>
      </c>
      <c r="BG60" s="433">
        <f t="shared" si="109"/>
        <v>2.8433292533659729</v>
      </c>
      <c r="BH60" s="433">
        <f t="shared" si="109"/>
        <v>1.8029682702149437</v>
      </c>
      <c r="BI60" s="433">
        <f t="shared" si="109"/>
        <v>2.0823920265780731</v>
      </c>
      <c r="BJ60" s="433">
        <f t="shared" si="109"/>
        <v>2.0392879066912215</v>
      </c>
      <c r="BK60" s="433">
        <f t="shared" si="109"/>
        <v>1.2421090387374463</v>
      </c>
      <c r="BL60" s="433">
        <f t="shared" si="109"/>
        <v>0</v>
      </c>
      <c r="BM60" s="433">
        <f t="shared" si="109"/>
        <v>0</v>
      </c>
      <c r="BN60" s="433">
        <f t="shared" si="109"/>
        <v>0</v>
      </c>
      <c r="BO60" s="433">
        <f t="shared" si="109"/>
        <v>0</v>
      </c>
      <c r="BP60" s="433">
        <f t="shared" si="109"/>
        <v>0</v>
      </c>
      <c r="BQ60" s="433">
        <f t="shared" si="109"/>
        <v>0</v>
      </c>
      <c r="BR60" s="433">
        <f>BA60/SUM(N60:INDEX(N60:P60,IF($A$2&lt;3,$A$2,3)))</f>
        <v>2.0758082497212933</v>
      </c>
      <c r="BS60" s="433">
        <f>BB60/SUM(Q60:INDEX(Q60:S60,IF($A$2&lt;7,$A$2-3,3)))</f>
        <v>1.6749408983451537</v>
      </c>
      <c r="BT60" s="433">
        <f t="shared" si="110"/>
        <v>0</v>
      </c>
      <c r="BU60" s="433">
        <f t="shared" si="110"/>
        <v>0</v>
      </c>
      <c r="BV60" s="433">
        <f t="shared" si="111"/>
        <v>1.8261829652996846</v>
      </c>
    </row>
    <row r="61" spans="1:76" x14ac:dyDescent="0.25">
      <c r="BF61" s="441"/>
    </row>
    <row r="62" spans="1:76" x14ac:dyDescent="0.25">
      <c r="BF62" s="441"/>
    </row>
    <row r="63" spans="1:76" s="416" customFormat="1" x14ac:dyDescent="0.25">
      <c r="A63" s="408" t="s">
        <v>105</v>
      </c>
      <c r="B63" s="409">
        <f t="shared" ref="B63:Y63" si="121">B27</f>
        <v>42005</v>
      </c>
      <c r="C63" s="409">
        <f t="shared" si="121"/>
        <v>42036</v>
      </c>
      <c r="D63" s="409">
        <f t="shared" si="121"/>
        <v>42064</v>
      </c>
      <c r="E63" s="409">
        <f t="shared" si="121"/>
        <v>42095</v>
      </c>
      <c r="F63" s="409">
        <f t="shared" si="121"/>
        <v>42125</v>
      </c>
      <c r="G63" s="409">
        <f t="shared" si="121"/>
        <v>42156</v>
      </c>
      <c r="H63" s="409">
        <f t="shared" si="121"/>
        <v>42186</v>
      </c>
      <c r="I63" s="409">
        <f t="shared" si="121"/>
        <v>42217</v>
      </c>
      <c r="J63" s="409">
        <f t="shared" si="121"/>
        <v>42248</v>
      </c>
      <c r="K63" s="409">
        <f t="shared" si="121"/>
        <v>42278</v>
      </c>
      <c r="L63" s="409">
        <f t="shared" si="121"/>
        <v>42309</v>
      </c>
      <c r="M63" s="409">
        <f t="shared" si="121"/>
        <v>42339</v>
      </c>
      <c r="N63" s="409">
        <f t="shared" si="121"/>
        <v>42370</v>
      </c>
      <c r="O63" s="409">
        <f t="shared" si="121"/>
        <v>42401</v>
      </c>
      <c r="P63" s="409">
        <f t="shared" si="121"/>
        <v>42430</v>
      </c>
      <c r="Q63" s="409">
        <f t="shared" si="121"/>
        <v>42461</v>
      </c>
      <c r="R63" s="409">
        <f t="shared" si="121"/>
        <v>42491</v>
      </c>
      <c r="S63" s="409">
        <f t="shared" si="121"/>
        <v>42522</v>
      </c>
      <c r="T63" s="409">
        <f t="shared" si="121"/>
        <v>42552</v>
      </c>
      <c r="U63" s="409">
        <f t="shared" si="121"/>
        <v>42583</v>
      </c>
      <c r="V63" s="409">
        <f t="shared" si="121"/>
        <v>42614</v>
      </c>
      <c r="W63" s="409">
        <f t="shared" si="121"/>
        <v>42644</v>
      </c>
      <c r="X63" s="409">
        <f t="shared" si="121"/>
        <v>42675</v>
      </c>
      <c r="Y63" s="409">
        <f t="shared" si="121"/>
        <v>42705</v>
      </c>
      <c r="Z63" s="410" t="s">
        <v>212</v>
      </c>
      <c r="AA63" s="410" t="s">
        <v>78</v>
      </c>
      <c r="AB63" s="410" t="s">
        <v>79</v>
      </c>
      <c r="AC63" s="410" t="s">
        <v>80</v>
      </c>
      <c r="AD63" s="410" t="s">
        <v>81</v>
      </c>
      <c r="AE63" s="411" t="str">
        <f t="shared" ref="AE63:AI63" si="122">AE39</f>
        <v>YTD 6/15</v>
      </c>
      <c r="AF63" s="411" t="str">
        <f t="shared" si="122"/>
        <v>Q1 '15</v>
      </c>
      <c r="AG63" s="411" t="str">
        <f t="shared" si="122"/>
        <v>Q2 '15</v>
      </c>
      <c r="AH63" s="411" t="str">
        <f t="shared" si="122"/>
        <v>Q3 '15</v>
      </c>
      <c r="AI63" s="411" t="str">
        <f t="shared" si="122"/>
        <v>Q4 '15</v>
      </c>
      <c r="AJ63" s="412" t="s">
        <v>86</v>
      </c>
      <c r="AK63" s="412" t="s">
        <v>87</v>
      </c>
      <c r="AL63" s="412" t="s">
        <v>88</v>
      </c>
      <c r="AM63" s="412" t="s">
        <v>89</v>
      </c>
      <c r="AN63" s="412" t="s">
        <v>90</v>
      </c>
      <c r="AO63" s="413">
        <v>42736</v>
      </c>
      <c r="AP63" s="413">
        <v>42767</v>
      </c>
      <c r="AQ63" s="413">
        <v>42795</v>
      </c>
      <c r="AR63" s="413">
        <v>42826</v>
      </c>
      <c r="AS63" s="413">
        <v>42856</v>
      </c>
      <c r="AT63" s="413">
        <v>42887</v>
      </c>
      <c r="AU63" s="413">
        <v>42917</v>
      </c>
      <c r="AV63" s="413">
        <v>42948</v>
      </c>
      <c r="AW63" s="413">
        <v>42979</v>
      </c>
      <c r="AX63" s="413">
        <v>43009</v>
      </c>
      <c r="AY63" s="413">
        <v>43040</v>
      </c>
      <c r="AZ63" s="413">
        <v>43070</v>
      </c>
      <c r="BA63" s="410" t="s">
        <v>91</v>
      </c>
      <c r="BB63" s="410" t="s">
        <v>92</v>
      </c>
      <c r="BC63" s="410" t="s">
        <v>93</v>
      </c>
      <c r="BD63" s="410" t="s">
        <v>94</v>
      </c>
      <c r="BE63" s="410" t="str">
        <f>"YTD " &amp; A62 &amp;"/17"</f>
        <v>YTD /17</v>
      </c>
      <c r="BF63" s="414">
        <v>42736</v>
      </c>
      <c r="BG63" s="413">
        <v>42767</v>
      </c>
      <c r="BH63" s="413">
        <v>42795</v>
      </c>
      <c r="BI63" s="413">
        <v>42826</v>
      </c>
      <c r="BJ63" s="413">
        <v>42856</v>
      </c>
      <c r="BK63" s="413">
        <v>42887</v>
      </c>
      <c r="BL63" s="413">
        <v>42917</v>
      </c>
      <c r="BM63" s="413">
        <v>42948</v>
      </c>
      <c r="BN63" s="413">
        <v>42979</v>
      </c>
      <c r="BO63" s="413">
        <v>43009</v>
      </c>
      <c r="BP63" s="413">
        <v>43040</v>
      </c>
      <c r="BQ63" s="413">
        <v>43070</v>
      </c>
      <c r="BR63" s="410" t="s">
        <v>95</v>
      </c>
      <c r="BS63" s="410" t="s">
        <v>96</v>
      </c>
      <c r="BT63" s="410" t="s">
        <v>97</v>
      </c>
      <c r="BU63" s="410" t="s">
        <v>98</v>
      </c>
      <c r="BV63" s="415" t="s">
        <v>3</v>
      </c>
    </row>
    <row r="64" spans="1:76" x14ac:dyDescent="0.25">
      <c r="A64" s="391" t="s">
        <v>172</v>
      </c>
      <c r="B64" s="453">
        <f t="shared" ref="B64:AI70" si="123">IFERROR(B52/B28,"")</f>
        <v>2.1578947368421053</v>
      </c>
      <c r="C64" s="453">
        <f t="shared" si="123"/>
        <v>2.2000000000000002</v>
      </c>
      <c r="D64" s="453">
        <f t="shared" si="123"/>
        <v>3.8048780487804876</v>
      </c>
      <c r="E64" s="453">
        <f t="shared" si="123"/>
        <v>3.1886792452830188</v>
      </c>
      <c r="F64" s="453">
        <f t="shared" si="123"/>
        <v>2.0084745762711864</v>
      </c>
      <c r="G64" s="453">
        <f t="shared" si="123"/>
        <v>2.7314814814814814</v>
      </c>
      <c r="H64" s="453">
        <f t="shared" si="123"/>
        <v>3.3076923076923075</v>
      </c>
      <c r="I64" s="453">
        <f t="shared" si="123"/>
        <v>1.9893617021276595</v>
      </c>
      <c r="J64" s="453">
        <f t="shared" si="123"/>
        <v>2.976923076923077</v>
      </c>
      <c r="K64" s="453">
        <f t="shared" si="123"/>
        <v>2.877049180327869</v>
      </c>
      <c r="L64" s="453">
        <f t="shared" si="123"/>
        <v>3.2962962962962963</v>
      </c>
      <c r="M64" s="453">
        <f t="shared" si="123"/>
        <v>5.1315789473684212</v>
      </c>
      <c r="N64" s="453">
        <f t="shared" si="123"/>
        <v>1.4222222222222223</v>
      </c>
      <c r="O64" s="453">
        <f t="shared" si="123"/>
        <v>1.6341463414634145</v>
      </c>
      <c r="P64" s="453">
        <f t="shared" si="123"/>
        <v>2.523076923076923</v>
      </c>
      <c r="Q64" s="453">
        <f t="shared" si="123"/>
        <v>3.4705882352941178</v>
      </c>
      <c r="R64" s="453">
        <f t="shared" si="123"/>
        <v>2.2400000000000002</v>
      </c>
      <c r="S64" s="453">
        <f t="shared" si="123"/>
        <v>2.09375</v>
      </c>
      <c r="T64" s="453">
        <f t="shared" si="123"/>
        <v>2.3913043478260869</v>
      </c>
      <c r="U64" s="453">
        <f t="shared" si="123"/>
        <v>2.2021276595744679</v>
      </c>
      <c r="V64" s="453">
        <f t="shared" si="123"/>
        <v>2.8725490196078431</v>
      </c>
      <c r="W64" s="453">
        <f t="shared" si="123"/>
        <v>2.7857142857142856</v>
      </c>
      <c r="X64" s="453">
        <f t="shared" si="123"/>
        <v>3.2976190476190474</v>
      </c>
      <c r="Y64" s="453">
        <f t="shared" si="123"/>
        <v>4.2352941176470589</v>
      </c>
      <c r="Z64" s="440">
        <f t="shared" si="123"/>
        <v>2.2721518987341773</v>
      </c>
      <c r="AA64" s="440">
        <f t="shared" si="123"/>
        <v>1.9536423841059603</v>
      </c>
      <c r="AB64" s="440">
        <f t="shared" si="123"/>
        <v>2.5636363636363635</v>
      </c>
      <c r="AC64" s="440">
        <f t="shared" si="123"/>
        <v>2.5</v>
      </c>
      <c r="AD64" s="440">
        <f t="shared" si="123"/>
        <v>3.4925925925925925</v>
      </c>
      <c r="AE64" s="440">
        <f t="shared" si="123"/>
        <v>2.6872727272727275</v>
      </c>
      <c r="AF64" s="440">
        <f t="shared" si="123"/>
        <v>2.7889908256880735</v>
      </c>
      <c r="AG64" s="440">
        <f t="shared" si="123"/>
        <v>2.6204819277108435</v>
      </c>
      <c r="AH64" s="440">
        <f t="shared" si="123"/>
        <v>2.7987804878048781</v>
      </c>
      <c r="AI64" s="440">
        <f t="shared" si="123"/>
        <v>3.7558139534883721</v>
      </c>
      <c r="AJ64" s="418">
        <f>Z64/AE64-1</f>
        <v>-0.15447662766996118</v>
      </c>
      <c r="AK64" s="418">
        <f t="shared" ref="AK64:AN72" si="124">AA64/AF64-1</f>
        <v>-0.29951638201463926</v>
      </c>
      <c r="AL64" s="418">
        <f t="shared" si="124"/>
        <v>-2.1692789968652204E-2</v>
      </c>
      <c r="AM64" s="418">
        <f t="shared" si="124"/>
        <v>-0.10675381263616557</v>
      </c>
      <c r="AN64" s="418">
        <f t="shared" si="124"/>
        <v>-7.0083705997018741E-2</v>
      </c>
      <c r="AO64" s="454">
        <f t="shared" ref="AO64:AT70" si="125">IFERROR(AO52/AO28,"")</f>
        <v>2.7654320987654319</v>
      </c>
      <c r="AP64" s="454">
        <f t="shared" si="125"/>
        <v>2.87</v>
      </c>
      <c r="AQ64" s="454">
        <f t="shared" si="125"/>
        <v>3.6509433962264151</v>
      </c>
      <c r="AR64" s="455">
        <f t="shared" si="125"/>
        <v>2.5606557377049182</v>
      </c>
      <c r="AS64" s="455">
        <f t="shared" si="125"/>
        <v>2.7151394422310755</v>
      </c>
      <c r="AT64" s="455">
        <f t="shared" si="125"/>
        <v>3.4377682403433476</v>
      </c>
      <c r="BA64" s="456">
        <f t="shared" ref="BA64:BE70" si="126">IFERROR(BA52/BA28,"")</f>
        <v>3.1289198606271778</v>
      </c>
      <c r="BB64" s="456">
        <f t="shared" si="126"/>
        <v>2.8688212927756656</v>
      </c>
      <c r="BC64" s="456" t="str">
        <f t="shared" si="126"/>
        <v/>
      </c>
      <c r="BD64" s="456" t="str">
        <f t="shared" si="126"/>
        <v/>
      </c>
      <c r="BE64" s="456">
        <f t="shared" si="126"/>
        <v>2.9381970260223049</v>
      </c>
      <c r="BF64" s="422">
        <f t="shared" ref="BF64:BQ72" si="127">AO64/N64</f>
        <v>1.9444444444444442</v>
      </c>
      <c r="BG64" s="423">
        <f t="shared" si="127"/>
        <v>1.7562686567164181</v>
      </c>
      <c r="BH64" s="423">
        <f t="shared" si="127"/>
        <v>1.4470202485043719</v>
      </c>
      <c r="BI64" s="423">
        <f t="shared" si="127"/>
        <v>0.73781606001667133</v>
      </c>
      <c r="BJ64" s="423">
        <f t="shared" si="127"/>
        <v>1.2121158224245872</v>
      </c>
      <c r="BK64" s="423">
        <f t="shared" si="127"/>
        <v>1.641919159566972</v>
      </c>
      <c r="BL64" s="423">
        <f t="shared" si="127"/>
        <v>0</v>
      </c>
      <c r="BM64" s="423">
        <f t="shared" si="127"/>
        <v>0</v>
      </c>
      <c r="BN64" s="423">
        <f t="shared" si="127"/>
        <v>0</v>
      </c>
      <c r="BO64" s="423">
        <f t="shared" si="127"/>
        <v>0</v>
      </c>
      <c r="BP64" s="423">
        <f t="shared" si="127"/>
        <v>0</v>
      </c>
      <c r="BQ64" s="423">
        <f t="shared" si="127"/>
        <v>0</v>
      </c>
      <c r="BR64" s="423">
        <f>BA64/(SUM(N52:INDEX(N52:P52,IF($A$2&lt;3,$A$2,3)))/SUM(N28:INDEX(N28:P28,IF($A$2&lt;3,$A$2,3))))</f>
        <v>1.6015827083210299</v>
      </c>
      <c r="BS64" s="423">
        <f>BB64/(SUM(Q52:INDEX(Q52:S52,$B$2))/SUM(Q28:INDEX(Q28:S28,$B$2)))</f>
        <v>1.1190437666855433</v>
      </c>
      <c r="BV64" s="418">
        <f>BE64/Z64</f>
        <v>1.2931340671630198</v>
      </c>
    </row>
    <row r="65" spans="1:74" x14ac:dyDescent="0.25">
      <c r="A65" s="391" t="s">
        <v>64</v>
      </c>
      <c r="B65" s="453">
        <f t="shared" si="123"/>
        <v>1.2622950819672132</v>
      </c>
      <c r="C65" s="453">
        <f t="shared" si="123"/>
        <v>1.1805555555555556</v>
      </c>
      <c r="D65" s="453">
        <f t="shared" si="123"/>
        <v>1.4214285714285715</v>
      </c>
      <c r="E65" s="453">
        <f t="shared" si="123"/>
        <v>1.4457831325301205</v>
      </c>
      <c r="F65" s="453">
        <f t="shared" si="123"/>
        <v>1.2358490566037736</v>
      </c>
      <c r="G65" s="453">
        <f t="shared" si="123"/>
        <v>1.3317073170731708</v>
      </c>
      <c r="H65" s="453">
        <f t="shared" si="123"/>
        <v>1.4462809917355373</v>
      </c>
      <c r="I65" s="453">
        <f t="shared" si="123"/>
        <v>1.2971428571428572</v>
      </c>
      <c r="J65" s="453">
        <f t="shared" si="123"/>
        <v>1.5092936802973977</v>
      </c>
      <c r="K65" s="453">
        <f t="shared" si="123"/>
        <v>1.3316831683168318</v>
      </c>
      <c r="L65" s="453">
        <f t="shared" si="123"/>
        <v>1.678191489361702</v>
      </c>
      <c r="M65" s="453">
        <f t="shared" si="123"/>
        <v>1.8985507246376812</v>
      </c>
      <c r="N65" s="453">
        <f t="shared" si="123"/>
        <v>1.3898305084745763</v>
      </c>
      <c r="O65" s="453">
        <f t="shared" si="123"/>
        <v>1.3015873015873016</v>
      </c>
      <c r="P65" s="453">
        <f t="shared" si="123"/>
        <v>1.7807308970099667</v>
      </c>
      <c r="Q65" s="453">
        <f t="shared" si="123"/>
        <v>1.4385245901639345</v>
      </c>
      <c r="R65" s="453">
        <f t="shared" si="123"/>
        <v>1.3578595317725752</v>
      </c>
      <c r="S65" s="453">
        <f t="shared" si="123"/>
        <v>1.6579861111111112</v>
      </c>
      <c r="T65" s="453">
        <f t="shared" si="123"/>
        <v>1.4011142061281336</v>
      </c>
      <c r="U65" s="453">
        <f t="shared" si="123"/>
        <v>1.4156479217603912</v>
      </c>
      <c r="V65" s="453">
        <f t="shared" si="123"/>
        <v>1.7211191335740073</v>
      </c>
      <c r="W65" s="453">
        <f t="shared" si="123"/>
        <v>1.4665898617511521</v>
      </c>
      <c r="X65" s="453">
        <f t="shared" si="123"/>
        <v>1.8132678132678133</v>
      </c>
      <c r="Y65" s="453">
        <f t="shared" si="123"/>
        <v>1.8475452196382429</v>
      </c>
      <c r="Z65" s="440">
        <f t="shared" si="123"/>
        <v>1.5642023346303502</v>
      </c>
      <c r="AA65" s="440">
        <f t="shared" si="123"/>
        <v>1.6548463356973995</v>
      </c>
      <c r="AB65" s="440">
        <f t="shared" si="123"/>
        <v>1.5299374441465594</v>
      </c>
      <c r="AC65" s="440">
        <f t="shared" si="123"/>
        <v>1.5397125567322238</v>
      </c>
      <c r="AD65" s="440">
        <f t="shared" si="123"/>
        <v>1.7365325077399381</v>
      </c>
      <c r="AE65" s="440">
        <f t="shared" si="123"/>
        <v>1.328125</v>
      </c>
      <c r="AF65" s="440">
        <f t="shared" si="123"/>
        <v>1.311377245508982</v>
      </c>
      <c r="AG65" s="440">
        <f t="shared" si="123"/>
        <v>1.338679245283019</v>
      </c>
      <c r="AH65" s="440">
        <f t="shared" si="123"/>
        <v>1.4329446064139941</v>
      </c>
      <c r="AI65" s="440">
        <f t="shared" si="123"/>
        <v>1.6674473067915692</v>
      </c>
      <c r="AJ65" s="418">
        <f t="shared" ref="AJ65:AJ72" si="128">Z65/AE65-1</f>
        <v>0.17775234607461665</v>
      </c>
      <c r="AK65" s="418">
        <f t="shared" si="124"/>
        <v>0.26191478566879312</v>
      </c>
      <c r="AL65" s="418">
        <f t="shared" si="124"/>
        <v>0.14287081803759882</v>
      </c>
      <c r="AM65" s="418">
        <f t="shared" si="124"/>
        <v>7.4509474993189828E-2</v>
      </c>
      <c r="AN65" s="418">
        <f t="shared" si="124"/>
        <v>4.1431714613698656E-2</v>
      </c>
      <c r="AO65" s="454">
        <f t="shared" si="125"/>
        <v>1.78125</v>
      </c>
      <c r="AP65" s="454">
        <f t="shared" si="125"/>
        <v>1.3107692307692307</v>
      </c>
      <c r="AQ65" s="454">
        <f t="shared" si="125"/>
        <v>1.6683587140439933</v>
      </c>
      <c r="AR65" s="455">
        <f t="shared" si="125"/>
        <v>1.5717391304347825</v>
      </c>
      <c r="AS65" s="455">
        <f t="shared" si="125"/>
        <v>1.5769230769230769</v>
      </c>
      <c r="AT65" s="455">
        <f t="shared" si="125"/>
        <v>1.5207877461706782</v>
      </c>
      <c r="BA65" s="456">
        <f t="shared" si="126"/>
        <v>1.5771375464684014</v>
      </c>
      <c r="BB65" s="456">
        <f t="shared" si="126"/>
        <v>1.5471436494731003</v>
      </c>
      <c r="BC65" s="456" t="str">
        <f t="shared" si="126"/>
        <v/>
      </c>
      <c r="BD65" s="456" t="str">
        <f t="shared" si="126"/>
        <v/>
      </c>
      <c r="BE65" s="456">
        <f t="shared" si="126"/>
        <v>1.5583535949982632</v>
      </c>
      <c r="BF65" s="422">
        <f t="shared" si="127"/>
        <v>1.2816310975609755</v>
      </c>
      <c r="BG65" s="423">
        <f t="shared" si="127"/>
        <v>1.0070544090056284</v>
      </c>
      <c r="BH65" s="423">
        <f t="shared" si="127"/>
        <v>0.93689547187918287</v>
      </c>
      <c r="BI65" s="423">
        <f t="shared" si="127"/>
        <v>1.0926049795615012</v>
      </c>
      <c r="BJ65" s="423">
        <f t="shared" si="127"/>
        <v>1.1613300492610836</v>
      </c>
      <c r="BK65" s="423">
        <f t="shared" si="127"/>
        <v>0.91724999140765517</v>
      </c>
      <c r="BL65" s="423">
        <f t="shared" si="127"/>
        <v>0</v>
      </c>
      <c r="BM65" s="423">
        <f t="shared" si="127"/>
        <v>0</v>
      </c>
      <c r="BN65" s="423">
        <f t="shared" si="127"/>
        <v>0</v>
      </c>
      <c r="BO65" s="423">
        <f t="shared" si="127"/>
        <v>0</v>
      </c>
      <c r="BP65" s="423">
        <f t="shared" si="127"/>
        <v>0</v>
      </c>
      <c r="BQ65" s="423">
        <f t="shared" si="127"/>
        <v>0</v>
      </c>
      <c r="BR65" s="423">
        <f>BA65/(SUM(N53:INDEX(N53:P53,IF($A$2&lt;3,$A$2,3)))/SUM(N29:INDEX(N29:P29,IF($A$2&lt;3,$A$2,3))))</f>
        <v>0.95304168879447693</v>
      </c>
      <c r="BS65" s="423">
        <f>BB65/(SUM(Q53:INDEX(Q53:S53,$B$2))/SUM(Q29:INDEX(Q29:S29,$B$2)))</f>
        <v>1.0112463456544389</v>
      </c>
      <c r="BV65" s="418">
        <f t="shared" ref="BV65:BV72" si="129">BE65/Z65</f>
        <v>0.99626088038446181</v>
      </c>
    </row>
    <row r="66" spans="1:74" x14ac:dyDescent="0.25">
      <c r="A66" s="391" t="s">
        <v>65</v>
      </c>
      <c r="B66" s="453">
        <f t="shared" si="123"/>
        <v>1.3490566037735849</v>
      </c>
      <c r="C66" s="453">
        <f t="shared" si="123"/>
        <v>1.2264150943396226</v>
      </c>
      <c r="D66" s="453">
        <f t="shared" si="123"/>
        <v>1.647887323943662</v>
      </c>
      <c r="E66" s="453">
        <f t="shared" si="123"/>
        <v>1.4142857142857144</v>
      </c>
      <c r="F66" s="453">
        <f t="shared" si="123"/>
        <v>1.4598765432098766</v>
      </c>
      <c r="G66" s="453">
        <f t="shared" si="123"/>
        <v>1.4697986577181208</v>
      </c>
      <c r="H66" s="453">
        <f t="shared" si="123"/>
        <v>1.4345238095238095</v>
      </c>
      <c r="I66" s="453">
        <f t="shared" si="123"/>
        <v>1.3333333333333333</v>
      </c>
      <c r="J66" s="453">
        <f t="shared" si="123"/>
        <v>1.7212643678160919</v>
      </c>
      <c r="K66" s="453">
        <f t="shared" si="123"/>
        <v>1.4187192118226601</v>
      </c>
      <c r="L66" s="453">
        <f t="shared" si="123"/>
        <v>1.9090909090909092</v>
      </c>
      <c r="M66" s="453">
        <f t="shared" si="123"/>
        <v>1.9171875</v>
      </c>
      <c r="N66" s="453">
        <f t="shared" si="123"/>
        <v>1.2980769230769231</v>
      </c>
      <c r="O66" s="453">
        <f t="shared" si="123"/>
        <v>1.4642857142857142</v>
      </c>
      <c r="P66" s="453">
        <f t="shared" si="123"/>
        <v>1.8367346938775511</v>
      </c>
      <c r="Q66" s="453">
        <f t="shared" si="123"/>
        <v>1.4792899408284024</v>
      </c>
      <c r="R66" s="453">
        <f t="shared" si="123"/>
        <v>1.5802469135802468</v>
      </c>
      <c r="S66" s="453">
        <f t="shared" si="123"/>
        <v>1.8685344827586208</v>
      </c>
      <c r="T66" s="453">
        <f t="shared" si="123"/>
        <v>1.33</v>
      </c>
      <c r="U66" s="453">
        <f t="shared" si="123"/>
        <v>1.4780701754385965</v>
      </c>
      <c r="V66" s="453">
        <f t="shared" si="123"/>
        <v>1.8032258064516129</v>
      </c>
      <c r="W66" s="453">
        <f t="shared" si="123"/>
        <v>1.4468438538205981</v>
      </c>
      <c r="X66" s="453">
        <f t="shared" si="123"/>
        <v>1.7076677316293929</v>
      </c>
      <c r="Y66" s="453">
        <f t="shared" si="123"/>
        <v>1.8010610079575597</v>
      </c>
      <c r="Z66" s="440">
        <f t="shared" si="123"/>
        <v>1.6146373056994818</v>
      </c>
      <c r="AA66" s="440">
        <f t="shared" si="123"/>
        <v>1.4688995215311005</v>
      </c>
      <c r="AB66" s="440">
        <f t="shared" si="123"/>
        <v>1.6687388987566607</v>
      </c>
      <c r="AC66" s="440">
        <f t="shared" si="123"/>
        <v>1.5453460620525059</v>
      </c>
      <c r="AD66" s="440">
        <f t="shared" si="123"/>
        <v>1.6639757820383452</v>
      </c>
      <c r="AE66" s="440">
        <f t="shared" si="123"/>
        <v>1.4216621253405994</v>
      </c>
      <c r="AF66" s="440">
        <f t="shared" si="123"/>
        <v>1.3780918727915195</v>
      </c>
      <c r="AG66" s="440">
        <f t="shared" si="123"/>
        <v>1.4490022172949002</v>
      </c>
      <c r="AH66" s="440">
        <f t="shared" si="123"/>
        <v>1.5116033755274261</v>
      </c>
      <c r="AI66" s="440">
        <f t="shared" si="123"/>
        <v>1.7585403726708075</v>
      </c>
      <c r="AJ66" s="418">
        <f t="shared" si="128"/>
        <v>0.13573913021889772</v>
      </c>
      <c r="AK66" s="418">
        <f t="shared" si="124"/>
        <v>6.5893755367439466E-2</v>
      </c>
      <c r="AL66" s="418">
        <f t="shared" si="124"/>
        <v>0.15164689110826934</v>
      </c>
      <c r="AM66" s="418">
        <f t="shared" si="124"/>
        <v>2.2322447191748473E-2</v>
      </c>
      <c r="AN66" s="418">
        <f t="shared" si="124"/>
        <v>-5.3774478028526085E-2</v>
      </c>
      <c r="AO66" s="454">
        <f t="shared" si="125"/>
        <v>1.2477064220183487</v>
      </c>
      <c r="AP66" s="454">
        <f t="shared" si="125"/>
        <v>1.5811965811965811</v>
      </c>
      <c r="AQ66" s="454">
        <f t="shared" si="125"/>
        <v>1.7591240875912408</v>
      </c>
      <c r="AR66" s="455">
        <f t="shared" si="125"/>
        <v>1.5038167938931297</v>
      </c>
      <c r="AS66" s="455">
        <f t="shared" si="125"/>
        <v>1.676056338028169</v>
      </c>
      <c r="AT66" s="455">
        <f t="shared" si="125"/>
        <v>1.5484693877551021</v>
      </c>
      <c r="BA66" s="456">
        <f t="shared" si="126"/>
        <v>1.541871921182266</v>
      </c>
      <c r="BB66" s="456">
        <f t="shared" si="126"/>
        <v>1.5715350223546944</v>
      </c>
      <c r="BC66" s="456" t="str">
        <f t="shared" si="126"/>
        <v/>
      </c>
      <c r="BD66" s="456" t="str">
        <f t="shared" si="126"/>
        <v/>
      </c>
      <c r="BE66" s="456">
        <f t="shared" si="126"/>
        <v>1.557421875</v>
      </c>
      <c r="BF66" s="422">
        <f t="shared" si="127"/>
        <v>0.96119605844376488</v>
      </c>
      <c r="BG66" s="423">
        <f t="shared" si="127"/>
        <v>1.0798415676464457</v>
      </c>
      <c r="BH66" s="423">
        <f t="shared" si="127"/>
        <v>0.95774533657745331</v>
      </c>
      <c r="BI66" s="423">
        <f t="shared" si="127"/>
        <v>1.0165801526717557</v>
      </c>
      <c r="BJ66" s="423">
        <f t="shared" si="127"/>
        <v>1.0606294014084507</v>
      </c>
      <c r="BK66" s="423">
        <f t="shared" si="127"/>
        <v>0.82870795376974316</v>
      </c>
      <c r="BL66" s="423">
        <f t="shared" si="127"/>
        <v>0</v>
      </c>
      <c r="BM66" s="423">
        <f t="shared" si="127"/>
        <v>0</v>
      </c>
      <c r="BN66" s="423">
        <f t="shared" si="127"/>
        <v>0</v>
      </c>
      <c r="BO66" s="423">
        <f t="shared" si="127"/>
        <v>0</v>
      </c>
      <c r="BP66" s="423">
        <f t="shared" si="127"/>
        <v>0</v>
      </c>
      <c r="BQ66" s="423">
        <f t="shared" si="127"/>
        <v>0</v>
      </c>
      <c r="BR66" s="423">
        <f>BA66/(SUM(N54:INDEX(N54:P54,IF($A$2&lt;3,$A$2,3)))/SUM(N30:INDEX(N30:P30,IF($A$2&lt;3,$A$2,3))))</f>
        <v>1.0496782785898815</v>
      </c>
      <c r="BS66" s="423">
        <f>BB66/(SUM(Q54:INDEX(Q54:S54,$B$2))/SUM(Q30:INDEX(Q30:S30,$B$2)))</f>
        <v>0.94175009854783709</v>
      </c>
      <c r="BV66" s="418">
        <f t="shared" si="129"/>
        <v>0.96456453068592052</v>
      </c>
    </row>
    <row r="67" spans="1:74" x14ac:dyDescent="0.25">
      <c r="A67" s="391" t="s">
        <v>66</v>
      </c>
      <c r="B67" s="453">
        <f t="shared" si="123"/>
        <v>1.2661290322580645</v>
      </c>
      <c r="C67" s="453">
        <f t="shared" si="123"/>
        <v>1.3017241379310345</v>
      </c>
      <c r="D67" s="453">
        <f t="shared" si="123"/>
        <v>1.375</v>
      </c>
      <c r="E67" s="453">
        <f t="shared" si="123"/>
        <v>1.4454545454545455</v>
      </c>
      <c r="F67" s="453">
        <f t="shared" si="123"/>
        <v>1.275735294117647</v>
      </c>
      <c r="G67" s="453">
        <f t="shared" si="123"/>
        <v>1.3482490272373542</v>
      </c>
      <c r="H67" s="453">
        <f t="shared" si="123"/>
        <v>1.3803418803418803</v>
      </c>
      <c r="I67" s="453">
        <f t="shared" si="123"/>
        <v>1.1812499999999999</v>
      </c>
      <c r="J67" s="453">
        <f t="shared" si="123"/>
        <v>1.4481481481481482</v>
      </c>
      <c r="K67" s="453">
        <f t="shared" si="123"/>
        <v>1.3666666666666667</v>
      </c>
      <c r="L67" s="453">
        <f t="shared" si="123"/>
        <v>1.9097744360902256</v>
      </c>
      <c r="M67" s="453">
        <f t="shared" si="123"/>
        <v>1.6189655172413793</v>
      </c>
      <c r="N67" s="453">
        <f t="shared" si="123"/>
        <v>1.227891156462585</v>
      </c>
      <c r="O67" s="453">
        <f t="shared" si="123"/>
        <v>1.2824858757062148</v>
      </c>
      <c r="P67" s="453">
        <f t="shared" si="123"/>
        <v>1.9066666666666667</v>
      </c>
      <c r="Q67" s="453">
        <f t="shared" si="123"/>
        <v>2.064516129032258</v>
      </c>
      <c r="R67" s="453">
        <f t="shared" si="123"/>
        <v>1.7533333333333334</v>
      </c>
      <c r="S67" s="453">
        <f t="shared" si="123"/>
        <v>1.706</v>
      </c>
      <c r="T67" s="453">
        <f t="shared" si="123"/>
        <v>1.5763546798029557</v>
      </c>
      <c r="U67" s="453">
        <f t="shared" si="123"/>
        <v>1.4788273615635179</v>
      </c>
      <c r="V67" s="453">
        <f t="shared" si="123"/>
        <v>1.772594752186589</v>
      </c>
      <c r="W67" s="453">
        <f t="shared" si="123"/>
        <v>1.4650205761316872</v>
      </c>
      <c r="X67" s="453">
        <f t="shared" si="123"/>
        <v>1.736842105263158</v>
      </c>
      <c r="Y67" s="453">
        <f t="shared" si="123"/>
        <v>2.0738866396761133</v>
      </c>
      <c r="Z67" s="440">
        <f t="shared" si="123"/>
        <v>1.6143162393162394</v>
      </c>
      <c r="AA67" s="440">
        <f t="shared" si="123"/>
        <v>1.4630801687763713</v>
      </c>
      <c r="AB67" s="440">
        <f t="shared" si="123"/>
        <v>1.7694805194805194</v>
      </c>
      <c r="AC67" s="440">
        <f t="shared" si="123"/>
        <v>1.6201641266119577</v>
      </c>
      <c r="AD67" s="440">
        <f t="shared" si="123"/>
        <v>1.8316037735849056</v>
      </c>
      <c r="AE67" s="440">
        <f t="shared" si="123"/>
        <v>1.3373231773667029</v>
      </c>
      <c r="AF67" s="440">
        <f t="shared" si="123"/>
        <v>1.3221153846153846</v>
      </c>
      <c r="AG67" s="440">
        <f t="shared" si="123"/>
        <v>1.3499005964214712</v>
      </c>
      <c r="AH67" s="440">
        <f t="shared" si="123"/>
        <v>1.3599397590361446</v>
      </c>
      <c r="AI67" s="440">
        <f t="shared" si="123"/>
        <v>1.6507832898172323</v>
      </c>
      <c r="AJ67" s="418">
        <f t="shared" si="128"/>
        <v>0.20712499913069493</v>
      </c>
      <c r="AK67" s="418">
        <f t="shared" si="124"/>
        <v>0.10662063674721911</v>
      </c>
      <c r="AL67" s="418">
        <f t="shared" si="124"/>
        <v>0.31082282960044361</v>
      </c>
      <c r="AM67" s="418">
        <f t="shared" si="124"/>
        <v>0.19134992255851602</v>
      </c>
      <c r="AN67" s="418">
        <f t="shared" si="124"/>
        <v>0.10953617284779571</v>
      </c>
      <c r="AO67" s="454">
        <f t="shared" si="125"/>
        <v>1.7331932773109244</v>
      </c>
      <c r="AP67" s="454">
        <f t="shared" si="125"/>
        <v>1.4775413711583925</v>
      </c>
      <c r="AQ67" s="454">
        <f t="shared" si="125"/>
        <v>1.6903914590747331</v>
      </c>
      <c r="AR67" s="455">
        <f t="shared" si="125"/>
        <v>1.4854368932038835</v>
      </c>
      <c r="AS67" s="455">
        <f t="shared" si="125"/>
        <v>1.4978723404255319</v>
      </c>
      <c r="AT67" s="455">
        <f t="shared" si="125"/>
        <v>1.7072072072072073</v>
      </c>
      <c r="BA67" s="456">
        <f t="shared" si="126"/>
        <v>1.6056263269639066</v>
      </c>
      <c r="BB67" s="456">
        <f t="shared" si="126"/>
        <v>1.5641025641025641</v>
      </c>
      <c r="BC67" s="456" t="str">
        <f t="shared" si="126"/>
        <v/>
      </c>
      <c r="BD67" s="456" t="str">
        <f t="shared" si="126"/>
        <v/>
      </c>
      <c r="BE67" s="456">
        <f t="shared" si="126"/>
        <v>1.5884735202492213</v>
      </c>
      <c r="BF67" s="422">
        <f t="shared" si="127"/>
        <v>1.4115202867850742</v>
      </c>
      <c r="BG67" s="423">
        <f t="shared" si="127"/>
        <v>1.1520917299340769</v>
      </c>
      <c r="BH67" s="423">
        <f t="shared" si="127"/>
        <v>0.88656894706716771</v>
      </c>
      <c r="BI67" s="423">
        <f t="shared" si="127"/>
        <v>0.71950849514563109</v>
      </c>
      <c r="BJ67" s="423">
        <f t="shared" si="127"/>
        <v>0.8542998139309117</v>
      </c>
      <c r="BK67" s="423">
        <f t="shared" si="127"/>
        <v>1.0007076243887498</v>
      </c>
      <c r="BL67" s="423">
        <f t="shared" si="127"/>
        <v>0</v>
      </c>
      <c r="BM67" s="423">
        <f t="shared" si="127"/>
        <v>0</v>
      </c>
      <c r="BN67" s="423">
        <f t="shared" si="127"/>
        <v>0</v>
      </c>
      <c r="BO67" s="423">
        <f t="shared" si="127"/>
        <v>0</v>
      </c>
      <c r="BP67" s="423">
        <f t="shared" si="127"/>
        <v>0</v>
      </c>
      <c r="BQ67" s="423">
        <f t="shared" si="127"/>
        <v>0</v>
      </c>
      <c r="BR67" s="423">
        <f>BA67/(SUM(N55:INDEX(N55:P55,IF($A$2&lt;3,$A$2,3)))/SUM(N31:INDEX(N31:P31,IF($A$2&lt;3,$A$2,3))))</f>
        <v>1.0974288089126052</v>
      </c>
      <c r="BS67" s="423">
        <f>BB67/(SUM(Q55:INDEX(Q55:S55,$B$2))/SUM(Q31:INDEX(Q31:S31,$B$2)))</f>
        <v>0.88393319219007294</v>
      </c>
      <c r="BV67" s="418">
        <f t="shared" si="129"/>
        <v>0.98399153868515621</v>
      </c>
    </row>
    <row r="68" spans="1:74" x14ac:dyDescent="0.25">
      <c r="A68" s="391" t="s">
        <v>67</v>
      </c>
      <c r="B68" s="453">
        <f t="shared" si="123"/>
        <v>1.1111111111111112</v>
      </c>
      <c r="C68" s="453">
        <f t="shared" si="123"/>
        <v>1.1846153846153846</v>
      </c>
      <c r="D68" s="453">
        <f t="shared" si="123"/>
        <v>1.2903225806451613</v>
      </c>
      <c r="E68" s="453">
        <f t="shared" si="123"/>
        <v>1.471830985915493</v>
      </c>
      <c r="F68" s="453">
        <f t="shared" si="123"/>
        <v>1.2417582417582418</v>
      </c>
      <c r="G68" s="453">
        <f t="shared" si="123"/>
        <v>1.2377622377622377</v>
      </c>
      <c r="H68" s="453">
        <f t="shared" si="123"/>
        <v>1.2727272727272727</v>
      </c>
      <c r="I68" s="453">
        <f t="shared" si="123"/>
        <v>1.2714285714285714</v>
      </c>
      <c r="J68" s="453">
        <f t="shared" si="123"/>
        <v>1.2423076923076923</v>
      </c>
      <c r="K68" s="453">
        <f t="shared" si="123"/>
        <v>1.2239583333333333</v>
      </c>
      <c r="L68" s="453">
        <f t="shared" si="123"/>
        <v>1.9547738693467336</v>
      </c>
      <c r="M68" s="453">
        <f t="shared" si="123"/>
        <v>1.742489270386266</v>
      </c>
      <c r="N68" s="453">
        <f t="shared" si="123"/>
        <v>1.2137096774193548</v>
      </c>
      <c r="O68" s="453">
        <f t="shared" si="123"/>
        <v>1.1900826446280992</v>
      </c>
      <c r="P68" s="453">
        <f t="shared" si="123"/>
        <v>1.546875</v>
      </c>
      <c r="Q68" s="453">
        <f t="shared" si="123"/>
        <v>1.4619565217391304</v>
      </c>
      <c r="R68" s="453">
        <f t="shared" si="123"/>
        <v>1.3863636363636365</v>
      </c>
      <c r="S68" s="453">
        <f t="shared" si="123"/>
        <v>1.5087719298245614</v>
      </c>
      <c r="T68" s="453">
        <f t="shared" si="123"/>
        <v>1.4601769911504425</v>
      </c>
      <c r="U68" s="453">
        <f t="shared" si="123"/>
        <v>1.4580645161290322</v>
      </c>
      <c r="V68" s="453">
        <f t="shared" si="123"/>
        <v>1.7661290322580645</v>
      </c>
      <c r="W68" s="453">
        <f t="shared" si="123"/>
        <v>1.8194444444444444</v>
      </c>
      <c r="X68" s="453">
        <f t="shared" si="123"/>
        <v>2.0032051282051282</v>
      </c>
      <c r="Y68" s="453">
        <f t="shared" si="123"/>
        <v>1.7772585669781931</v>
      </c>
      <c r="Z68" s="440">
        <f t="shared" si="123"/>
        <v>1.411922663802363</v>
      </c>
      <c r="AA68" s="440">
        <f t="shared" si="123"/>
        <v>1.3782435129740518</v>
      </c>
      <c r="AB68" s="440">
        <f t="shared" si="123"/>
        <v>1.4511627906976745</v>
      </c>
      <c r="AC68" s="440">
        <f t="shared" si="123"/>
        <v>1.5848017621145374</v>
      </c>
      <c r="AD68" s="440">
        <f t="shared" si="123"/>
        <v>1.8424657534246576</v>
      </c>
      <c r="AE68" s="440">
        <f t="shared" si="123"/>
        <v>1.2740841248303936</v>
      </c>
      <c r="AF68" s="440">
        <f t="shared" si="123"/>
        <v>1.211111111111111</v>
      </c>
      <c r="AG68" s="440">
        <f t="shared" si="123"/>
        <v>1.310492505353319</v>
      </c>
      <c r="AH68" s="440">
        <f t="shared" si="123"/>
        <v>1.2575187969924813</v>
      </c>
      <c r="AI68" s="440">
        <f t="shared" si="123"/>
        <v>1.6506410256410255</v>
      </c>
      <c r="AJ68" s="418">
        <f t="shared" si="128"/>
        <v>0.10818637190877678</v>
      </c>
      <c r="AK68" s="418">
        <f t="shared" si="124"/>
        <v>0.13799923089600608</v>
      </c>
      <c r="AL68" s="418">
        <f t="shared" si="124"/>
        <v>0.10734154126766993</v>
      </c>
      <c r="AM68" s="418">
        <f t="shared" si="124"/>
        <v>0.2602608930417547</v>
      </c>
      <c r="AN68" s="418">
        <f t="shared" si="124"/>
        <v>0.11621226226891879</v>
      </c>
      <c r="AO68" s="454">
        <f t="shared" si="125"/>
        <v>1.2773972602739727</v>
      </c>
      <c r="AP68" s="454">
        <f t="shared" si="125"/>
        <v>1.5294117647058822</v>
      </c>
      <c r="AQ68" s="454">
        <f t="shared" si="125"/>
        <v>1.7444751381215469</v>
      </c>
      <c r="AR68" s="455">
        <f t="shared" si="125"/>
        <v>1.2472222222222222</v>
      </c>
      <c r="AS68" s="455">
        <f t="shared" si="125"/>
        <v>1.4036697247706422</v>
      </c>
      <c r="AT68" s="455">
        <f t="shared" si="125"/>
        <v>1.4952380952380953</v>
      </c>
      <c r="BA68" s="456">
        <f t="shared" si="126"/>
        <v>1.583224115334207</v>
      </c>
      <c r="BB68" s="456">
        <f t="shared" si="126"/>
        <v>1.3565989847715736</v>
      </c>
      <c r="BC68" s="456" t="str">
        <f t="shared" si="126"/>
        <v/>
      </c>
      <c r="BD68" s="456" t="str">
        <f t="shared" si="126"/>
        <v/>
      </c>
      <c r="BE68" s="456">
        <f t="shared" si="126"/>
        <v>1.5060501296456352</v>
      </c>
      <c r="BF68" s="422">
        <f t="shared" si="127"/>
        <v>1.0524734901925092</v>
      </c>
      <c r="BG68" s="423">
        <f t="shared" si="127"/>
        <v>1.2851307189542482</v>
      </c>
      <c r="BH68" s="423">
        <f t="shared" si="127"/>
        <v>1.1277415034321112</v>
      </c>
      <c r="BI68" s="423">
        <f t="shared" si="127"/>
        <v>0.85311854605534909</v>
      </c>
      <c r="BJ68" s="423">
        <f t="shared" si="127"/>
        <v>1.0124830801624305</v>
      </c>
      <c r="BK68" s="423">
        <f t="shared" si="127"/>
        <v>0.99102990033222593</v>
      </c>
      <c r="BL68" s="423">
        <f t="shared" si="127"/>
        <v>0</v>
      </c>
      <c r="BM68" s="423">
        <f t="shared" si="127"/>
        <v>0</v>
      </c>
      <c r="BN68" s="423">
        <f t="shared" si="127"/>
        <v>0</v>
      </c>
      <c r="BO68" s="423">
        <f t="shared" si="127"/>
        <v>0</v>
      </c>
      <c r="BP68" s="423">
        <f t="shared" si="127"/>
        <v>0</v>
      </c>
      <c r="BQ68" s="423">
        <f t="shared" si="127"/>
        <v>0</v>
      </c>
      <c r="BR68" s="423">
        <f>BA68/(SUM(N56:INDEX(N56:P56,IF($A$2&lt;3,$A$2,3)))/SUM(N32:INDEX(N32:P32,IF($A$2&lt;3,$A$2,3))))</f>
        <v>1.1487259692721763</v>
      </c>
      <c r="BS68" s="423">
        <f>BB68/(SUM(Q56:INDEX(Q56:S56,$B$2))/SUM(Q32:INDEX(Q32:S32,$B$2)))</f>
        <v>0.93483583886502664</v>
      </c>
      <c r="BV68" s="418">
        <f t="shared" si="129"/>
        <v>1.0666661625713856</v>
      </c>
    </row>
    <row r="69" spans="1:74" x14ac:dyDescent="0.25">
      <c r="A69" s="391" t="s">
        <v>68</v>
      </c>
      <c r="B69" s="453">
        <f t="shared" si="123"/>
        <v>1</v>
      </c>
      <c r="C69" s="453">
        <f t="shared" si="123"/>
        <v>1.1864406779661016</v>
      </c>
      <c r="D69" s="453">
        <f t="shared" si="123"/>
        <v>1.4428571428571428</v>
      </c>
      <c r="E69" s="453">
        <f t="shared" si="123"/>
        <v>1.375</v>
      </c>
      <c r="F69" s="453">
        <f t="shared" si="123"/>
        <v>1.1901408450704225</v>
      </c>
      <c r="G69" s="453">
        <f t="shared" si="123"/>
        <v>1.1499999999999999</v>
      </c>
      <c r="H69" s="453">
        <f t="shared" si="123"/>
        <v>1.3972602739726028</v>
      </c>
      <c r="I69" s="453">
        <f t="shared" si="123"/>
        <v>1.2063492063492063</v>
      </c>
      <c r="J69" s="453">
        <f t="shared" si="123"/>
        <v>1.4178403755868545</v>
      </c>
      <c r="K69" s="453">
        <f t="shared" si="123"/>
        <v>1.2486486486486486</v>
      </c>
      <c r="L69" s="453">
        <f t="shared" si="123"/>
        <v>2.03125</v>
      </c>
      <c r="M69" s="453">
        <f t="shared" si="123"/>
        <v>1.7857142857142858</v>
      </c>
      <c r="N69" s="453">
        <f t="shared" si="123"/>
        <v>1.1717171717171717</v>
      </c>
      <c r="O69" s="453">
        <f t="shared" si="123"/>
        <v>1.2636363636363637</v>
      </c>
      <c r="P69" s="453">
        <f t="shared" si="123"/>
        <v>1.5767195767195767</v>
      </c>
      <c r="Q69" s="453">
        <f t="shared" si="123"/>
        <v>1.1793478260869565</v>
      </c>
      <c r="R69" s="453">
        <f t="shared" si="123"/>
        <v>1.4301075268817205</v>
      </c>
      <c r="S69" s="453">
        <f t="shared" si="123"/>
        <v>1.6779661016949152</v>
      </c>
      <c r="T69" s="453">
        <f t="shared" si="123"/>
        <v>1.347305389221557</v>
      </c>
      <c r="U69" s="453">
        <f t="shared" si="123"/>
        <v>1.5072992700729928</v>
      </c>
      <c r="V69" s="453">
        <f t="shared" si="123"/>
        <v>1.9202898550724639</v>
      </c>
      <c r="W69" s="453">
        <f t="shared" si="123"/>
        <v>1.7053571428571428</v>
      </c>
      <c r="X69" s="453">
        <f t="shared" si="123"/>
        <v>2.3006993006993008</v>
      </c>
      <c r="Y69" s="453">
        <f t="shared" si="123"/>
        <v>2.344758064516129</v>
      </c>
      <c r="Z69" s="440">
        <f t="shared" si="123"/>
        <v>1.4262948207171315</v>
      </c>
      <c r="AA69" s="440">
        <f t="shared" si="123"/>
        <v>1.3894472361809045</v>
      </c>
      <c r="AB69" s="440">
        <f t="shared" si="123"/>
        <v>1.4504950495049505</v>
      </c>
      <c r="AC69" s="440">
        <f t="shared" si="123"/>
        <v>1.5757918552036199</v>
      </c>
      <c r="AD69" s="440">
        <f t="shared" si="123"/>
        <v>2.1898608349900597</v>
      </c>
      <c r="AE69" s="440">
        <f t="shared" si="123"/>
        <v>1.223993288590604</v>
      </c>
      <c r="AF69" s="440">
        <f t="shared" si="123"/>
        <v>1.21875</v>
      </c>
      <c r="AG69" s="440">
        <f t="shared" si="123"/>
        <v>1.2264851485148516</v>
      </c>
      <c r="AH69" s="440">
        <f t="shared" si="123"/>
        <v>1.3567010309278351</v>
      </c>
      <c r="AI69" s="440">
        <f t="shared" si="123"/>
        <v>1.718608169440242</v>
      </c>
      <c r="AJ69" s="418">
        <f t="shared" si="128"/>
        <v>0.16527993577438038</v>
      </c>
      <c r="AK69" s="418">
        <f t="shared" si="124"/>
        <v>0.14005927071253699</v>
      </c>
      <c r="AL69" s="418">
        <f t="shared" si="124"/>
        <v>0.18264379414732579</v>
      </c>
      <c r="AM69" s="418">
        <f t="shared" si="124"/>
        <v>0.16148791758929426</v>
      </c>
      <c r="AN69" s="418">
        <f t="shared" si="124"/>
        <v>0.27420599641587096</v>
      </c>
      <c r="AO69" s="454">
        <f t="shared" si="125"/>
        <v>1.0273972602739727</v>
      </c>
      <c r="AP69" s="454">
        <f t="shared" si="125"/>
        <v>1.1682242990654206</v>
      </c>
      <c r="AQ69" s="454">
        <f t="shared" si="125"/>
        <v>1.3765060240963856</v>
      </c>
      <c r="AR69" s="455">
        <f t="shared" si="125"/>
        <v>1.7050359712230216</v>
      </c>
      <c r="AS69" s="455">
        <f t="shared" si="125"/>
        <v>7.406779661016949</v>
      </c>
      <c r="AT69" s="455">
        <f t="shared" si="125"/>
        <v>1.8974358974358974</v>
      </c>
      <c r="BA69" s="456">
        <f t="shared" si="126"/>
        <v>1.2384393063583814</v>
      </c>
      <c r="BB69" s="456">
        <f t="shared" si="126"/>
        <v>3.5641711229946522</v>
      </c>
      <c r="BC69" s="456" t="str">
        <f t="shared" si="126"/>
        <v/>
      </c>
      <c r="BD69" s="456" t="str">
        <f t="shared" si="126"/>
        <v/>
      </c>
      <c r="BE69" s="456">
        <f t="shared" si="126"/>
        <v>2.4465277777777779</v>
      </c>
      <c r="BF69" s="422">
        <f t="shared" si="127"/>
        <v>0.87683042040623538</v>
      </c>
      <c r="BG69" s="423">
        <f t="shared" si="127"/>
        <v>0.92449404962011694</v>
      </c>
      <c r="BH69" s="423">
        <f t="shared" si="127"/>
        <v>0.8730189213228754</v>
      </c>
      <c r="BI69" s="423">
        <f t="shared" si="127"/>
        <v>1.445744786659152</v>
      </c>
      <c r="BJ69" s="423">
        <f t="shared" si="127"/>
        <v>5.1791767554479415</v>
      </c>
      <c r="BK69" s="423">
        <f t="shared" si="127"/>
        <v>1.1307951307951307</v>
      </c>
      <c r="BL69" s="423">
        <f t="shared" si="127"/>
        <v>0</v>
      </c>
      <c r="BM69" s="423">
        <f t="shared" si="127"/>
        <v>0</v>
      </c>
      <c r="BN69" s="423">
        <f t="shared" si="127"/>
        <v>0</v>
      </c>
      <c r="BO69" s="423">
        <f t="shared" si="127"/>
        <v>0</v>
      </c>
      <c r="BP69" s="423">
        <f t="shared" si="127"/>
        <v>0</v>
      </c>
      <c r="BQ69" s="423">
        <f t="shared" si="127"/>
        <v>0</v>
      </c>
      <c r="BR69" s="423">
        <f>BA69/(SUM(N57:INDEX(N57:P57,IF($A$2&lt;3,$A$2,3)))/SUM(N33:INDEX(N33:P33,IF($A$2&lt;3,$A$2,3))))</f>
        <v>0.89131798179138477</v>
      </c>
      <c r="BS69" s="423">
        <f>BB69/(SUM(Q57:INDEX(Q57:S57,$B$2))/SUM(Q33:INDEX(Q33:S33,$B$2)))</f>
        <v>2.4572101257505796</v>
      </c>
      <c r="BV69" s="418">
        <f t="shared" si="129"/>
        <v>1.7153029950341403</v>
      </c>
    </row>
    <row r="70" spans="1:74" x14ac:dyDescent="0.25">
      <c r="A70" s="391" t="s">
        <v>69</v>
      </c>
      <c r="B70" s="453">
        <f t="shared" si="123"/>
        <v>1.1304347826086956</v>
      </c>
      <c r="C70" s="453">
        <f t="shared" si="123"/>
        <v>1.1764705882352942</v>
      </c>
      <c r="D70" s="453">
        <f t="shared" si="123"/>
        <v>1.3</v>
      </c>
      <c r="E70" s="453">
        <f t="shared" si="123"/>
        <v>1</v>
      </c>
      <c r="F70" s="453">
        <f t="shared" si="123"/>
        <v>1.0487804878048781</v>
      </c>
      <c r="G70" s="453">
        <f t="shared" si="123"/>
        <v>1.2124999999999999</v>
      </c>
      <c r="H70" s="453">
        <f t="shared" si="123"/>
        <v>1.2045454545454546</v>
      </c>
      <c r="I70" s="453">
        <f t="shared" si="123"/>
        <v>1.1634615384615385</v>
      </c>
      <c r="J70" s="453">
        <f t="shared" si="123"/>
        <v>1.2389380530973451</v>
      </c>
      <c r="K70" s="453">
        <f t="shared" si="123"/>
        <v>1.1623376623376624</v>
      </c>
      <c r="L70" s="453">
        <f t="shared" si="123"/>
        <v>2</v>
      </c>
      <c r="M70" s="453">
        <f t="shared" si="123"/>
        <v>2.0107142857142857</v>
      </c>
      <c r="N70" s="453">
        <f t="shared" si="123"/>
        <v>1.5614035087719298</v>
      </c>
      <c r="O70" s="453">
        <f t="shared" si="123"/>
        <v>1.4615384615384615</v>
      </c>
      <c r="P70" s="453">
        <f t="shared" si="123"/>
        <v>1.7358490566037736</v>
      </c>
      <c r="Q70" s="453">
        <f t="shared" si="123"/>
        <v>1.3294117647058823</v>
      </c>
      <c r="R70" s="453">
        <f t="shared" si="123"/>
        <v>1.3119266055045871</v>
      </c>
      <c r="S70" s="453">
        <f t="shared" si="123"/>
        <v>1.5485714285714285</v>
      </c>
      <c r="T70" s="453">
        <f t="shared" si="123"/>
        <v>1.2868852459016393</v>
      </c>
      <c r="U70" s="453">
        <f t="shared" si="123"/>
        <v>1.3576642335766422</v>
      </c>
      <c r="V70" s="453">
        <f t="shared" si="123"/>
        <v>1.8848684210526316</v>
      </c>
      <c r="W70" s="453">
        <f t="shared" si="123"/>
        <v>1.5227272727272727</v>
      </c>
      <c r="X70" s="453">
        <f t="shared" si="123"/>
        <v>1.9645161290322581</v>
      </c>
      <c r="Y70" s="453">
        <f t="shared" si="123"/>
        <v>2.3588235294117648</v>
      </c>
      <c r="Z70" s="440">
        <f t="shared" si="123"/>
        <v>1.5</v>
      </c>
      <c r="AA70" s="440">
        <f t="shared" si="123"/>
        <v>1.6232558139534883</v>
      </c>
      <c r="AB70" s="440">
        <f t="shared" si="123"/>
        <v>1.4281842818428185</v>
      </c>
      <c r="AC70" s="440">
        <f t="shared" si="123"/>
        <v>1.5316301703163018</v>
      </c>
      <c r="AD70" s="440">
        <f t="shared" si="123"/>
        <v>2.022163120567376</v>
      </c>
      <c r="AE70" s="440">
        <f t="shared" si="123"/>
        <v>1.1388888888888888</v>
      </c>
      <c r="AF70" s="440">
        <f t="shared" si="123"/>
        <v>1.2</v>
      </c>
      <c r="AG70" s="440">
        <f t="shared" si="123"/>
        <v>1.1029411764705883</v>
      </c>
      <c r="AH70" s="440">
        <f t="shared" si="123"/>
        <v>1.2129186602870814</v>
      </c>
      <c r="AI70" s="440">
        <f t="shared" si="123"/>
        <v>1.8157894736842106</v>
      </c>
      <c r="AJ70" s="418">
        <f t="shared" si="128"/>
        <v>0.31707317073170738</v>
      </c>
      <c r="AK70" s="418">
        <f t="shared" si="124"/>
        <v>0.3527131782945736</v>
      </c>
      <c r="AL70" s="418">
        <f t="shared" si="124"/>
        <v>0.29488708220415538</v>
      </c>
      <c r="AM70" s="418">
        <f t="shared" si="124"/>
        <v>0.26276412463947563</v>
      </c>
      <c r="AN70" s="418">
        <f t="shared" si="124"/>
        <v>0.1136550519066708</v>
      </c>
      <c r="AO70" s="454">
        <f t="shared" si="125"/>
        <v>1.4</v>
      </c>
      <c r="AP70" s="454">
        <f t="shared" si="125"/>
        <v>1.4565217391304348</v>
      </c>
      <c r="AQ70" s="454">
        <f t="shared" si="125"/>
        <v>1.7</v>
      </c>
      <c r="AR70" s="455">
        <f t="shared" si="125"/>
        <v>1.9312977099236641</v>
      </c>
      <c r="AS70" s="455">
        <f t="shared" si="125"/>
        <v>2.0357142857142856</v>
      </c>
      <c r="AT70" s="455">
        <f t="shared" si="125"/>
        <v>2.0841584158415842</v>
      </c>
      <c r="BA70" s="456">
        <f t="shared" si="126"/>
        <v>1.5323943661971831</v>
      </c>
      <c r="BB70" s="456">
        <f t="shared" si="126"/>
        <v>2.0101744186046511</v>
      </c>
      <c r="BC70" s="456" t="str">
        <f t="shared" si="126"/>
        <v/>
      </c>
      <c r="BD70" s="456" t="str">
        <f t="shared" si="126"/>
        <v/>
      </c>
      <c r="BE70" s="456">
        <f t="shared" si="126"/>
        <v>1.7675250357653791</v>
      </c>
      <c r="BF70" s="422">
        <f t="shared" si="127"/>
        <v>0.89662921348314606</v>
      </c>
      <c r="BG70" s="423">
        <f t="shared" si="127"/>
        <v>0.99656750572082387</v>
      </c>
      <c r="BH70" s="423">
        <f t="shared" si="127"/>
        <v>0.97934782608695647</v>
      </c>
      <c r="BI70" s="423">
        <f t="shared" si="127"/>
        <v>1.4527460649868271</v>
      </c>
      <c r="BJ70" s="423">
        <f t="shared" si="127"/>
        <v>1.5516983016983017</v>
      </c>
      <c r="BK70" s="423">
        <f t="shared" si="127"/>
        <v>1.3458587556172592</v>
      </c>
      <c r="BL70" s="423">
        <f t="shared" si="127"/>
        <v>0</v>
      </c>
      <c r="BM70" s="423">
        <f t="shared" si="127"/>
        <v>0</v>
      </c>
      <c r="BN70" s="423">
        <f t="shared" si="127"/>
        <v>0</v>
      </c>
      <c r="BO70" s="423">
        <f t="shared" si="127"/>
        <v>0</v>
      </c>
      <c r="BP70" s="423">
        <f t="shared" si="127"/>
        <v>0</v>
      </c>
      <c r="BQ70" s="423">
        <f t="shared" si="127"/>
        <v>0</v>
      </c>
      <c r="BR70" s="423">
        <f>BA70/(SUM(N58:INDEX(N58:P58,IF($A$2&lt;3,$A$2,3)))/SUM(N34:INDEX(N34:P34,IF($A$2&lt;3,$A$2,3))))</f>
        <v>0.94402518261431057</v>
      </c>
      <c r="BS70" s="423">
        <f>BB70/(SUM(Q58:INDEX(Q58:S58,$B$2))/SUM(Q34:INDEX(Q34:S34,$B$2)))</f>
        <v>1.4075035302943382</v>
      </c>
      <c r="BV70" s="418">
        <f t="shared" si="129"/>
        <v>1.178350023843586</v>
      </c>
    </row>
    <row r="71" spans="1:74" x14ac:dyDescent="0.25">
      <c r="A71" s="424" t="s">
        <v>70</v>
      </c>
      <c r="B71" s="453"/>
      <c r="C71" s="453"/>
      <c r="D71" s="453"/>
      <c r="E71" s="453"/>
      <c r="F71" s="453"/>
      <c r="G71" s="453"/>
      <c r="H71" s="453"/>
      <c r="I71" s="453"/>
      <c r="J71" s="453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3"/>
      <c r="Z71" s="440"/>
      <c r="AA71" s="440"/>
      <c r="AB71" s="440"/>
      <c r="AC71" s="440"/>
      <c r="AD71" s="440"/>
      <c r="AE71" s="440"/>
      <c r="AF71" s="440"/>
      <c r="AG71" s="440"/>
      <c r="AH71" s="440"/>
      <c r="AI71" s="440"/>
      <c r="AJ71" s="418"/>
      <c r="AK71" s="418"/>
      <c r="AL71" s="418"/>
      <c r="AM71" s="418"/>
      <c r="AN71" s="418"/>
      <c r="AO71" s="454"/>
      <c r="AP71" s="454">
        <f>IFERROR(AP59/AP35,"")</f>
        <v>1.1989795918367347</v>
      </c>
      <c r="AQ71" s="454">
        <f>IFERROR(AQ59/AQ35,"")</f>
        <v>1.361842105263158</v>
      </c>
      <c r="AR71" s="455">
        <f>IFERROR(AR59/AR35,"")</f>
        <v>1.4366666666666668</v>
      </c>
      <c r="AS71" s="455">
        <f>IFERROR(AS59/AS35,"")</f>
        <v>1.2835820895522387</v>
      </c>
      <c r="AT71" s="455">
        <f>IFERROR(AT59/AT35,"")</f>
        <v>1.0877192982456141</v>
      </c>
      <c r="BA71" s="456"/>
      <c r="BB71" s="456"/>
      <c r="BC71" s="456"/>
      <c r="BD71" s="456"/>
      <c r="BE71" s="456"/>
      <c r="BF71" s="422"/>
      <c r="BG71" s="423"/>
      <c r="BH71" s="423"/>
      <c r="BI71" s="423"/>
      <c r="BJ71" s="423"/>
      <c r="BK71" s="423"/>
      <c r="BL71" s="423"/>
      <c r="BM71" s="423"/>
      <c r="BN71" s="423"/>
      <c r="BO71" s="423"/>
      <c r="BP71" s="423"/>
      <c r="BQ71" s="423"/>
      <c r="BR71" s="423"/>
      <c r="BS71" s="423"/>
      <c r="BV71" s="418"/>
    </row>
    <row r="72" spans="1:74" s="416" customFormat="1" x14ac:dyDescent="0.25">
      <c r="A72" s="425" t="s">
        <v>100</v>
      </c>
      <c r="B72" s="457">
        <f t="shared" ref="B72:AI72" si="130">IFERROR(B60/B36,"")</f>
        <v>1.2836624775583483</v>
      </c>
      <c r="C72" s="457">
        <f t="shared" si="130"/>
        <v>1.2881720430107526</v>
      </c>
      <c r="D72" s="457">
        <f t="shared" si="130"/>
        <v>1.5591900311526479</v>
      </c>
      <c r="E72" s="457">
        <f t="shared" si="130"/>
        <v>1.5456989247311828</v>
      </c>
      <c r="F72" s="457">
        <f t="shared" si="130"/>
        <v>1.3200908059023837</v>
      </c>
      <c r="G72" s="457">
        <f t="shared" si="130"/>
        <v>1.3867735470941884</v>
      </c>
      <c r="H72" s="457">
        <f t="shared" si="130"/>
        <v>1.4842829076620825</v>
      </c>
      <c r="I72" s="457">
        <f t="shared" si="130"/>
        <v>1.2932692307692308</v>
      </c>
      <c r="J72" s="457">
        <f t="shared" si="130"/>
        <v>1.5065982404692082</v>
      </c>
      <c r="K72" s="457">
        <f t="shared" si="130"/>
        <v>1.3938053097345133</v>
      </c>
      <c r="L72" s="457">
        <f t="shared" si="130"/>
        <v>1.9355311355311355</v>
      </c>
      <c r="M72" s="457">
        <f t="shared" si="130"/>
        <v>1.9368622448979591</v>
      </c>
      <c r="N72" s="458">
        <f t="shared" si="130"/>
        <v>1.2866141732283465</v>
      </c>
      <c r="O72" s="458">
        <f t="shared" si="130"/>
        <v>1.3177419354838709</v>
      </c>
      <c r="P72" s="458">
        <f t="shared" si="130"/>
        <v>1.7508960573476702</v>
      </c>
      <c r="Q72" s="458">
        <f t="shared" si="130"/>
        <v>1.5372829417773237</v>
      </c>
      <c r="R72" s="458">
        <f t="shared" si="130"/>
        <v>1.4972426470588236</v>
      </c>
      <c r="S72" s="458">
        <f t="shared" si="130"/>
        <v>1.6927747419550698</v>
      </c>
      <c r="T72" s="458">
        <f t="shared" si="130"/>
        <v>1.4343511450381679</v>
      </c>
      <c r="U72" s="458">
        <f t="shared" si="130"/>
        <v>1.4732394366197183</v>
      </c>
      <c r="V72" s="458">
        <f t="shared" si="130"/>
        <v>1.814878892733564</v>
      </c>
      <c r="W72" s="458">
        <f t="shared" si="130"/>
        <v>1.5675306957708048</v>
      </c>
      <c r="X72" s="458">
        <f t="shared" si="130"/>
        <v>1.8960363872644574</v>
      </c>
      <c r="Y72" s="458">
        <f t="shared" si="130"/>
        <v>2.0249999999999999</v>
      </c>
      <c r="Z72" s="459">
        <f t="shared" si="130"/>
        <v>1.5628594905505342</v>
      </c>
      <c r="AA72" s="459">
        <f t="shared" si="130"/>
        <v>1.513285533530156</v>
      </c>
      <c r="AB72" s="459">
        <f t="shared" si="130"/>
        <v>1.5945072697899838</v>
      </c>
      <c r="AC72" s="459">
        <f t="shared" si="130"/>
        <v>1.5945340501792116</v>
      </c>
      <c r="AD72" s="459">
        <f t="shared" si="130"/>
        <v>1.8676923076923078</v>
      </c>
      <c r="AE72" s="459">
        <f t="shared" si="130"/>
        <v>1.4023792862141358</v>
      </c>
      <c r="AF72" s="459">
        <f t="shared" si="130"/>
        <v>1.3912259615384615</v>
      </c>
      <c r="AG72" s="459">
        <f t="shared" si="130"/>
        <v>1.409454822722074</v>
      </c>
      <c r="AH72" s="459">
        <f t="shared" si="130"/>
        <v>1.4443061605476042</v>
      </c>
      <c r="AI72" s="459">
        <f t="shared" si="130"/>
        <v>1.7853802608909672</v>
      </c>
      <c r="AJ72" s="428">
        <f t="shared" si="128"/>
        <v>0.11443423752331006</v>
      </c>
      <c r="AK72" s="428">
        <f t="shared" si="124"/>
        <v>8.7735260386254676E-2</v>
      </c>
      <c r="AL72" s="428">
        <f t="shared" si="124"/>
        <v>0.1312936350173457</v>
      </c>
      <c r="AM72" s="418">
        <f t="shared" si="124"/>
        <v>0.10401388136061751</v>
      </c>
      <c r="AN72" s="418">
        <f t="shared" si="124"/>
        <v>4.6103370023965695E-2</v>
      </c>
      <c r="AO72" s="460">
        <f t="shared" ref="AO72:AT72" si="131">IFERROR(AO60/AO36,"")</f>
        <v>1.5690499510284035</v>
      </c>
      <c r="AP72" s="460">
        <f t="shared" si="131"/>
        <v>1.6109570041608876</v>
      </c>
      <c r="AQ72" s="460">
        <f t="shared" si="131"/>
        <v>1.839686684073107</v>
      </c>
      <c r="AR72" s="460">
        <f t="shared" si="131"/>
        <v>1.8621509209744505</v>
      </c>
      <c r="AS72" s="460">
        <f t="shared" si="131"/>
        <v>2.2644853442399455</v>
      </c>
      <c r="AT72" s="460">
        <f t="shared" si="131"/>
        <v>1.8342161016949152</v>
      </c>
      <c r="BA72" s="460">
        <f t="shared" ref="BA72:BE72" si="132">IFERROR(BA60/BA36,"")</f>
        <v>1.7012334399269073</v>
      </c>
      <c r="BB72" s="460">
        <f t="shared" si="132"/>
        <v>1.9688368400158793</v>
      </c>
      <c r="BC72" s="460" t="str">
        <f t="shared" si="132"/>
        <v/>
      </c>
      <c r="BD72" s="460" t="str">
        <f t="shared" si="132"/>
        <v/>
      </c>
      <c r="BE72" s="460">
        <f t="shared" si="132"/>
        <v>1.8444137638062872</v>
      </c>
      <c r="BF72" s="432">
        <f t="shared" si="127"/>
        <v>1.2195186277882941</v>
      </c>
      <c r="BG72" s="433">
        <f t="shared" si="127"/>
        <v>1.2225132712114448</v>
      </c>
      <c r="BH72" s="433">
        <f t="shared" si="127"/>
        <v>1.0507115350182126</v>
      </c>
      <c r="BI72" s="433">
        <f t="shared" si="127"/>
        <v>1.2113260808199249</v>
      </c>
      <c r="BJ72" s="433">
        <f t="shared" si="127"/>
        <v>1.512437111438343</v>
      </c>
      <c r="BK72" s="433">
        <f t="shared" si="127"/>
        <v>1.0835559252121683</v>
      </c>
      <c r="BL72" s="433">
        <f t="shared" si="127"/>
        <v>0</v>
      </c>
      <c r="BM72" s="433">
        <f t="shared" si="127"/>
        <v>0</v>
      </c>
      <c r="BN72" s="433">
        <f t="shared" si="127"/>
        <v>0</v>
      </c>
      <c r="BO72" s="433">
        <f t="shared" si="127"/>
        <v>0</v>
      </c>
      <c r="BP72" s="433">
        <f t="shared" si="127"/>
        <v>0</v>
      </c>
      <c r="BQ72" s="433">
        <f t="shared" si="127"/>
        <v>0</v>
      </c>
      <c r="BR72" s="433">
        <f>BA72/(SUM(N60:INDEX(N60:P60,IF($A$2&lt;3,$A$2,3)))/SUM(N36:INDEX(N36:P36,IF($A$2&lt;3,$A$2,3))))</f>
        <v>1.1241985747120116</v>
      </c>
      <c r="BS72" s="423">
        <f>BB72/(SUM(Q60:INDEX(Q60:S60,$B$2))/SUM(Q36:INDEX(Q36:S36,$B$2)))</f>
        <v>1.2347619087840216</v>
      </c>
      <c r="BV72" s="428">
        <f t="shared" si="129"/>
        <v>1.1801532863050743</v>
      </c>
    </row>
    <row r="73" spans="1:74" x14ac:dyDescent="0.25">
      <c r="W73" s="439"/>
      <c r="BF73" s="441"/>
    </row>
    <row r="74" spans="1:74" x14ac:dyDescent="0.25">
      <c r="BF74" s="441"/>
    </row>
    <row r="75" spans="1:74" s="416" customFormat="1" x14ac:dyDescent="0.25">
      <c r="A75" s="408" t="s">
        <v>106</v>
      </c>
      <c r="B75" s="409">
        <f t="shared" ref="B75:Y75" si="133">B39</f>
        <v>42005</v>
      </c>
      <c r="C75" s="409">
        <f t="shared" si="133"/>
        <v>42036</v>
      </c>
      <c r="D75" s="409">
        <f t="shared" si="133"/>
        <v>42064</v>
      </c>
      <c r="E75" s="409">
        <f t="shared" si="133"/>
        <v>42095</v>
      </c>
      <c r="F75" s="409">
        <f t="shared" si="133"/>
        <v>42125</v>
      </c>
      <c r="G75" s="409">
        <f t="shared" si="133"/>
        <v>42156</v>
      </c>
      <c r="H75" s="409">
        <f t="shared" si="133"/>
        <v>42186</v>
      </c>
      <c r="I75" s="409">
        <f t="shared" si="133"/>
        <v>42217</v>
      </c>
      <c r="J75" s="409">
        <f t="shared" si="133"/>
        <v>42248</v>
      </c>
      <c r="K75" s="409">
        <f t="shared" si="133"/>
        <v>42278</v>
      </c>
      <c r="L75" s="409">
        <f t="shared" si="133"/>
        <v>42309</v>
      </c>
      <c r="M75" s="409">
        <f t="shared" si="133"/>
        <v>42339</v>
      </c>
      <c r="N75" s="409">
        <f t="shared" si="133"/>
        <v>42370</v>
      </c>
      <c r="O75" s="409">
        <f t="shared" si="133"/>
        <v>42401</v>
      </c>
      <c r="P75" s="409">
        <f t="shared" si="133"/>
        <v>42430</v>
      </c>
      <c r="Q75" s="409">
        <f t="shared" si="133"/>
        <v>42461</v>
      </c>
      <c r="R75" s="409">
        <f t="shared" si="133"/>
        <v>42491</v>
      </c>
      <c r="S75" s="409">
        <f t="shared" si="133"/>
        <v>42522</v>
      </c>
      <c r="T75" s="409">
        <f t="shared" si="133"/>
        <v>42552</v>
      </c>
      <c r="U75" s="409">
        <f t="shared" si="133"/>
        <v>42583</v>
      </c>
      <c r="V75" s="409">
        <f t="shared" si="133"/>
        <v>42614</v>
      </c>
      <c r="W75" s="409">
        <f t="shared" si="133"/>
        <v>42644</v>
      </c>
      <c r="X75" s="409">
        <f t="shared" si="133"/>
        <v>42675</v>
      </c>
      <c r="Y75" s="409">
        <f t="shared" si="133"/>
        <v>42705</v>
      </c>
      <c r="Z75" s="410" t="s">
        <v>212</v>
      </c>
      <c r="AA75" s="410" t="s">
        <v>78</v>
      </c>
      <c r="AB75" s="410" t="s">
        <v>79</v>
      </c>
      <c r="AC75" s="410" t="s">
        <v>80</v>
      </c>
      <c r="AD75" s="410" t="s">
        <v>81</v>
      </c>
      <c r="AE75" s="411" t="str">
        <f t="shared" ref="AE75:AI75" si="134">AE51</f>
        <v>YTD 6/15</v>
      </c>
      <c r="AF75" s="411" t="str">
        <f t="shared" si="134"/>
        <v>Q1 '15</v>
      </c>
      <c r="AG75" s="411" t="str">
        <f t="shared" si="134"/>
        <v>Q2 '15</v>
      </c>
      <c r="AH75" s="411" t="str">
        <f t="shared" si="134"/>
        <v>Q3 '15</v>
      </c>
      <c r="AI75" s="411" t="str">
        <f t="shared" si="134"/>
        <v>Q4 '15</v>
      </c>
      <c r="AJ75" s="412" t="s">
        <v>86</v>
      </c>
      <c r="AK75" s="412" t="s">
        <v>87</v>
      </c>
      <c r="AL75" s="412" t="s">
        <v>88</v>
      </c>
      <c r="AM75" s="412" t="s">
        <v>89</v>
      </c>
      <c r="AN75" s="412" t="s">
        <v>90</v>
      </c>
      <c r="AO75" s="413">
        <v>42736</v>
      </c>
      <c r="AP75" s="413">
        <v>42767</v>
      </c>
      <c r="AQ75" s="413">
        <v>42795</v>
      </c>
      <c r="AR75" s="413">
        <v>42826</v>
      </c>
      <c r="AS75" s="413">
        <v>42856</v>
      </c>
      <c r="AT75" s="413">
        <v>42887</v>
      </c>
      <c r="AU75" s="413">
        <v>42917</v>
      </c>
      <c r="AV75" s="413">
        <v>42948</v>
      </c>
      <c r="AW75" s="413">
        <v>42979</v>
      </c>
      <c r="AX75" s="413">
        <v>43009</v>
      </c>
      <c r="AY75" s="413">
        <v>43040</v>
      </c>
      <c r="AZ75" s="413">
        <v>43070</v>
      </c>
      <c r="BA75" s="410" t="s">
        <v>91</v>
      </c>
      <c r="BB75" s="410" t="s">
        <v>92</v>
      </c>
      <c r="BC75" s="410" t="s">
        <v>93</v>
      </c>
      <c r="BD75" s="410" t="s">
        <v>94</v>
      </c>
      <c r="BE75" s="410" t="str">
        <f>"YTD " &amp; A74 &amp;"/17"</f>
        <v>YTD /17</v>
      </c>
      <c r="BF75" s="414">
        <v>42736</v>
      </c>
      <c r="BG75" s="413">
        <v>42767</v>
      </c>
      <c r="BH75" s="413">
        <v>42795</v>
      </c>
      <c r="BI75" s="413">
        <v>42826</v>
      </c>
      <c r="BJ75" s="413">
        <v>42856</v>
      </c>
      <c r="BK75" s="413">
        <v>42887</v>
      </c>
      <c r="BL75" s="413">
        <v>42917</v>
      </c>
      <c r="BM75" s="413">
        <v>42948</v>
      </c>
      <c r="BN75" s="413">
        <v>42979</v>
      </c>
      <c r="BO75" s="413">
        <v>43009</v>
      </c>
      <c r="BP75" s="413">
        <v>43040</v>
      </c>
      <c r="BQ75" s="413">
        <v>43070</v>
      </c>
      <c r="BR75" s="410" t="s">
        <v>95</v>
      </c>
      <c r="BS75" s="410" t="s">
        <v>96</v>
      </c>
      <c r="BT75" s="410" t="s">
        <v>97</v>
      </c>
      <c r="BU75" s="410" t="s">
        <v>98</v>
      </c>
      <c r="BV75" s="415" t="s">
        <v>3</v>
      </c>
    </row>
    <row r="76" spans="1:74" x14ac:dyDescent="0.25">
      <c r="A76" s="391" t="s">
        <v>172</v>
      </c>
      <c r="B76" s="461">
        <f t="shared" ref="B76:AI82" si="135">IFERROR(B4/B52,"")</f>
        <v>25.032451219512197</v>
      </c>
      <c r="C76" s="461">
        <f t="shared" si="135"/>
        <v>19.755242424242425</v>
      </c>
      <c r="D76" s="461">
        <f t="shared" si="135"/>
        <v>33.425615384615384</v>
      </c>
      <c r="E76" s="461">
        <f t="shared" si="135"/>
        <v>33.375156804733727</v>
      </c>
      <c r="F76" s="461">
        <f t="shared" si="135"/>
        <v>27.285160337552746</v>
      </c>
      <c r="G76" s="461">
        <f t="shared" si="135"/>
        <v>32.193661016949157</v>
      </c>
      <c r="H76" s="461">
        <f t="shared" si="135"/>
        <v>43.875194767441855</v>
      </c>
      <c r="I76" s="461">
        <f t="shared" si="135"/>
        <v>25.721978609625669</v>
      </c>
      <c r="J76" s="461">
        <f t="shared" si="135"/>
        <v>35.026007751937982</v>
      </c>
      <c r="K76" s="461">
        <f t="shared" si="135"/>
        <v>27.151162393162334</v>
      </c>
      <c r="L76" s="461">
        <f t="shared" si="135"/>
        <v>27.188452247191012</v>
      </c>
      <c r="M76" s="461">
        <f t="shared" si="135"/>
        <v>31.669962393162354</v>
      </c>
      <c r="N76" s="461">
        <f t="shared" si="135"/>
        <v>35.149828124999999</v>
      </c>
      <c r="O76" s="461">
        <f t="shared" si="135"/>
        <v>31.867835820895074</v>
      </c>
      <c r="P76" s="461">
        <f t="shared" si="135"/>
        <v>26.925121951219452</v>
      </c>
      <c r="Q76" s="461">
        <f t="shared" si="135"/>
        <v>37.592350282485882</v>
      </c>
      <c r="R76" s="461">
        <f t="shared" si="135"/>
        <v>31.795125000000002</v>
      </c>
      <c r="S76" s="461">
        <f t="shared" si="135"/>
        <v>27.800063432835824</v>
      </c>
      <c r="T76" s="461">
        <f t="shared" si="135"/>
        <v>31.257836363636365</v>
      </c>
      <c r="U76" s="461">
        <f t="shared" si="135"/>
        <v>25.938352657004828</v>
      </c>
      <c r="V76" s="461">
        <f t="shared" si="135"/>
        <v>25.281529010238909</v>
      </c>
      <c r="W76" s="461">
        <f t="shared" si="135"/>
        <v>27.026854700854699</v>
      </c>
      <c r="X76" s="461">
        <f t="shared" si="135"/>
        <v>28.059678700361012</v>
      </c>
      <c r="Y76" s="461">
        <f t="shared" si="135"/>
        <v>32.110261574074073</v>
      </c>
      <c r="Z76" s="461">
        <f t="shared" si="135"/>
        <v>31.672092618384344</v>
      </c>
      <c r="AA76" s="461">
        <f t="shared" si="135"/>
        <v>29.832047457626981</v>
      </c>
      <c r="AB76" s="461">
        <f t="shared" si="135"/>
        <v>32.95533924349882</v>
      </c>
      <c r="AC76" s="461">
        <f t="shared" si="135"/>
        <v>27.296459722222224</v>
      </c>
      <c r="AD76" s="461">
        <f t="shared" si="135"/>
        <v>29.659011664899253</v>
      </c>
      <c r="AE76" s="461">
        <f t="shared" si="135"/>
        <v>30.03134100135318</v>
      </c>
      <c r="AF76" s="461">
        <f t="shared" si="135"/>
        <v>28.193759868421054</v>
      </c>
      <c r="AG76" s="461">
        <f t="shared" si="135"/>
        <v>31.315535632183909</v>
      </c>
      <c r="AH76" s="461">
        <f t="shared" si="135"/>
        <v>36.446777777777768</v>
      </c>
      <c r="AI76" s="461">
        <f t="shared" si="135"/>
        <v>29.207488390092845</v>
      </c>
      <c r="AJ76" s="418">
        <f>Z76/AE76-1</f>
        <v>5.4634643752912382E-2</v>
      </c>
      <c r="AK76" s="418">
        <f t="shared" ref="AK76:AN84" si="136">AA76/AF76-1</f>
        <v>5.8108162829354271E-2</v>
      </c>
      <c r="AL76" s="418">
        <f t="shared" si="136"/>
        <v>5.236390111844802E-2</v>
      </c>
      <c r="AM76" s="418">
        <f t="shared" si="136"/>
        <v>-0.25105972635898288</v>
      </c>
      <c r="AN76" s="418">
        <f t="shared" si="136"/>
        <v>1.5459161321093484E-2</v>
      </c>
      <c r="AO76" s="462">
        <f t="shared" ref="AO76:AT84" si="137">IFERROR(AO4/AO52,"")</f>
        <v>22.4601875</v>
      </c>
      <c r="AP76" s="462">
        <f t="shared" si="137"/>
        <v>32.71586585365857</v>
      </c>
      <c r="AQ76" s="462">
        <f t="shared" si="137"/>
        <v>26.061524547803621</v>
      </c>
      <c r="AR76" s="463">
        <f t="shared" si="137"/>
        <v>20.095620998719589</v>
      </c>
      <c r="AS76" s="463">
        <f t="shared" si="137"/>
        <v>21.665062362435805</v>
      </c>
      <c r="AT76" s="463">
        <f t="shared" si="137"/>
        <v>21.616416978776531</v>
      </c>
      <c r="BA76" s="461">
        <f t="shared" ref="BA76:BE82" si="138">IFERROR(BA4/BA52,"")</f>
        <v>27.289917037861926</v>
      </c>
      <c r="BB76" s="461">
        <f t="shared" si="138"/>
        <v>21.106326485531255</v>
      </c>
      <c r="BC76" s="461" t="str">
        <f t="shared" si="138"/>
        <v/>
      </c>
      <c r="BD76" s="461" t="str">
        <f t="shared" si="138"/>
        <v/>
      </c>
      <c r="BE76" s="461">
        <f t="shared" si="138"/>
        <v>22.862728293531553</v>
      </c>
      <c r="BF76" s="422">
        <f t="shared" ref="BF76:BQ84" si="139">AO76/N76</f>
        <v>0.63898427668342972</v>
      </c>
      <c r="BG76" s="423">
        <f t="shared" si="139"/>
        <v>1.0266108447881315</v>
      </c>
      <c r="BH76" s="423">
        <f t="shared" si="139"/>
        <v>0.9679259613018496</v>
      </c>
      <c r="BI76" s="423">
        <f t="shared" si="139"/>
        <v>0.53456676285765659</v>
      </c>
      <c r="BJ76" s="423">
        <f t="shared" si="139"/>
        <v>0.68139572850982044</v>
      </c>
      <c r="BK76" s="423">
        <f t="shared" si="139"/>
        <v>0.77756718185198359</v>
      </c>
      <c r="BL76" s="423">
        <f t="shared" si="139"/>
        <v>0</v>
      </c>
      <c r="BM76" s="423">
        <f t="shared" si="139"/>
        <v>0</v>
      </c>
      <c r="BN76" s="423">
        <f t="shared" si="139"/>
        <v>0</v>
      </c>
      <c r="BO76" s="423">
        <f t="shared" si="139"/>
        <v>0</v>
      </c>
      <c r="BP76" s="423">
        <f t="shared" si="139"/>
        <v>0</v>
      </c>
      <c r="BQ76" s="423">
        <f t="shared" si="139"/>
        <v>0</v>
      </c>
      <c r="BR76" s="423">
        <f>IFERROR(BA76/(SUM(N4:INDEX(N4:P4,IF($A$2&lt;3,$A$2,3)))/SUM(N52:INDEX(N52:P52,IF($A$2&lt;3,$A$2,3)))),0)</f>
        <v>0.91478525155285229</v>
      </c>
      <c r="BS76" s="423">
        <f>IFERROR(BB76/(SUM(Q4:INDEX(Q4:S4,IF($A$2&lt;7,$A$2-3,3)))/SUM(Q52:INDEX(Q52:S52,IF($A$2&lt;7,$A$2-3,3)))),0)</f>
        <v>0.64045241135531483</v>
      </c>
      <c r="BT76" s="423"/>
      <c r="BU76" s="423"/>
      <c r="BV76" s="423">
        <f>IFERROR(BE76/Z76,0)</f>
        <v>0.72185720624789673</v>
      </c>
    </row>
    <row r="77" spans="1:74" x14ac:dyDescent="0.25">
      <c r="A77" s="391" t="s">
        <v>64</v>
      </c>
      <c r="B77" s="461">
        <f t="shared" si="135"/>
        <v>14.38318181818182</v>
      </c>
      <c r="C77" s="461">
        <f t="shared" si="135"/>
        <v>13.360600000000002</v>
      </c>
      <c r="D77" s="461">
        <f t="shared" si="135"/>
        <v>14.565520100502512</v>
      </c>
      <c r="E77" s="461">
        <f t="shared" si="135"/>
        <v>20.581070833333335</v>
      </c>
      <c r="F77" s="461">
        <f t="shared" si="135"/>
        <v>16.455992366412215</v>
      </c>
      <c r="G77" s="461">
        <f t="shared" si="135"/>
        <v>14.468648351648351</v>
      </c>
      <c r="H77" s="461">
        <f t="shared" si="135"/>
        <v>13.00454</v>
      </c>
      <c r="I77" s="461">
        <f t="shared" si="135"/>
        <v>13.077528634361235</v>
      </c>
      <c r="J77" s="461">
        <f t="shared" si="135"/>
        <v>15.813219211822659</v>
      </c>
      <c r="K77" s="461">
        <f t="shared" si="135"/>
        <v>14.314713754646842</v>
      </c>
      <c r="L77" s="461">
        <f t="shared" si="135"/>
        <v>14.269789223454881</v>
      </c>
      <c r="M77" s="461">
        <f t="shared" si="135"/>
        <v>17.062187022900762</v>
      </c>
      <c r="N77" s="461">
        <f t="shared" si="135"/>
        <v>16.685963414634145</v>
      </c>
      <c r="O77" s="461">
        <f t="shared" si="135"/>
        <v>13.424341463414635</v>
      </c>
      <c r="P77" s="461">
        <f t="shared" si="135"/>
        <v>17.039792910447765</v>
      </c>
      <c r="Q77" s="461">
        <f t="shared" si="135"/>
        <v>21.221091168091196</v>
      </c>
      <c r="R77" s="461">
        <f t="shared" si="135"/>
        <v>15.061581280788179</v>
      </c>
      <c r="S77" s="461">
        <f t="shared" si="135"/>
        <v>13.264700523560283</v>
      </c>
      <c r="T77" s="461">
        <f t="shared" si="135"/>
        <v>13.084938369781332</v>
      </c>
      <c r="U77" s="461">
        <f t="shared" si="135"/>
        <v>13.785278065630431</v>
      </c>
      <c r="V77" s="461">
        <f t="shared" si="135"/>
        <v>14.281856843209281</v>
      </c>
      <c r="W77" s="461">
        <f t="shared" si="135"/>
        <v>13.349836606441508</v>
      </c>
      <c r="X77" s="461">
        <f t="shared" si="135"/>
        <v>15.22481029810305</v>
      </c>
      <c r="Y77" s="461">
        <f t="shared" si="135"/>
        <v>14.360200000000079</v>
      </c>
      <c r="Z77" s="461">
        <f t="shared" si="135"/>
        <v>15.68564179104481</v>
      </c>
      <c r="AA77" s="461">
        <f t="shared" si="135"/>
        <v>16.574820000000003</v>
      </c>
      <c r="AB77" s="461">
        <f t="shared" si="135"/>
        <v>15.322075934579486</v>
      </c>
      <c r="AC77" s="461">
        <f t="shared" si="135"/>
        <v>13.844829525915047</v>
      </c>
      <c r="AD77" s="461">
        <f t="shared" si="135"/>
        <v>14.358412194687176</v>
      </c>
      <c r="AE77" s="461">
        <f t="shared" si="135"/>
        <v>16.010631808278866</v>
      </c>
      <c r="AF77" s="461">
        <f t="shared" si="135"/>
        <v>14.26757876712329</v>
      </c>
      <c r="AG77" s="461">
        <f t="shared" si="135"/>
        <v>17.086681465821002</v>
      </c>
      <c r="AH77" s="461">
        <f t="shared" si="135"/>
        <v>14.181439471007121</v>
      </c>
      <c r="AI77" s="461">
        <f t="shared" si="135"/>
        <v>15.305815308988784</v>
      </c>
      <c r="AJ77" s="418">
        <f t="shared" ref="AJ77:AJ84" si="140">Z77/AE77-1</f>
        <v>-2.0298388041501747E-2</v>
      </c>
      <c r="AK77" s="418">
        <f t="shared" si="136"/>
        <v>0.16171217769571933</v>
      </c>
      <c r="AL77" s="418">
        <f t="shared" si="136"/>
        <v>-0.10327374187733929</v>
      </c>
      <c r="AM77" s="418">
        <f t="shared" si="136"/>
        <v>-2.3735950485156754E-2</v>
      </c>
      <c r="AN77" s="418">
        <f t="shared" si="136"/>
        <v>-6.1898245547574171E-2</v>
      </c>
      <c r="AO77" s="462">
        <f t="shared" si="137"/>
        <v>14.10920350877193</v>
      </c>
      <c r="AP77" s="462">
        <f t="shared" si="137"/>
        <v>13.761591549295796</v>
      </c>
      <c r="AQ77" s="462">
        <f t="shared" si="137"/>
        <v>14.575081135902636</v>
      </c>
      <c r="AR77" s="463">
        <f t="shared" si="137"/>
        <v>14.734702627939141</v>
      </c>
      <c r="AS77" s="463">
        <f t="shared" si="137"/>
        <v>14.356526237989653</v>
      </c>
      <c r="AT77" s="463">
        <f t="shared" si="137"/>
        <v>13.787705035971223</v>
      </c>
      <c r="BA77" s="461">
        <f t="shared" si="138"/>
        <v>14.29262875662935</v>
      </c>
      <c r="BB77" s="461">
        <f t="shared" si="138"/>
        <v>14.171102348091054</v>
      </c>
      <c r="BC77" s="461" t="str">
        <f t="shared" si="138"/>
        <v/>
      </c>
      <c r="BD77" s="461" t="str">
        <f t="shared" si="138"/>
        <v/>
      </c>
      <c r="BE77" s="461">
        <f t="shared" si="138"/>
        <v>14.21706920762287</v>
      </c>
      <c r="BF77" s="422">
        <f t="shared" si="139"/>
        <v>0.84557320174858408</v>
      </c>
      <c r="BG77" s="423">
        <f t="shared" si="139"/>
        <v>1.0251222815510368</v>
      </c>
      <c r="BH77" s="423">
        <f t="shared" si="139"/>
        <v>0.85535553234136319</v>
      </c>
      <c r="BI77" s="423">
        <f t="shared" si="139"/>
        <v>0.69434236492489021</v>
      </c>
      <c r="BJ77" s="423">
        <f t="shared" si="139"/>
        <v>0.95318851124231829</v>
      </c>
      <c r="BK77" s="423">
        <f t="shared" si="139"/>
        <v>1.0394282940260882</v>
      </c>
      <c r="BL77" s="423">
        <f t="shared" si="139"/>
        <v>0</v>
      </c>
      <c r="BM77" s="423">
        <f t="shared" si="139"/>
        <v>0</v>
      </c>
      <c r="BN77" s="423">
        <f t="shared" si="139"/>
        <v>0</v>
      </c>
      <c r="BO77" s="423">
        <f t="shared" si="139"/>
        <v>0</v>
      </c>
      <c r="BP77" s="423">
        <f t="shared" si="139"/>
        <v>0</v>
      </c>
      <c r="BQ77" s="423">
        <f t="shared" si="139"/>
        <v>0</v>
      </c>
      <c r="BR77" s="423">
        <f>IFERROR(BA77/(SUM(N5:INDEX(N5:P5,IF($A$2&lt;3,$A$2,3)))/SUM(N53:INDEX(N53:P53,IF($A$2&lt;3,$A$2,3)))),0)</f>
        <v>0.86230974192355314</v>
      </c>
      <c r="BS77" s="423">
        <f>IFERROR(BB77/(SUM(Q5:INDEX(Q5:S5,IF($A$2&lt;7,$A$2-3,3)))/SUM(Q53:INDEX(Q53:S53,IF($A$2&lt;7,$A$2-3,3)))),0)</f>
        <v>0.92488135475879818</v>
      </c>
      <c r="BT77" s="423"/>
      <c r="BU77" s="423"/>
      <c r="BV77" s="423">
        <f t="shared" ref="BV77:BV84" si="141">IFERROR(BE77/Z77,0)</f>
        <v>0.9063747213543808</v>
      </c>
    </row>
    <row r="78" spans="1:74" x14ac:dyDescent="0.25">
      <c r="A78" s="391" t="s">
        <v>65</v>
      </c>
      <c r="B78" s="461">
        <f t="shared" si="135"/>
        <v>12.821111888111886</v>
      </c>
      <c r="C78" s="461">
        <f t="shared" si="135"/>
        <v>14.199015384615377</v>
      </c>
      <c r="D78" s="461">
        <f t="shared" si="135"/>
        <v>18.394213675213674</v>
      </c>
      <c r="E78" s="461">
        <f t="shared" si="135"/>
        <v>16.393338383838383</v>
      </c>
      <c r="F78" s="461">
        <f t="shared" si="135"/>
        <v>14.638915433403806</v>
      </c>
      <c r="G78" s="461">
        <f t="shared" si="135"/>
        <v>16.364360730593607</v>
      </c>
      <c r="H78" s="461">
        <f t="shared" si="135"/>
        <v>14.968020746887968</v>
      </c>
      <c r="I78" s="461">
        <f t="shared" si="135"/>
        <v>14.499375000000002</v>
      </c>
      <c r="J78" s="461">
        <f t="shared" si="135"/>
        <v>15.49359265442404</v>
      </c>
      <c r="K78" s="461">
        <f t="shared" si="135"/>
        <v>16.29332638888889</v>
      </c>
      <c r="L78" s="461">
        <f t="shared" si="135"/>
        <v>13.280004329004329</v>
      </c>
      <c r="M78" s="461">
        <f t="shared" si="135"/>
        <v>14.402994295028542</v>
      </c>
      <c r="N78" s="461">
        <f t="shared" si="135"/>
        <v>14.015318518518503</v>
      </c>
      <c r="O78" s="461">
        <f t="shared" si="135"/>
        <v>12.947682926829268</v>
      </c>
      <c r="P78" s="461">
        <f t="shared" si="135"/>
        <v>17.606922222222224</v>
      </c>
      <c r="Q78" s="461">
        <f t="shared" si="135"/>
        <v>15.754151999999999</v>
      </c>
      <c r="R78" s="461">
        <f t="shared" si="135"/>
        <v>14.32756640625</v>
      </c>
      <c r="S78" s="461">
        <f t="shared" si="135"/>
        <v>14.885038062283739</v>
      </c>
      <c r="T78" s="461">
        <f t="shared" si="135"/>
        <v>13.415937343358395</v>
      </c>
      <c r="U78" s="461">
        <f t="shared" si="135"/>
        <v>11.805724035608309</v>
      </c>
      <c r="V78" s="461">
        <f t="shared" si="135"/>
        <v>14.304618962432953</v>
      </c>
      <c r="W78" s="461">
        <f t="shared" si="135"/>
        <v>17.98480137772675</v>
      </c>
      <c r="X78" s="461">
        <f t="shared" si="135"/>
        <v>15.971150608044923</v>
      </c>
      <c r="Y78" s="461">
        <f t="shared" si="135"/>
        <v>14.917952871870428</v>
      </c>
      <c r="Z78" s="461">
        <f t="shared" si="135"/>
        <v>14.919743281187325</v>
      </c>
      <c r="AA78" s="461">
        <f t="shared" si="135"/>
        <v>14.783065146579798</v>
      </c>
      <c r="AB78" s="461">
        <f t="shared" si="135"/>
        <v>14.964405534858969</v>
      </c>
      <c r="AC78" s="461">
        <f t="shared" si="135"/>
        <v>13.380517374517389</v>
      </c>
      <c r="AD78" s="461">
        <f t="shared" si="135"/>
        <v>16.069285021225006</v>
      </c>
      <c r="AE78" s="461">
        <f t="shared" si="135"/>
        <v>15.451071873502634</v>
      </c>
      <c r="AF78" s="461">
        <f t="shared" si="135"/>
        <v>14.952343589743586</v>
      </c>
      <c r="AG78" s="461">
        <f t="shared" si="135"/>
        <v>15.748706197398624</v>
      </c>
      <c r="AH78" s="461">
        <f t="shared" si="135"/>
        <v>15.072594556873693</v>
      </c>
      <c r="AI78" s="461">
        <f t="shared" si="135"/>
        <v>14.654654304635768</v>
      </c>
      <c r="AJ78" s="418">
        <f t="shared" si="140"/>
        <v>-3.4387814429010399E-2</v>
      </c>
      <c r="AK78" s="418">
        <f t="shared" si="136"/>
        <v>-1.1321198054858983E-2</v>
      </c>
      <c r="AL78" s="418">
        <f t="shared" si="136"/>
        <v>-4.9800958422172248E-2</v>
      </c>
      <c r="AM78" s="418">
        <f t="shared" si="136"/>
        <v>-0.112261838927038</v>
      </c>
      <c r="AN78" s="418">
        <f t="shared" si="136"/>
        <v>9.6531155712198613E-2</v>
      </c>
      <c r="AO78" s="462">
        <f t="shared" si="137"/>
        <v>13.037231617647059</v>
      </c>
      <c r="AP78" s="462">
        <f t="shared" si="137"/>
        <v>14.310935135135136</v>
      </c>
      <c r="AQ78" s="462">
        <f t="shared" si="137"/>
        <v>14.639875518672198</v>
      </c>
      <c r="AR78" s="463">
        <f t="shared" si="137"/>
        <v>13.724873096446702</v>
      </c>
      <c r="AS78" s="463">
        <f t="shared" si="137"/>
        <v>16.369635854341738</v>
      </c>
      <c r="AT78" s="463">
        <f t="shared" si="137"/>
        <v>14.090345963756178</v>
      </c>
      <c r="BA78" s="461">
        <f t="shared" si="138"/>
        <v>14.110830670926518</v>
      </c>
      <c r="BB78" s="461">
        <f t="shared" si="138"/>
        <v>14.725443338074918</v>
      </c>
      <c r="BC78" s="461" t="str">
        <f t="shared" si="138"/>
        <v/>
      </c>
      <c r="BD78" s="461" t="str">
        <f t="shared" si="138"/>
        <v/>
      </c>
      <c r="BE78" s="461">
        <f t="shared" si="138"/>
        <v>14.435941810885375</v>
      </c>
      <c r="BF78" s="422">
        <f t="shared" si="139"/>
        <v>0.93021300945967844</v>
      </c>
      <c r="BG78" s="423">
        <f t="shared" si="139"/>
        <v>1.1052892796348166</v>
      </c>
      <c r="BH78" s="423">
        <f t="shared" si="139"/>
        <v>0.83148407960789272</v>
      </c>
      <c r="BI78" s="423">
        <f t="shared" si="139"/>
        <v>0.87119085155752607</v>
      </c>
      <c r="BJ78" s="423">
        <f t="shared" si="139"/>
        <v>1.1425273064657333</v>
      </c>
      <c r="BK78" s="423">
        <f t="shared" si="139"/>
        <v>0.9466113492486673</v>
      </c>
      <c r="BL78" s="423">
        <f t="shared" si="139"/>
        <v>0</v>
      </c>
      <c r="BM78" s="423">
        <f t="shared" si="139"/>
        <v>0</v>
      </c>
      <c r="BN78" s="423">
        <f t="shared" si="139"/>
        <v>0</v>
      </c>
      <c r="BO78" s="423">
        <f t="shared" si="139"/>
        <v>0</v>
      </c>
      <c r="BP78" s="423">
        <f t="shared" si="139"/>
        <v>0</v>
      </c>
      <c r="BQ78" s="423">
        <f t="shared" si="139"/>
        <v>0</v>
      </c>
      <c r="BR78" s="423">
        <f>IFERROR(BA78/(SUM(N6:INDEX(N6:P6,IF($A$2&lt;3,$A$2,3)))/SUM(N54:INDEX(N54:P54,IF($A$2&lt;3,$A$2,3)))),0)</f>
        <v>0.9545267189863661</v>
      </c>
      <c r="BS78" s="423">
        <f>IFERROR(BB78/(SUM(Q6:INDEX(Q6:S6,IF($A$2&lt;7,$A$2-3,3)))/SUM(Q54:INDEX(Q54:S54,IF($A$2&lt;7,$A$2-3,3)))),0)</f>
        <v>0.98403129371043851</v>
      </c>
      <c r="BT78" s="423"/>
      <c r="BU78" s="423"/>
      <c r="BV78" s="423">
        <f t="shared" si="141"/>
        <v>0.9675730700465881</v>
      </c>
    </row>
    <row r="79" spans="1:74" x14ac:dyDescent="0.25">
      <c r="A79" s="391" t="s">
        <v>66</v>
      </c>
      <c r="B79" s="461">
        <f t="shared" si="135"/>
        <v>13.623292993630573</v>
      </c>
      <c r="C79" s="461">
        <f t="shared" si="135"/>
        <v>13.41305298013245</v>
      </c>
      <c r="D79" s="461">
        <f t="shared" si="135"/>
        <v>16.542400826446279</v>
      </c>
      <c r="E79" s="461">
        <f t="shared" si="135"/>
        <v>14.258792452830189</v>
      </c>
      <c r="F79" s="461">
        <f t="shared" si="135"/>
        <v>14.454697406340056</v>
      </c>
      <c r="G79" s="461">
        <f t="shared" si="135"/>
        <v>16.507064935064907</v>
      </c>
      <c r="H79" s="461">
        <f t="shared" si="135"/>
        <v>14.52706811145511</v>
      </c>
      <c r="I79" s="461">
        <f t="shared" si="135"/>
        <v>13.658375661375661</v>
      </c>
      <c r="J79" s="461">
        <f t="shared" si="135"/>
        <v>14.382189258312019</v>
      </c>
      <c r="K79" s="461">
        <f t="shared" si="135"/>
        <v>16.290571428571429</v>
      </c>
      <c r="L79" s="461">
        <f t="shared" si="135"/>
        <v>14.782255905511812</v>
      </c>
      <c r="M79" s="461">
        <f t="shared" si="135"/>
        <v>15.924003194888178</v>
      </c>
      <c r="N79" s="461">
        <f t="shared" si="135"/>
        <v>12.943695290858725</v>
      </c>
      <c r="O79" s="461">
        <f t="shared" si="135"/>
        <v>15.047127753303966</v>
      </c>
      <c r="P79" s="461">
        <f t="shared" si="135"/>
        <v>17.881479020979022</v>
      </c>
      <c r="Q79" s="461">
        <f t="shared" si="135"/>
        <v>16.666140624999993</v>
      </c>
      <c r="R79" s="461">
        <f t="shared" si="135"/>
        <v>17.071319391634979</v>
      </c>
      <c r="S79" s="461">
        <f t="shared" si="135"/>
        <v>15.519449003517</v>
      </c>
      <c r="T79" s="461">
        <f t="shared" si="135"/>
        <v>17.0267625</v>
      </c>
      <c r="U79" s="461">
        <f t="shared" si="135"/>
        <v>13.299110132158612</v>
      </c>
      <c r="V79" s="461">
        <f t="shared" si="135"/>
        <v>13.886956414473685</v>
      </c>
      <c r="W79" s="461">
        <f t="shared" si="135"/>
        <v>14.546522471910112</v>
      </c>
      <c r="X79" s="461">
        <f t="shared" si="135"/>
        <v>19.605523172905563</v>
      </c>
      <c r="Y79" s="461">
        <f t="shared" si="135"/>
        <v>22.160822840410084</v>
      </c>
      <c r="Z79" s="461">
        <f t="shared" si="135"/>
        <v>15.955133024487093</v>
      </c>
      <c r="AA79" s="461">
        <f t="shared" si="135"/>
        <v>15.668547945205479</v>
      </c>
      <c r="AB79" s="461">
        <f t="shared" si="135"/>
        <v>16.198248318042811</v>
      </c>
      <c r="AC79" s="461">
        <f t="shared" si="135"/>
        <v>14.420860709117228</v>
      </c>
      <c r="AD79" s="461">
        <f t="shared" si="135"/>
        <v>20.026280453257868</v>
      </c>
      <c r="AE79" s="461">
        <f t="shared" si="135"/>
        <v>15.184886086248973</v>
      </c>
      <c r="AF79" s="461">
        <f t="shared" si="135"/>
        <v>14.849979999999999</v>
      </c>
      <c r="AG79" s="461">
        <f t="shared" si="135"/>
        <v>15.456164948453594</v>
      </c>
      <c r="AH79" s="461">
        <f t="shared" si="135"/>
        <v>14.282516057585827</v>
      </c>
      <c r="AI79" s="461">
        <f t="shared" si="135"/>
        <v>15.54851680506129</v>
      </c>
      <c r="AJ79" s="418">
        <f t="shared" si="140"/>
        <v>5.0724577969382123E-2</v>
      </c>
      <c r="AK79" s="418">
        <f t="shared" si="136"/>
        <v>5.5122494791607801E-2</v>
      </c>
      <c r="AL79" s="418">
        <f t="shared" si="136"/>
        <v>4.8012127980263442E-2</v>
      </c>
      <c r="AM79" s="418">
        <f t="shared" si="136"/>
        <v>9.6862941356836707E-3</v>
      </c>
      <c r="AN79" s="418">
        <f t="shared" si="136"/>
        <v>0.2879865458767743</v>
      </c>
      <c r="AO79" s="462">
        <f t="shared" si="137"/>
        <v>14.96110787878788</v>
      </c>
      <c r="AP79" s="462">
        <f t="shared" si="137"/>
        <v>15.934097600000014</v>
      </c>
      <c r="AQ79" s="462">
        <f t="shared" si="137"/>
        <v>13.984021052631579</v>
      </c>
      <c r="AR79" s="463">
        <f t="shared" si="137"/>
        <v>14.176143790849672</v>
      </c>
      <c r="AS79" s="463">
        <f t="shared" si="137"/>
        <v>14.057727272727272</v>
      </c>
      <c r="AT79" s="463">
        <f t="shared" si="137"/>
        <v>16.143562005277044</v>
      </c>
      <c r="BA79" s="461">
        <f t="shared" si="138"/>
        <v>15.056316033057856</v>
      </c>
      <c r="BB79" s="461">
        <f t="shared" si="138"/>
        <v>14.854995178399228</v>
      </c>
      <c r="BC79" s="461" t="str">
        <f t="shared" si="138"/>
        <v/>
      </c>
      <c r="BD79" s="461" t="str">
        <f t="shared" si="138"/>
        <v/>
      </c>
      <c r="BE79" s="461">
        <f t="shared" si="138"/>
        <v>14.974429495979606</v>
      </c>
      <c r="BF79" s="422">
        <f t="shared" si="139"/>
        <v>1.1558606365953252</v>
      </c>
      <c r="BG79" s="423">
        <f t="shared" si="139"/>
        <v>1.0589461232228383</v>
      </c>
      <c r="BH79" s="423">
        <f t="shared" si="139"/>
        <v>0.78203939597083427</v>
      </c>
      <c r="BI79" s="423">
        <f t="shared" si="139"/>
        <v>0.85059547437064043</v>
      </c>
      <c r="BJ79" s="423">
        <f t="shared" si="139"/>
        <v>0.82347046237185506</v>
      </c>
      <c r="BK79" s="423">
        <f t="shared" si="139"/>
        <v>1.0402148943315326</v>
      </c>
      <c r="BL79" s="423">
        <f t="shared" si="139"/>
        <v>0</v>
      </c>
      <c r="BM79" s="423">
        <f t="shared" si="139"/>
        <v>0</v>
      </c>
      <c r="BN79" s="423">
        <f t="shared" si="139"/>
        <v>0</v>
      </c>
      <c r="BO79" s="423">
        <f t="shared" si="139"/>
        <v>0</v>
      </c>
      <c r="BP79" s="423">
        <f t="shared" si="139"/>
        <v>0</v>
      </c>
      <c r="BQ79" s="423">
        <f t="shared" si="139"/>
        <v>0</v>
      </c>
      <c r="BR79" s="423">
        <f>IFERROR(BA79/(SUM(N7:INDEX(N7:P7,IF($A$2&lt;3,$A$2,3)))/SUM(N55:INDEX(N55:P55,IF($A$2&lt;3,$A$2,3)))),0)</f>
        <v>0.96092605937138142</v>
      </c>
      <c r="BS79" s="423">
        <f>IFERROR(BB79/(SUM(Q7:INDEX(Q7:S7,IF($A$2&lt;7,$A$2-3,3)))/SUM(Q55:INDEX(Q55:S55,IF($A$2&lt;7,$A$2-3,3)))),0)</f>
        <v>0.91707417288155979</v>
      </c>
      <c r="BT79" s="423"/>
      <c r="BU79" s="423"/>
      <c r="BV79" s="423">
        <f t="shared" si="141"/>
        <v>0.93853366643810776</v>
      </c>
    </row>
    <row r="80" spans="1:74" x14ac:dyDescent="0.25">
      <c r="A80" s="391" t="s">
        <v>67</v>
      </c>
      <c r="B80" s="461">
        <f t="shared" si="135"/>
        <v>9.9205000000000005</v>
      </c>
      <c r="C80" s="461">
        <f t="shared" si="135"/>
        <v>14.821272727272728</v>
      </c>
      <c r="D80" s="461">
        <f t="shared" si="135"/>
        <v>16.569893749999999</v>
      </c>
      <c r="E80" s="461">
        <f t="shared" si="135"/>
        <v>18.924866028708134</v>
      </c>
      <c r="F80" s="461">
        <f t="shared" si="135"/>
        <v>13.80003982300885</v>
      </c>
      <c r="G80" s="461">
        <f t="shared" si="135"/>
        <v>16.231237288135592</v>
      </c>
      <c r="H80" s="461">
        <f t="shared" si="135"/>
        <v>21.444955357142856</v>
      </c>
      <c r="I80" s="461">
        <f t="shared" si="135"/>
        <v>16.448185393258427</v>
      </c>
      <c r="J80" s="461">
        <f t="shared" si="135"/>
        <v>14.69251083591328</v>
      </c>
      <c r="K80" s="461">
        <f t="shared" si="135"/>
        <v>16.266487234042554</v>
      </c>
      <c r="L80" s="461">
        <f t="shared" si="135"/>
        <v>15.04112853470437</v>
      </c>
      <c r="M80" s="461">
        <f t="shared" si="135"/>
        <v>20.783073891625616</v>
      </c>
      <c r="N80" s="461">
        <f t="shared" si="135"/>
        <v>13.189109634551496</v>
      </c>
      <c r="O80" s="461">
        <f t="shared" si="135"/>
        <v>12.130409722222222</v>
      </c>
      <c r="P80" s="461">
        <f t="shared" si="135"/>
        <v>14.262681818181818</v>
      </c>
      <c r="Q80" s="461">
        <f t="shared" si="135"/>
        <v>20.813052044609663</v>
      </c>
      <c r="R80" s="461">
        <f t="shared" si="135"/>
        <v>16.29884699453552</v>
      </c>
      <c r="S80" s="461">
        <f t="shared" si="135"/>
        <v>15.619860465116279</v>
      </c>
      <c r="T80" s="461">
        <f t="shared" si="135"/>
        <v>15.944375757575758</v>
      </c>
      <c r="U80" s="461">
        <f t="shared" si="135"/>
        <v>17.497730088495576</v>
      </c>
      <c r="V80" s="461">
        <f t="shared" si="135"/>
        <v>18.37955707762557</v>
      </c>
      <c r="W80" s="461">
        <f t="shared" si="135"/>
        <v>21.015051908396948</v>
      </c>
      <c r="X80" s="461">
        <f t="shared" si="135"/>
        <v>14.7541008</v>
      </c>
      <c r="Y80" s="461">
        <f t="shared" si="135"/>
        <v>16.40985188431204</v>
      </c>
      <c r="Z80" s="461">
        <f t="shared" si="135"/>
        <v>15.707704830734118</v>
      </c>
      <c r="AA80" s="461">
        <f t="shared" si="135"/>
        <v>13.584014482259233</v>
      </c>
      <c r="AB80" s="461">
        <f t="shared" si="135"/>
        <v>18.057717948717947</v>
      </c>
      <c r="AC80" s="461">
        <f t="shared" si="135"/>
        <v>17.544118832522585</v>
      </c>
      <c r="AD80" s="461">
        <f t="shared" si="135"/>
        <v>17.228340768277587</v>
      </c>
      <c r="AE80" s="461">
        <f t="shared" si="135"/>
        <v>15.582855165069223</v>
      </c>
      <c r="AF80" s="461">
        <f t="shared" si="135"/>
        <v>14.328030581039755</v>
      </c>
      <c r="AG80" s="461">
        <f t="shared" si="135"/>
        <v>16.253325163398692</v>
      </c>
      <c r="AH80" s="461">
        <f t="shared" si="135"/>
        <v>16.855322122570985</v>
      </c>
      <c r="AI80" s="461">
        <f t="shared" si="135"/>
        <v>17.584030582524274</v>
      </c>
      <c r="AJ80" s="418">
        <f t="shared" si="140"/>
        <v>8.0119890958596507E-3</v>
      </c>
      <c r="AK80" s="418">
        <f t="shared" si="136"/>
        <v>-5.1927310914947067E-2</v>
      </c>
      <c r="AL80" s="418">
        <f t="shared" si="136"/>
        <v>0.11101683915009697</v>
      </c>
      <c r="AM80" s="418">
        <f t="shared" si="136"/>
        <v>4.0865235617729923E-2</v>
      </c>
      <c r="AN80" s="418">
        <f t="shared" si="136"/>
        <v>-2.0228002480852547E-2</v>
      </c>
      <c r="AO80" s="462">
        <f t="shared" si="137"/>
        <v>15.878233243967829</v>
      </c>
      <c r="AP80" s="462">
        <f t="shared" si="137"/>
        <v>17.531092307692308</v>
      </c>
      <c r="AQ80" s="462">
        <f t="shared" si="137"/>
        <v>16.372525732383213</v>
      </c>
      <c r="AR80" s="463">
        <f t="shared" si="137"/>
        <v>14.472962138084632</v>
      </c>
      <c r="AS80" s="463">
        <f t="shared" si="137"/>
        <v>17.503464052287583</v>
      </c>
      <c r="AT80" s="463">
        <f t="shared" si="137"/>
        <v>15.781464968152866</v>
      </c>
      <c r="BA80" s="461">
        <f t="shared" si="138"/>
        <v>16.670253725165562</v>
      </c>
      <c r="BB80" s="461">
        <f t="shared" si="138"/>
        <v>15.724789522918615</v>
      </c>
      <c r="BC80" s="461" t="str">
        <f t="shared" si="138"/>
        <v/>
      </c>
      <c r="BD80" s="461" t="str">
        <f t="shared" si="138"/>
        <v/>
      </c>
      <c r="BE80" s="461">
        <f t="shared" si="138"/>
        <v>16.380239024390242</v>
      </c>
      <c r="BF80" s="422">
        <f t="shared" si="139"/>
        <v>1.203889700209303</v>
      </c>
      <c r="BG80" s="423">
        <f t="shared" si="139"/>
        <v>1.4452184805906714</v>
      </c>
      <c r="BH80" s="423">
        <f t="shared" si="139"/>
        <v>1.147927573586603</v>
      </c>
      <c r="BI80" s="423">
        <f t="shared" si="139"/>
        <v>0.69537913550900676</v>
      </c>
      <c r="BJ80" s="423">
        <f t="shared" si="139"/>
        <v>1.0739081149823624</v>
      </c>
      <c r="BK80" s="423">
        <f t="shared" si="139"/>
        <v>1.0103460913365709</v>
      </c>
      <c r="BL80" s="423">
        <f t="shared" si="139"/>
        <v>0</v>
      </c>
      <c r="BM80" s="423">
        <f t="shared" si="139"/>
        <v>0</v>
      </c>
      <c r="BN80" s="423">
        <f t="shared" si="139"/>
        <v>0</v>
      </c>
      <c r="BO80" s="423">
        <f t="shared" si="139"/>
        <v>0</v>
      </c>
      <c r="BP80" s="423">
        <f t="shared" si="139"/>
        <v>0</v>
      </c>
      <c r="BQ80" s="423">
        <f t="shared" si="139"/>
        <v>0</v>
      </c>
      <c r="BR80" s="423">
        <f>IFERROR(BA80/(SUM(N8:INDEX(N8:P8,IF($A$2&lt;3,$A$2,3)))/SUM(N56:INDEX(N56:P56,IF($A$2&lt;3,$A$2,3)))),0)</f>
        <v>1.2271964040480792</v>
      </c>
      <c r="BS80" s="423">
        <f>IFERROR(BB80/(SUM(Q8:INDEX(Q8:S8,IF($A$2&lt;7,$A$2-3,3)))/SUM(Q56:INDEX(Q56:S56,IF($A$2&lt;7,$A$2-3,3)))),0)</f>
        <v>0.87080712898359536</v>
      </c>
      <c r="BT80" s="423"/>
      <c r="BU80" s="423"/>
      <c r="BV80" s="423">
        <f t="shared" si="141"/>
        <v>1.0428155609558072</v>
      </c>
    </row>
    <row r="81" spans="1:74" x14ac:dyDescent="0.25">
      <c r="A81" s="391" t="s">
        <v>68</v>
      </c>
      <c r="B81" s="461">
        <f t="shared" si="135"/>
        <v>14.515539682539684</v>
      </c>
      <c r="C81" s="461">
        <f t="shared" si="135"/>
        <v>17.330071428571429</v>
      </c>
      <c r="D81" s="461">
        <f t="shared" si="135"/>
        <v>14.175559405940595</v>
      </c>
      <c r="E81" s="461">
        <f t="shared" si="135"/>
        <v>21.785724025974027</v>
      </c>
      <c r="F81" s="461">
        <f t="shared" si="135"/>
        <v>15.040053254437872</v>
      </c>
      <c r="G81" s="461">
        <f t="shared" si="135"/>
        <v>30.79588115942029</v>
      </c>
      <c r="H81" s="461">
        <f t="shared" si="135"/>
        <v>20.45842156862745</v>
      </c>
      <c r="I81" s="461">
        <f t="shared" si="135"/>
        <v>14.96850657894737</v>
      </c>
      <c r="J81" s="461">
        <f t="shared" si="135"/>
        <v>18.397269867549671</v>
      </c>
      <c r="K81" s="461">
        <f t="shared" si="135"/>
        <v>20.364541125541123</v>
      </c>
      <c r="L81" s="461">
        <f t="shared" si="135"/>
        <v>17.526171428571452</v>
      </c>
      <c r="M81" s="461">
        <f t="shared" si="135"/>
        <v>19.476502222222244</v>
      </c>
      <c r="N81" s="461">
        <f t="shared" si="135"/>
        <v>13.938275862068966</v>
      </c>
      <c r="O81" s="461">
        <f t="shared" si="135"/>
        <v>14.878309352517986</v>
      </c>
      <c r="P81" s="461">
        <f t="shared" si="135"/>
        <v>16.780355704697989</v>
      </c>
      <c r="Q81" s="461">
        <f t="shared" si="135"/>
        <v>15.887009216589862</v>
      </c>
      <c r="R81" s="461">
        <f t="shared" si="135"/>
        <v>17.507304511278193</v>
      </c>
      <c r="S81" s="461">
        <f t="shared" si="135"/>
        <v>14.745431818181819</v>
      </c>
      <c r="T81" s="461">
        <f t="shared" si="135"/>
        <v>18.476511111111112</v>
      </c>
      <c r="U81" s="461">
        <f t="shared" si="135"/>
        <v>17.759150121065378</v>
      </c>
      <c r="V81" s="461">
        <f t="shared" si="135"/>
        <v>17.430626415094341</v>
      </c>
      <c r="W81" s="461">
        <f t="shared" si="135"/>
        <v>18.974675392670157</v>
      </c>
      <c r="X81" s="461">
        <f t="shared" si="135"/>
        <v>21.009267477203643</v>
      </c>
      <c r="Y81" s="461">
        <f t="shared" si="135"/>
        <v>23.733288048151369</v>
      </c>
      <c r="Z81" s="461">
        <f t="shared" si="135"/>
        <v>15.802434357541902</v>
      </c>
      <c r="AA81" s="461">
        <f t="shared" si="135"/>
        <v>15.706095840867995</v>
      </c>
      <c r="AB81" s="461">
        <f t="shared" si="135"/>
        <v>15.863043230944255</v>
      </c>
      <c r="AC81" s="461">
        <f t="shared" si="135"/>
        <v>17.865894472361809</v>
      </c>
      <c r="AD81" s="461">
        <f t="shared" si="135"/>
        <v>22.094524738992302</v>
      </c>
      <c r="AE81" s="461">
        <f t="shared" si="135"/>
        <v>20.244517477724468</v>
      </c>
      <c r="AF81" s="461">
        <f t="shared" si="135"/>
        <v>15.210749999999999</v>
      </c>
      <c r="AG81" s="461">
        <f t="shared" si="135"/>
        <v>22.621715438950556</v>
      </c>
      <c r="AH81" s="461">
        <f t="shared" si="135"/>
        <v>18.24423480243161</v>
      </c>
      <c r="AI81" s="461">
        <f t="shared" si="135"/>
        <v>18.875918133802834</v>
      </c>
      <c r="AJ81" s="418">
        <f t="shared" si="140"/>
        <v>-0.21942153598228742</v>
      </c>
      <c r="AK81" s="418">
        <f t="shared" si="136"/>
        <v>3.2565510633466133E-2</v>
      </c>
      <c r="AL81" s="418">
        <f t="shared" si="136"/>
        <v>-0.29876921696084435</v>
      </c>
      <c r="AM81" s="418">
        <f t="shared" si="136"/>
        <v>-2.0737528000866035E-2</v>
      </c>
      <c r="AN81" s="418">
        <f t="shared" si="136"/>
        <v>0.17051390996582128</v>
      </c>
      <c r="AO81" s="462">
        <f t="shared" si="137"/>
        <v>13.23024</v>
      </c>
      <c r="AP81" s="462">
        <f t="shared" si="137"/>
        <v>13.600952000000001</v>
      </c>
      <c r="AQ81" s="462">
        <f t="shared" si="137"/>
        <v>15.020087527352299</v>
      </c>
      <c r="AR81" s="463">
        <f t="shared" si="137"/>
        <v>18.393375527426159</v>
      </c>
      <c r="AS81" s="463">
        <f t="shared" si="137"/>
        <v>10.625011441647597</v>
      </c>
      <c r="AT81" s="463">
        <f t="shared" si="137"/>
        <v>16.27927927927928</v>
      </c>
      <c r="BA81" s="461">
        <f t="shared" si="138"/>
        <v>14.292828471411903</v>
      </c>
      <c r="BB81" s="461">
        <f t="shared" si="138"/>
        <v>12.947854463615903</v>
      </c>
      <c r="BC81" s="461" t="str">
        <f t="shared" si="138"/>
        <v/>
      </c>
      <c r="BD81" s="461" t="str">
        <f t="shared" si="138"/>
        <v/>
      </c>
      <c r="BE81" s="461">
        <f t="shared" si="138"/>
        <v>13.275030939540166</v>
      </c>
      <c r="BF81" s="422">
        <f t="shared" si="139"/>
        <v>0.9492020484401672</v>
      </c>
      <c r="BG81" s="423">
        <f t="shared" si="139"/>
        <v>0.91414633731205441</v>
      </c>
      <c r="BH81" s="423">
        <f t="shared" si="139"/>
        <v>0.89509947176787985</v>
      </c>
      <c r="BI81" s="423">
        <f t="shared" si="139"/>
        <v>1.1577619976590086</v>
      </c>
      <c r="BJ81" s="423">
        <f t="shared" si="139"/>
        <v>0.6068901945929468</v>
      </c>
      <c r="BK81" s="423">
        <f t="shared" si="139"/>
        <v>1.1040218747074029</v>
      </c>
      <c r="BL81" s="423">
        <f t="shared" si="139"/>
        <v>0</v>
      </c>
      <c r="BM81" s="423">
        <f t="shared" si="139"/>
        <v>0</v>
      </c>
      <c r="BN81" s="423">
        <f t="shared" si="139"/>
        <v>0</v>
      </c>
      <c r="BO81" s="423">
        <f t="shared" si="139"/>
        <v>0</v>
      </c>
      <c r="BP81" s="423">
        <f t="shared" si="139"/>
        <v>0</v>
      </c>
      <c r="BQ81" s="423">
        <f t="shared" si="139"/>
        <v>0</v>
      </c>
      <c r="BR81" s="423">
        <f>IFERROR(BA81/(SUM(N9:INDEX(N9:P9,IF($A$2&lt;3,$A$2,3)))/SUM(N57:INDEX(N57:P57,IF($A$2&lt;3,$A$2,3)))),0)</f>
        <v>0.91001790745611622</v>
      </c>
      <c r="BS81" s="423">
        <f>IFERROR(BB81/(SUM(Q9:INDEX(Q9:S9,IF($A$2&lt;7,$A$2-3,3)))/SUM(Q57:INDEX(Q57:S57,IF($A$2&lt;7,$A$2-3,3)))),0)</f>
        <v>0.81622764781718216</v>
      </c>
      <c r="BT81" s="423"/>
      <c r="BU81" s="423"/>
      <c r="BV81" s="423">
        <f t="shared" si="141"/>
        <v>0.84006240046202107</v>
      </c>
    </row>
    <row r="82" spans="1:74" x14ac:dyDescent="0.25">
      <c r="A82" s="391" t="s">
        <v>69</v>
      </c>
      <c r="B82" s="461">
        <f t="shared" si="135"/>
        <v>14.244923076923076</v>
      </c>
      <c r="C82" s="461">
        <f t="shared" si="135"/>
        <v>19.196199999999997</v>
      </c>
      <c r="D82" s="461">
        <f t="shared" si="135"/>
        <v>25.099384615384615</v>
      </c>
      <c r="E82" s="461">
        <f t="shared" si="135"/>
        <v>20.727619047619051</v>
      </c>
      <c r="F82" s="461">
        <f t="shared" si="135"/>
        <v>11.367197674418604</v>
      </c>
      <c r="G82" s="461">
        <f t="shared" si="135"/>
        <v>23.063701030927835</v>
      </c>
      <c r="H82" s="461">
        <f t="shared" si="135"/>
        <v>19.34801886792453</v>
      </c>
      <c r="I82" s="461">
        <f t="shared" si="135"/>
        <v>18.10702479338843</v>
      </c>
      <c r="J82" s="461">
        <f t="shared" si="135"/>
        <v>36.527242857142859</v>
      </c>
      <c r="K82" s="461">
        <f t="shared" si="135"/>
        <v>-8.5061955307262558</v>
      </c>
      <c r="L82" s="461">
        <f t="shared" si="135"/>
        <v>17.967310000000001</v>
      </c>
      <c r="M82" s="461">
        <f t="shared" si="135"/>
        <v>23.5915044404973</v>
      </c>
      <c r="N82" s="461">
        <f t="shared" si="135"/>
        <v>15.620685393258427</v>
      </c>
      <c r="O82" s="461">
        <f t="shared" si="135"/>
        <v>29.54078947368421</v>
      </c>
      <c r="P82" s="461">
        <f t="shared" si="135"/>
        <v>17.873385869565219</v>
      </c>
      <c r="Q82" s="461">
        <f t="shared" si="135"/>
        <v>14.394761061946902</v>
      </c>
      <c r="R82" s="461">
        <f t="shared" si="135"/>
        <v>18.74334965034965</v>
      </c>
      <c r="S82" s="461">
        <f t="shared" si="135"/>
        <v>15.425485239852398</v>
      </c>
      <c r="T82" s="461">
        <f t="shared" si="135"/>
        <v>15.309630573248409</v>
      </c>
      <c r="U82" s="461">
        <f t="shared" si="135"/>
        <v>19.093811827956991</v>
      </c>
      <c r="V82" s="461">
        <f t="shared" si="135"/>
        <v>16.193139616055845</v>
      </c>
      <c r="W82" s="461">
        <f t="shared" si="135"/>
        <v>21.071503198294241</v>
      </c>
      <c r="X82" s="461">
        <f t="shared" si="135"/>
        <v>15.918067323481115</v>
      </c>
      <c r="Y82" s="461">
        <f t="shared" si="135"/>
        <v>21.330109725685819</v>
      </c>
      <c r="Z82" s="461">
        <f t="shared" si="135"/>
        <v>17.592759703196347</v>
      </c>
      <c r="AA82" s="461">
        <f t="shared" si="135"/>
        <v>19.839667621776503</v>
      </c>
      <c r="AB82" s="461">
        <f t="shared" si="135"/>
        <v>16.10476944971537</v>
      </c>
      <c r="AC82" s="461">
        <f t="shared" si="135"/>
        <v>16.829857823669581</v>
      </c>
      <c r="AD82" s="461">
        <f t="shared" si="135"/>
        <v>19.83198597106534</v>
      </c>
      <c r="AE82" s="461">
        <f t="shared" si="135"/>
        <v>18.696666666666665</v>
      </c>
      <c r="AF82" s="461">
        <f t="shared" si="135"/>
        <v>19.539944444444441</v>
      </c>
      <c r="AG82" s="461">
        <f t="shared" si="135"/>
        <v>18.15696888888889</v>
      </c>
      <c r="AH82" s="461">
        <f t="shared" si="135"/>
        <v>28.539384615384616</v>
      </c>
      <c r="AI82" s="461">
        <f t="shared" si="135"/>
        <v>16.701338969404169</v>
      </c>
      <c r="AJ82" s="418">
        <f t="shared" si="140"/>
        <v>-5.904298253540663E-2</v>
      </c>
      <c r="AK82" s="418">
        <f t="shared" si="136"/>
        <v>1.533899843902975E-2</v>
      </c>
      <c r="AL82" s="418">
        <f t="shared" si="136"/>
        <v>-0.11302544228234912</v>
      </c>
      <c r="AM82" s="418">
        <f t="shared" si="136"/>
        <v>-0.4102935977604375</v>
      </c>
      <c r="AN82" s="418">
        <f t="shared" si="136"/>
        <v>0.18744886307596809</v>
      </c>
      <c r="AO82" s="462">
        <f t="shared" si="137"/>
        <v>19.774513605442177</v>
      </c>
      <c r="AP82" s="462">
        <f t="shared" si="137"/>
        <v>17.623847761194028</v>
      </c>
      <c r="AQ82" s="462">
        <f t="shared" si="137"/>
        <v>17.462570806100221</v>
      </c>
      <c r="AR82" s="463">
        <f t="shared" si="137"/>
        <v>17.76173913043478</v>
      </c>
      <c r="AS82" s="463">
        <f t="shared" si="137"/>
        <v>19.874166666666664</v>
      </c>
      <c r="AT82" s="463">
        <f t="shared" si="137"/>
        <v>20.181092636579571</v>
      </c>
      <c r="BA82" s="461">
        <f t="shared" si="138"/>
        <v>18.136963235294118</v>
      </c>
      <c r="BB82" s="461">
        <f t="shared" si="138"/>
        <v>19.194721619667387</v>
      </c>
      <c r="BC82" s="461" t="str">
        <f t="shared" si="138"/>
        <v/>
      </c>
      <c r="BD82" s="461" t="str">
        <f t="shared" si="138"/>
        <v/>
      </c>
      <c r="BE82" s="461">
        <f t="shared" si="138"/>
        <v>18.728982598138405</v>
      </c>
      <c r="BF82" s="422">
        <f t="shared" si="139"/>
        <v>1.2659184349219694</v>
      </c>
      <c r="BG82" s="423">
        <f t="shared" si="139"/>
        <v>0.59659366168578065</v>
      </c>
      <c r="BH82" s="423">
        <f t="shared" si="139"/>
        <v>0.97701526356209134</v>
      </c>
      <c r="BI82" s="423">
        <f t="shared" si="139"/>
        <v>1.2339030188829332</v>
      </c>
      <c r="BJ82" s="423">
        <f t="shared" si="139"/>
        <v>1.0603316396168236</v>
      </c>
      <c r="BK82" s="423">
        <f t="shared" si="139"/>
        <v>1.3082954813272816</v>
      </c>
      <c r="BL82" s="423">
        <f t="shared" si="139"/>
        <v>0</v>
      </c>
      <c r="BM82" s="423">
        <f t="shared" si="139"/>
        <v>0</v>
      </c>
      <c r="BN82" s="423">
        <f t="shared" si="139"/>
        <v>0</v>
      </c>
      <c r="BO82" s="423">
        <f t="shared" si="139"/>
        <v>0</v>
      </c>
      <c r="BP82" s="423">
        <f t="shared" si="139"/>
        <v>0</v>
      </c>
      <c r="BQ82" s="423">
        <f t="shared" si="139"/>
        <v>0</v>
      </c>
      <c r="BR82" s="423">
        <f>IFERROR(BA82/(SUM(N10:INDEX(N10:P10,IF($A$2&lt;3,$A$2,3)))/SUM(N58:INDEX(N58:P58,IF($A$2&lt;3,$A$2,3)))),0)</f>
        <v>0.91417676853550434</v>
      </c>
      <c r="BS82" s="423">
        <f>IFERROR(BB82/(SUM(Q10:INDEX(Q10:S10,IF($A$2&lt;7,$A$2-3,3)))/SUM(Q58:INDEX(Q58:S58,IF($A$2&lt;7,$A$2-3,3)))),0)</f>
        <v>1.1918656569161024</v>
      </c>
      <c r="BT82" s="423"/>
      <c r="BU82" s="423"/>
      <c r="BV82" s="423">
        <f t="shared" si="141"/>
        <v>1.0645846879120178</v>
      </c>
    </row>
    <row r="83" spans="1:74" x14ac:dyDescent="0.25">
      <c r="A83" s="424" t="s">
        <v>70</v>
      </c>
      <c r="B83" s="461"/>
      <c r="C83" s="461"/>
      <c r="D83" s="461"/>
      <c r="E83" s="461"/>
      <c r="F83" s="461"/>
      <c r="G83" s="461"/>
      <c r="H83" s="461"/>
      <c r="I83" s="461"/>
      <c r="J83" s="461"/>
      <c r="K83" s="461"/>
      <c r="L83" s="461"/>
      <c r="M83" s="461"/>
      <c r="N83" s="461"/>
      <c r="O83" s="461"/>
      <c r="P83" s="461"/>
      <c r="Q83" s="461"/>
      <c r="R83" s="461"/>
      <c r="S83" s="461"/>
      <c r="T83" s="461"/>
      <c r="U83" s="461"/>
      <c r="V83" s="461"/>
      <c r="W83" s="461"/>
      <c r="X83" s="461"/>
      <c r="Y83" s="461"/>
      <c r="Z83" s="461"/>
      <c r="AA83" s="461"/>
      <c r="AB83" s="461"/>
      <c r="AC83" s="461"/>
      <c r="AD83" s="461"/>
      <c r="AE83" s="461"/>
      <c r="AF83" s="461"/>
      <c r="AG83" s="461"/>
      <c r="AH83" s="461"/>
      <c r="AI83" s="461"/>
      <c r="AJ83" s="418"/>
      <c r="AK83" s="418"/>
      <c r="AL83" s="418"/>
      <c r="AM83" s="418"/>
      <c r="AN83" s="418"/>
      <c r="AO83" s="462"/>
      <c r="AP83" s="462">
        <f t="shared" si="137"/>
        <v>13.753489361702128</v>
      </c>
      <c r="AQ83" s="462">
        <f t="shared" si="137"/>
        <v>13.615748792270532</v>
      </c>
      <c r="AR83" s="463">
        <f t="shared" si="137"/>
        <v>13.966310904872389</v>
      </c>
      <c r="AS83" s="463">
        <f t="shared" si="137"/>
        <v>16.018604651162789</v>
      </c>
      <c r="AT83" s="463">
        <f t="shared" si="137"/>
        <v>14.664032258064516</v>
      </c>
      <c r="BA83" s="461"/>
      <c r="BB83" s="461"/>
      <c r="BC83" s="461"/>
      <c r="BD83" s="461"/>
      <c r="BE83" s="461"/>
      <c r="BF83" s="422"/>
      <c r="BG83" s="423"/>
      <c r="BH83" s="423"/>
      <c r="BI83" s="423"/>
      <c r="BJ83" s="423"/>
      <c r="BK83" s="423"/>
      <c r="BL83" s="423"/>
      <c r="BM83" s="423"/>
      <c r="BN83" s="423"/>
      <c r="BO83" s="423"/>
      <c r="BP83" s="423"/>
      <c r="BQ83" s="423"/>
      <c r="BR83" s="423"/>
      <c r="BS83" s="423"/>
      <c r="BT83" s="423"/>
      <c r="BU83" s="423"/>
      <c r="BV83" s="423"/>
    </row>
    <row r="84" spans="1:74" s="416" customFormat="1" x14ac:dyDescent="0.25">
      <c r="A84" s="425" t="s">
        <v>100</v>
      </c>
      <c r="B84" s="458">
        <f t="shared" ref="B84:Y84" si="142">IFERROR(B12/B60,"")</f>
        <v>14.570124475524475</v>
      </c>
      <c r="C84" s="458">
        <f t="shared" si="142"/>
        <v>15.106856427378961</v>
      </c>
      <c r="D84" s="458">
        <f t="shared" si="142"/>
        <v>18.984832167832167</v>
      </c>
      <c r="E84" s="458">
        <f t="shared" si="142"/>
        <v>20.729100869565215</v>
      </c>
      <c r="F84" s="458">
        <f t="shared" si="142"/>
        <v>15.981302665520207</v>
      </c>
      <c r="G84" s="458">
        <f t="shared" si="142"/>
        <v>19.72962933526011</v>
      </c>
      <c r="H84" s="458">
        <f t="shared" si="142"/>
        <v>19.324536068828589</v>
      </c>
      <c r="I84" s="458">
        <f t="shared" si="142"/>
        <v>15.618394052044609</v>
      </c>
      <c r="J84" s="458">
        <f t="shared" si="142"/>
        <v>18.91821751824817</v>
      </c>
      <c r="K84" s="458">
        <f t="shared" si="142"/>
        <v>16.348627301587296</v>
      </c>
      <c r="L84" s="458">
        <f t="shared" si="142"/>
        <v>16.17641294473885</v>
      </c>
      <c r="M84" s="458">
        <f t="shared" si="142"/>
        <v>19.216321699045107</v>
      </c>
      <c r="N84" s="458">
        <f t="shared" si="142"/>
        <v>15.713935128518969</v>
      </c>
      <c r="O84" s="458">
        <f t="shared" si="142"/>
        <v>16.858400244798005</v>
      </c>
      <c r="P84" s="458">
        <f t="shared" si="142"/>
        <v>17.49490583418628</v>
      </c>
      <c r="Q84" s="458">
        <f t="shared" si="142"/>
        <v>20.496380730897016</v>
      </c>
      <c r="R84" s="458">
        <f t="shared" si="142"/>
        <v>17.282750767341923</v>
      </c>
      <c r="S84" s="458">
        <f t="shared" si="142"/>
        <v>15.125832137733168</v>
      </c>
      <c r="T84" s="458">
        <f t="shared" si="142"/>
        <v>15.972995210218208</v>
      </c>
      <c r="U84" s="458">
        <f t="shared" si="142"/>
        <v>15.227447896749537</v>
      </c>
      <c r="V84" s="458">
        <f t="shared" si="142"/>
        <v>15.588554496345745</v>
      </c>
      <c r="W84" s="458">
        <f t="shared" si="142"/>
        <v>17.457839860748486</v>
      </c>
      <c r="X84" s="458">
        <f t="shared" si="142"/>
        <v>17.487049691569595</v>
      </c>
      <c r="Y84" s="458">
        <f t="shared" si="142"/>
        <v>18.870614148540138</v>
      </c>
      <c r="Z84" s="458">
        <f>IFERROR(Z12/Z60,"")</f>
        <v>17.031347844374348</v>
      </c>
      <c r="AA84" s="458">
        <f t="shared" ref="AA84:AI84" si="143">IFERROR(AA12/AA60,"")</f>
        <v>16.94443812709029</v>
      </c>
      <c r="AB84" s="458">
        <f t="shared" si="143"/>
        <v>17.084004390408662</v>
      </c>
      <c r="AC84" s="458">
        <f t="shared" si="143"/>
        <v>15.583908401236316</v>
      </c>
      <c r="AD84" s="458">
        <f t="shared" si="143"/>
        <v>18.164751526310727</v>
      </c>
      <c r="AE84" s="458">
        <f t="shared" si="143"/>
        <v>17.997503493013969</v>
      </c>
      <c r="AF84" s="458">
        <f t="shared" si="143"/>
        <v>16.617910583153346</v>
      </c>
      <c r="AG84" s="458">
        <f t="shared" si="143"/>
        <v>18.861381660806057</v>
      </c>
      <c r="AH84" s="458">
        <f t="shared" si="143"/>
        <v>18.285588754847044</v>
      </c>
      <c r="AI84" s="458">
        <f t="shared" si="143"/>
        <v>17.486509511993386</v>
      </c>
      <c r="AJ84" s="428">
        <f t="shared" si="140"/>
        <v>-5.3682759334629404E-2</v>
      </c>
      <c r="AK84" s="428">
        <f t="shared" si="136"/>
        <v>1.9649133523919948E-2</v>
      </c>
      <c r="AL84" s="428">
        <f t="shared" si="136"/>
        <v>-9.4233672928149437E-2</v>
      </c>
      <c r="AM84" s="418">
        <f t="shared" si="136"/>
        <v>-0.14774915863152516</v>
      </c>
      <c r="AN84" s="418">
        <f t="shared" si="136"/>
        <v>3.8786586531300626E-2</v>
      </c>
      <c r="AO84" s="458">
        <f t="shared" ref="AO84:AP84" si="144">IFERROR(AO12/AO60,"")</f>
        <v>15.998877028714109</v>
      </c>
      <c r="AP84" s="458">
        <f t="shared" si="144"/>
        <v>17.633878605251844</v>
      </c>
      <c r="AQ84" s="458">
        <f t="shared" si="137"/>
        <v>16.27700823162078</v>
      </c>
      <c r="AR84" s="458">
        <f t="shared" si="137"/>
        <v>16.33862156987875</v>
      </c>
      <c r="AS84" s="458">
        <f t="shared" si="137"/>
        <v>15.997113184828416</v>
      </c>
      <c r="AT84" s="458">
        <f t="shared" si="137"/>
        <v>16.784138030609302</v>
      </c>
      <c r="BA84" s="458">
        <f t="shared" ref="BA84:BE84" si="145">IFERROR(BA12/BA60,"")</f>
        <v>16.64038681525242</v>
      </c>
      <c r="BB84" s="458">
        <f t="shared" si="145"/>
        <v>16.379788285109385</v>
      </c>
      <c r="BC84" s="458" t="str">
        <f t="shared" si="145"/>
        <v/>
      </c>
      <c r="BD84" s="458" t="str">
        <f t="shared" si="145"/>
        <v/>
      </c>
      <c r="BE84" s="458">
        <f t="shared" si="145"/>
        <v>16.491548396383948</v>
      </c>
      <c r="BF84" s="432">
        <f t="shared" si="139"/>
        <v>1.0181330709249272</v>
      </c>
      <c r="BG84" s="433">
        <f t="shared" si="139"/>
        <v>1.0459995224453831</v>
      </c>
      <c r="BH84" s="433">
        <f t="shared" si="139"/>
        <v>0.93038558686119688</v>
      </c>
      <c r="BI84" s="433">
        <f t="shared" si="139"/>
        <v>0.79714666625260799</v>
      </c>
      <c r="BJ84" s="433">
        <f t="shared" si="139"/>
        <v>0.92561151868585112</v>
      </c>
      <c r="BK84" s="433">
        <f t="shared" si="139"/>
        <v>1.1096340272572043</v>
      </c>
      <c r="BL84" s="433">
        <f t="shared" si="139"/>
        <v>0</v>
      </c>
      <c r="BM84" s="433">
        <f t="shared" si="139"/>
        <v>0</v>
      </c>
      <c r="BN84" s="433">
        <f t="shared" si="139"/>
        <v>0</v>
      </c>
      <c r="BO84" s="433">
        <f t="shared" si="139"/>
        <v>0</v>
      </c>
      <c r="BP84" s="433">
        <f t="shared" si="139"/>
        <v>0</v>
      </c>
      <c r="BQ84" s="433">
        <f t="shared" si="139"/>
        <v>0</v>
      </c>
      <c r="BR84" s="433">
        <f>IFERROR(BA84/(SUM(N12:INDEX(N12:P12,IF($A$2&lt;3,$A$2,3)))/SUM(N60:INDEX(N60:P60,IF($A$2&lt;3,$A$2,3)))),0)</f>
        <v>0.98205598146380779</v>
      </c>
      <c r="BS84" s="433">
        <f>IFERROR(BB84/(SUM(Q12:INDEX(Q12:S12,IF($A$2&lt;7,$A$2-3,3)))/SUM(Q60:INDEX(Q60:S60,IF($A$2&lt;7,$A$2-3,3)))),0)</f>
        <v>0.95877921304593927</v>
      </c>
      <c r="BT84" s="433"/>
      <c r="BU84" s="433"/>
      <c r="BV84" s="433">
        <f t="shared" si="141"/>
        <v>0.96830553559689625</v>
      </c>
    </row>
    <row r="85" spans="1:74" x14ac:dyDescent="0.25">
      <c r="W85" s="464"/>
      <c r="BF85" s="441"/>
    </row>
    <row r="86" spans="1:74" x14ac:dyDescent="0.25">
      <c r="G86" s="465"/>
      <c r="H86" s="465"/>
      <c r="I86" s="465"/>
      <c r="J86" s="465"/>
      <c r="K86" s="465"/>
      <c r="L86" s="465"/>
      <c r="M86" s="465"/>
      <c r="N86" s="465"/>
      <c r="O86" s="465"/>
      <c r="P86" s="465"/>
      <c r="Q86" s="465"/>
      <c r="R86" s="465"/>
      <c r="BF86" s="441"/>
    </row>
    <row r="87" spans="1:74" x14ac:dyDescent="0.25">
      <c r="A87" s="408" t="s">
        <v>107</v>
      </c>
      <c r="B87" s="409">
        <f t="shared" ref="B87:Y87" si="146">B27</f>
        <v>42005</v>
      </c>
      <c r="C87" s="409">
        <f t="shared" si="146"/>
        <v>42036</v>
      </c>
      <c r="D87" s="409">
        <f t="shared" si="146"/>
        <v>42064</v>
      </c>
      <c r="E87" s="409">
        <f t="shared" si="146"/>
        <v>42095</v>
      </c>
      <c r="F87" s="409">
        <f t="shared" si="146"/>
        <v>42125</v>
      </c>
      <c r="G87" s="409">
        <f t="shared" si="146"/>
        <v>42156</v>
      </c>
      <c r="H87" s="409">
        <f t="shared" si="146"/>
        <v>42186</v>
      </c>
      <c r="I87" s="409">
        <f t="shared" si="146"/>
        <v>42217</v>
      </c>
      <c r="J87" s="409">
        <f t="shared" si="146"/>
        <v>42248</v>
      </c>
      <c r="K87" s="409">
        <f t="shared" si="146"/>
        <v>42278</v>
      </c>
      <c r="L87" s="409">
        <f t="shared" si="146"/>
        <v>42309</v>
      </c>
      <c r="M87" s="409">
        <f t="shared" si="146"/>
        <v>42339</v>
      </c>
      <c r="N87" s="409">
        <f t="shared" si="146"/>
        <v>42370</v>
      </c>
      <c r="O87" s="409">
        <f t="shared" si="146"/>
        <v>42401</v>
      </c>
      <c r="P87" s="409">
        <f t="shared" si="146"/>
        <v>42430</v>
      </c>
      <c r="Q87" s="409">
        <f t="shared" si="146"/>
        <v>42461</v>
      </c>
      <c r="R87" s="409">
        <f t="shared" si="146"/>
        <v>42491</v>
      </c>
      <c r="S87" s="409">
        <f t="shared" si="146"/>
        <v>42522</v>
      </c>
      <c r="T87" s="409">
        <f t="shared" si="146"/>
        <v>42552</v>
      </c>
      <c r="U87" s="409">
        <f t="shared" si="146"/>
        <v>42583</v>
      </c>
      <c r="V87" s="409">
        <f t="shared" si="146"/>
        <v>42614</v>
      </c>
      <c r="W87" s="409">
        <f t="shared" si="146"/>
        <v>42644</v>
      </c>
      <c r="X87" s="409">
        <f t="shared" si="146"/>
        <v>42675</v>
      </c>
      <c r="Y87" s="409">
        <f t="shared" si="146"/>
        <v>42705</v>
      </c>
      <c r="Z87" s="410" t="s">
        <v>212</v>
      </c>
      <c r="AA87" s="410" t="s">
        <v>78</v>
      </c>
      <c r="AB87" s="410" t="s">
        <v>79</v>
      </c>
      <c r="AC87" s="410" t="s">
        <v>80</v>
      </c>
      <c r="AD87" s="410" t="s">
        <v>81</v>
      </c>
      <c r="AE87" s="411" t="str">
        <f t="shared" ref="AE87:AI87" si="147">AE63</f>
        <v>YTD 6/15</v>
      </c>
      <c r="AF87" s="411" t="str">
        <f t="shared" si="147"/>
        <v>Q1 '15</v>
      </c>
      <c r="AG87" s="411" t="str">
        <f t="shared" si="147"/>
        <v>Q2 '15</v>
      </c>
      <c r="AH87" s="411" t="str">
        <f t="shared" si="147"/>
        <v>Q3 '15</v>
      </c>
      <c r="AI87" s="411" t="str">
        <f t="shared" si="147"/>
        <v>Q4 '15</v>
      </c>
      <c r="AJ87" s="412" t="s">
        <v>86</v>
      </c>
      <c r="AK87" s="412" t="s">
        <v>87</v>
      </c>
      <c r="AL87" s="412" t="s">
        <v>88</v>
      </c>
      <c r="AM87" s="412" t="s">
        <v>89</v>
      </c>
      <c r="AN87" s="412" t="s">
        <v>90</v>
      </c>
      <c r="AO87" s="413">
        <v>42736</v>
      </c>
      <c r="AP87" s="413">
        <v>42767</v>
      </c>
      <c r="AQ87" s="413">
        <v>42795</v>
      </c>
      <c r="AR87" s="413">
        <v>42826</v>
      </c>
      <c r="AS87" s="413">
        <v>42856</v>
      </c>
      <c r="AT87" s="413">
        <v>42887</v>
      </c>
      <c r="AU87" s="413">
        <v>42917</v>
      </c>
      <c r="AV87" s="413">
        <v>42948</v>
      </c>
      <c r="AW87" s="413">
        <v>42979</v>
      </c>
      <c r="AX87" s="413">
        <v>43009</v>
      </c>
      <c r="AY87" s="413">
        <v>43040</v>
      </c>
      <c r="AZ87" s="413">
        <v>43070</v>
      </c>
      <c r="BA87" s="410" t="s">
        <v>91</v>
      </c>
      <c r="BB87" s="410" t="s">
        <v>92</v>
      </c>
      <c r="BC87" s="410" t="s">
        <v>93</v>
      </c>
      <c r="BD87" s="410" t="s">
        <v>94</v>
      </c>
      <c r="BE87" s="410" t="str">
        <f>"YTD " &amp; A86 &amp;"/17"</f>
        <v>YTD /17</v>
      </c>
      <c r="BF87" s="414">
        <v>42736</v>
      </c>
      <c r="BG87" s="413">
        <v>42767</v>
      </c>
      <c r="BH87" s="413">
        <v>42795</v>
      </c>
      <c r="BI87" s="413">
        <v>42826</v>
      </c>
      <c r="BJ87" s="413">
        <v>42856</v>
      </c>
      <c r="BK87" s="413">
        <v>42887</v>
      </c>
      <c r="BL87" s="413">
        <v>42917</v>
      </c>
      <c r="BM87" s="413">
        <v>42948</v>
      </c>
      <c r="BN87" s="413">
        <v>42979</v>
      </c>
      <c r="BO87" s="413">
        <v>43009</v>
      </c>
      <c r="BP87" s="413">
        <v>43040</v>
      </c>
      <c r="BQ87" s="413">
        <v>43070</v>
      </c>
      <c r="BR87" s="410" t="s">
        <v>95</v>
      </c>
      <c r="BS87" s="410" t="s">
        <v>96</v>
      </c>
      <c r="BT87" s="410" t="s">
        <v>97</v>
      </c>
      <c r="BU87" s="410" t="s">
        <v>98</v>
      </c>
      <c r="BV87" s="415" t="s">
        <v>3</v>
      </c>
    </row>
    <row r="88" spans="1:74" x14ac:dyDescent="0.25">
      <c r="A88" s="391" t="s">
        <v>108</v>
      </c>
      <c r="B88" s="395">
        <f>'Agency North'!C88+'Agency South'!C88</f>
        <v>98</v>
      </c>
      <c r="C88" s="395">
        <f>'Agency North'!D88+'Agency South'!D88</f>
        <v>35</v>
      </c>
      <c r="D88" s="395">
        <f>'Agency North'!E88+'Agency South'!E88</f>
        <v>76</v>
      </c>
      <c r="E88" s="395">
        <f>'Agency North'!F88+'Agency South'!F88</f>
        <v>118</v>
      </c>
      <c r="F88" s="395">
        <f>'Agency North'!G88+'Agency South'!G88</f>
        <v>72</v>
      </c>
      <c r="G88" s="395">
        <f>'Agency North'!H88+'Agency South'!H88</f>
        <v>78</v>
      </c>
      <c r="H88" s="395">
        <f>'Agency North'!I88+'Agency South'!I88</f>
        <v>62</v>
      </c>
      <c r="I88" s="395">
        <f>'Agency North'!J88+'Agency South'!J88</f>
        <v>63</v>
      </c>
      <c r="J88" s="395">
        <f>'Agency North'!K88+'Agency South'!K88</f>
        <v>102</v>
      </c>
      <c r="K88" s="395">
        <f>'Agency North'!L88+'Agency South'!L88</f>
        <v>58</v>
      </c>
      <c r="L88" s="395">
        <f>'Agency North'!M88+'Agency South'!M88</f>
        <v>67</v>
      </c>
      <c r="M88" s="395">
        <f>'Agency North'!N88+'Agency South'!N88</f>
        <v>52</v>
      </c>
      <c r="N88" s="395">
        <f>'Agency North'!O88+'Agency South'!O88</f>
        <v>14</v>
      </c>
      <c r="O88" s="395">
        <f>'Agency North'!P88+'Agency South'!P88</f>
        <v>11</v>
      </c>
      <c r="P88" s="395">
        <f>'Agency North'!Q88+'Agency South'!Q88</f>
        <v>65</v>
      </c>
      <c r="Q88" s="395">
        <f>'Agency North'!R88+'Agency South'!R88</f>
        <v>74</v>
      </c>
      <c r="R88" s="395">
        <f>'Agency North'!S88+'Agency South'!S88</f>
        <v>131</v>
      </c>
      <c r="S88" s="395">
        <f>'Agency North'!T88+'Agency South'!T88</f>
        <v>180</v>
      </c>
      <c r="T88" s="395">
        <f>'Agency North'!U88+'Agency South'!U88</f>
        <v>103</v>
      </c>
      <c r="U88" s="395">
        <f>'Agency North'!V88+'Agency South'!V88</f>
        <v>112</v>
      </c>
      <c r="V88" s="395">
        <f>'Agency North'!W88+'Agency South'!W88</f>
        <v>192</v>
      </c>
      <c r="W88" s="395">
        <f>'Agency North'!X88+'Agency South'!X88</f>
        <v>176</v>
      </c>
      <c r="X88" s="395">
        <f>'Agency North'!Y88+'Agency South'!Y88</f>
        <v>219</v>
      </c>
      <c r="Y88" s="395">
        <f>'Agency North'!Z88+'Agency South'!Z88</f>
        <v>153</v>
      </c>
      <c r="Z88" s="417">
        <f>SUM(N88:INDEX(N88:Y88,$A$2))</f>
        <v>475</v>
      </c>
      <c r="AA88" s="417">
        <f>SUM(N88:P88)</f>
        <v>90</v>
      </c>
      <c r="AB88" s="417">
        <f>SUM(Q88:S88)</f>
        <v>385</v>
      </c>
      <c r="AC88" s="417">
        <f>SUM(T88:V88)</f>
        <v>407</v>
      </c>
      <c r="AD88" s="417">
        <f>SUM(W88:Y88)</f>
        <v>548</v>
      </c>
      <c r="AE88" s="417">
        <f>SUM(B88                                                                              : INDEX(B88:M88,$A$2))</f>
        <v>477</v>
      </c>
      <c r="AF88" s="417">
        <f t="shared" ref="AF88:AF90" si="148">SUM(B88:D88)</f>
        <v>209</v>
      </c>
      <c r="AG88" s="417">
        <f t="shared" ref="AG88:AG90" si="149">SUM(E88:G88)</f>
        <v>268</v>
      </c>
      <c r="AH88" s="417">
        <f t="shared" ref="AH88:AH90" si="150">SUM(H88:J88)</f>
        <v>227</v>
      </c>
      <c r="AI88" s="417">
        <f t="shared" ref="AI88:AI90" si="151">SUM(K88:M88)</f>
        <v>177</v>
      </c>
      <c r="AJ88" s="418">
        <f>Z88/AE88-1</f>
        <v>-4.1928721174003813E-3</v>
      </c>
      <c r="AK88" s="418">
        <f t="shared" ref="AK88:AM90" si="152">AA88/AF88-1</f>
        <v>-0.56937799043062198</v>
      </c>
      <c r="AL88" s="418">
        <f t="shared" si="152"/>
        <v>0.43656716417910446</v>
      </c>
      <c r="AM88" s="418">
        <f t="shared" si="152"/>
        <v>0.79295154185022021</v>
      </c>
      <c r="AN88" s="418">
        <f>AD88/SUM(K88:INDEX(K88:M88,MOD($A$2,3)))-1</f>
        <v>2.0960451977401129</v>
      </c>
      <c r="AO88" s="395">
        <f>'GEN Lion North'!AO88+'GEN Lion South'!AO88</f>
        <v>78</v>
      </c>
      <c r="AP88" s="395">
        <f>'GEN Lion North'!AP88+'GEN Lion South'!AP88</f>
        <v>132</v>
      </c>
      <c r="AQ88" s="395">
        <f>'GEN Lion North'!AQ88+'GEN Lion South'!AQ88</f>
        <v>58</v>
      </c>
      <c r="AR88" s="395">
        <f>'GEN Lion North'!AR88+'GEN Lion South'!AR88</f>
        <v>57</v>
      </c>
      <c r="AS88" s="395">
        <f>'GEN Lion North'!AS88+'GEN Lion South'!AS88</f>
        <v>54</v>
      </c>
      <c r="AT88" s="395">
        <f>'GEN Lion North'!AT88+'GEN Lion South'!AT88</f>
        <v>55</v>
      </c>
      <c r="BA88" s="421">
        <f>SUM(AO88:INDEX(AO88:AQ88,IF($A$2&lt;3,$A$2,3)))</f>
        <v>268</v>
      </c>
      <c r="BB88" s="421">
        <f>SUM(AR88:INDEX(AR88:AT88,IF(AND($A$2&gt;3,A86&lt;7),$A$2-3,0)))</f>
        <v>166</v>
      </c>
      <c r="BC88" s="421">
        <f>SUM(AU88:INDEX(AU88:AW88,IF(AND($A$2&gt;6,$A$2&lt;10),$A$2-6,0)))</f>
        <v>0</v>
      </c>
      <c r="BD88" s="421">
        <f>SUM(AX88:INDEX(AX88:AZ88,IF($A$2&gt;9,$A$2-9,0)))</f>
        <v>0</v>
      </c>
      <c r="BE88" s="421">
        <f>SUM($AO88:INDEX(AO88:AZ88,$A$2))</f>
        <v>434</v>
      </c>
      <c r="BF88" s="422">
        <f t="shared" ref="BF88:BQ90" si="153">AO88/N88</f>
        <v>5.5714285714285712</v>
      </c>
      <c r="BG88" s="423">
        <f t="shared" si="153"/>
        <v>12</v>
      </c>
      <c r="BH88" s="423">
        <f t="shared" si="153"/>
        <v>0.89230769230769236</v>
      </c>
      <c r="BI88" s="423">
        <f t="shared" si="153"/>
        <v>0.77027027027027029</v>
      </c>
      <c r="BJ88" s="423">
        <f t="shared" si="153"/>
        <v>0.41221374045801529</v>
      </c>
      <c r="BK88" s="423">
        <f t="shared" si="153"/>
        <v>0.30555555555555558</v>
      </c>
      <c r="BL88" s="423">
        <f t="shared" si="153"/>
        <v>0</v>
      </c>
      <c r="BM88" s="423">
        <f t="shared" si="153"/>
        <v>0</v>
      </c>
      <c r="BN88" s="423">
        <f t="shared" si="153"/>
        <v>0</v>
      </c>
      <c r="BO88" s="423">
        <f t="shared" si="153"/>
        <v>0</v>
      </c>
      <c r="BP88" s="423">
        <f t="shared" si="153"/>
        <v>0</v>
      </c>
      <c r="BQ88" s="423">
        <f t="shared" si="153"/>
        <v>0</v>
      </c>
      <c r="BR88" s="423">
        <f>BA88/SUM(N88:INDEX(N88:P88,IF($A$2&lt;3,$A$2,3)))</f>
        <v>2.9777777777777779</v>
      </c>
      <c r="BS88" s="423">
        <f>BB88/SUM(Q88:INDEX(Q88:S88,$B$2))</f>
        <v>0.43116883116883115</v>
      </c>
      <c r="BT88" s="423">
        <f t="shared" ref="BT88:BU90" si="154">BC88/AC88</f>
        <v>0</v>
      </c>
      <c r="BU88" s="423">
        <f t="shared" si="154"/>
        <v>0</v>
      </c>
      <c r="BV88" s="423">
        <f t="shared" ref="BV88:BV90" si="155">BE88/Z88</f>
        <v>0.91368421052631577</v>
      </c>
    </row>
    <row r="89" spans="1:74" x14ac:dyDescent="0.25">
      <c r="A89" s="391" t="s">
        <v>56</v>
      </c>
      <c r="B89" s="395">
        <f>'Agency North'!C89+'Agency South'!C89</f>
        <v>350</v>
      </c>
      <c r="C89" s="395">
        <f>'Agency North'!D89+'Agency South'!D89</f>
        <v>184</v>
      </c>
      <c r="D89" s="395">
        <f>'Agency North'!E89+'Agency South'!E89</f>
        <v>386</v>
      </c>
      <c r="E89" s="395">
        <f>'Agency North'!F89+'Agency South'!F89</f>
        <v>477</v>
      </c>
      <c r="F89" s="395">
        <f>'Agency North'!G89+'Agency South'!G89</f>
        <v>404</v>
      </c>
      <c r="G89" s="395">
        <f>'Agency North'!H89+'Agency South'!H89</f>
        <v>429</v>
      </c>
      <c r="H89" s="395">
        <f>'Agency North'!I89+'Agency South'!I89</f>
        <v>446</v>
      </c>
      <c r="I89" s="395">
        <f>'Agency North'!J89+'Agency South'!J89</f>
        <v>429</v>
      </c>
      <c r="J89" s="395">
        <f>'Agency North'!K89+'Agency South'!K89</f>
        <v>473</v>
      </c>
      <c r="K89" s="395">
        <f>'Agency North'!L89+'Agency South'!L89</f>
        <v>406</v>
      </c>
      <c r="L89" s="395">
        <f>'Agency North'!M89+'Agency South'!M89</f>
        <v>742</v>
      </c>
      <c r="M89" s="395">
        <f>'Agency North'!N89+'Agency South'!N89</f>
        <v>558</v>
      </c>
      <c r="N89" s="395">
        <f>'Agency North'!O89+'Agency South'!O89</f>
        <v>192</v>
      </c>
      <c r="O89" s="395">
        <f>'Agency North'!P89+'Agency South'!P89</f>
        <v>187</v>
      </c>
      <c r="P89" s="395">
        <f>'Agency North'!Q89+'Agency South'!Q89</f>
        <v>620</v>
      </c>
      <c r="Q89" s="395">
        <f>'Agency North'!R89+'Agency South'!R89</f>
        <v>471</v>
      </c>
      <c r="R89" s="395">
        <f>'Agency North'!S89+'Agency South'!S89</f>
        <v>618</v>
      </c>
      <c r="S89" s="395">
        <f>'Agency North'!T89+'Agency South'!T89</f>
        <v>1120</v>
      </c>
      <c r="T89" s="395">
        <f>'Agency North'!U89+'Agency South'!U89</f>
        <v>826</v>
      </c>
      <c r="U89" s="395">
        <f>'Agency North'!V89+'Agency South'!V89</f>
        <v>949</v>
      </c>
      <c r="V89" s="395">
        <f>'Agency North'!W89+'Agency South'!W89</f>
        <v>1083</v>
      </c>
      <c r="W89" s="395">
        <f>'Agency North'!X89+'Agency South'!X89</f>
        <v>1014</v>
      </c>
      <c r="X89" s="395">
        <f>'Agency North'!Y89+'Agency South'!Y89</f>
        <v>1100</v>
      </c>
      <c r="Y89" s="395">
        <f>'Agency North'!Z89+'Agency South'!Z89</f>
        <v>1354</v>
      </c>
      <c r="Z89" s="417">
        <f>SUM(N89:INDEX(N89:Y89,$A$2))</f>
        <v>3208</v>
      </c>
      <c r="AA89" s="417">
        <f>SUM(N89:P89)</f>
        <v>999</v>
      </c>
      <c r="AB89" s="417">
        <f>SUM(Q89:S89)</f>
        <v>2209</v>
      </c>
      <c r="AC89" s="417">
        <f>SUM(T89:V89)</f>
        <v>2858</v>
      </c>
      <c r="AD89" s="417">
        <f>SUM(W89:Y89)</f>
        <v>3468</v>
      </c>
      <c r="AE89" s="417">
        <f>SUM(B89                                                                              : INDEX(B89:M89,$A$2))</f>
        <v>2230</v>
      </c>
      <c r="AF89" s="417">
        <f t="shared" si="148"/>
        <v>920</v>
      </c>
      <c r="AG89" s="417">
        <f t="shared" si="149"/>
        <v>1310</v>
      </c>
      <c r="AH89" s="417">
        <f t="shared" si="150"/>
        <v>1348</v>
      </c>
      <c r="AI89" s="417">
        <f t="shared" si="151"/>
        <v>1706</v>
      </c>
      <c r="AJ89" s="418">
        <f t="shared" ref="AJ89:AJ90" si="156">Z89/AE89-1</f>
        <v>0.43856502242152473</v>
      </c>
      <c r="AK89" s="418">
        <f t="shared" si="152"/>
        <v>8.5869565217391308E-2</v>
      </c>
      <c r="AL89" s="418">
        <f t="shared" si="152"/>
        <v>0.68625954198473282</v>
      </c>
      <c r="AM89" s="418">
        <f t="shared" si="152"/>
        <v>1.1201780415430269</v>
      </c>
      <c r="AN89" s="418">
        <f>AD89/SUM(K89:INDEX(K89:M89,MOD($A$2,3)))-1</f>
        <v>1.0328253223915591</v>
      </c>
      <c r="AO89" s="395">
        <f>'GEN Lion North'!AO89+'GEN Lion South'!AO89</f>
        <v>431</v>
      </c>
      <c r="AP89" s="395">
        <f>'GEN Lion North'!AP89+'GEN Lion South'!AP89</f>
        <v>920</v>
      </c>
      <c r="AQ89" s="395">
        <f>'GEN Lion North'!AQ89+'GEN Lion South'!AQ89</f>
        <v>1151</v>
      </c>
      <c r="AR89" s="395">
        <f>'GEN Lion North'!AR89+'GEN Lion South'!AR89</f>
        <v>905</v>
      </c>
      <c r="AS89" s="395">
        <f>'GEN Lion North'!AS89+'GEN Lion South'!AS89</f>
        <v>899</v>
      </c>
      <c r="AT89" s="395">
        <f>'GEN Lion North'!AT89+'GEN Lion South'!AT89</f>
        <v>1684</v>
      </c>
      <c r="BA89" s="421">
        <f>SUM(AO89:INDEX(AO89:AQ89,IF($A$2&lt;3,$A$2,3)))</f>
        <v>2502</v>
      </c>
      <c r="BB89" s="421">
        <f>SUM(AR89:INDEX(AR89:AT89,IF(AND($A$2&gt;3,A87&lt;7),$A$2-3,0)))</f>
        <v>3488</v>
      </c>
      <c r="BC89" s="421">
        <f>SUM(AU89:INDEX(AU89:AW89,IF(AND($A$2&gt;6,$A$2&lt;10),$A$2-6,0)))</f>
        <v>0</v>
      </c>
      <c r="BD89" s="421">
        <f>SUM(AX89:INDEX(AX89:AZ89,IF($A$2&gt;9,$A$2-9,0)))</f>
        <v>0</v>
      </c>
      <c r="BE89" s="421">
        <f>SUM($AO89:INDEX(AO89:AZ89,$A$2))</f>
        <v>5990</v>
      </c>
      <c r="BF89" s="422">
        <f t="shared" si="153"/>
        <v>2.2447916666666665</v>
      </c>
      <c r="BG89" s="423">
        <f t="shared" si="153"/>
        <v>4.9197860962566846</v>
      </c>
      <c r="BH89" s="423">
        <f t="shared" si="153"/>
        <v>1.8564516129032258</v>
      </c>
      <c r="BI89" s="423">
        <f t="shared" si="153"/>
        <v>1.921443736730361</v>
      </c>
      <c r="BJ89" s="423">
        <f t="shared" si="153"/>
        <v>1.4546925566343043</v>
      </c>
      <c r="BK89" s="423">
        <f t="shared" si="153"/>
        <v>1.5035714285714286</v>
      </c>
      <c r="BL89" s="423">
        <f t="shared" si="153"/>
        <v>0</v>
      </c>
      <c r="BM89" s="423">
        <f t="shared" si="153"/>
        <v>0</v>
      </c>
      <c r="BN89" s="423">
        <f t="shared" si="153"/>
        <v>0</v>
      </c>
      <c r="BO89" s="423">
        <f t="shared" si="153"/>
        <v>0</v>
      </c>
      <c r="BP89" s="423">
        <f t="shared" si="153"/>
        <v>0</v>
      </c>
      <c r="BQ89" s="423">
        <f t="shared" si="153"/>
        <v>0</v>
      </c>
      <c r="BR89" s="423">
        <f>BA89/SUM(N89:INDEX(N89:P89,IF($A$2&lt;3,$A$2,3)))</f>
        <v>2.5045045045045047</v>
      </c>
      <c r="BS89" s="423">
        <f>BB89/SUM(Q89:INDEX(Q89:S89,$B$2))</f>
        <v>1.5789950203712086</v>
      </c>
      <c r="BT89" s="423">
        <f t="shared" si="154"/>
        <v>0</v>
      </c>
      <c r="BU89" s="423">
        <f t="shared" si="154"/>
        <v>0</v>
      </c>
      <c r="BV89" s="423">
        <f t="shared" si="155"/>
        <v>1.8672069825436408</v>
      </c>
    </row>
    <row r="90" spans="1:74" x14ac:dyDescent="0.25">
      <c r="B90" s="426">
        <f>SUM(B88:B89)</f>
        <v>448</v>
      </c>
      <c r="C90" s="426">
        <f t="shared" ref="C90:Y90" si="157">SUM(C88:C89)</f>
        <v>219</v>
      </c>
      <c r="D90" s="426">
        <f t="shared" si="157"/>
        <v>462</v>
      </c>
      <c r="E90" s="426">
        <f t="shared" si="157"/>
        <v>595</v>
      </c>
      <c r="F90" s="426">
        <f t="shared" si="157"/>
        <v>476</v>
      </c>
      <c r="G90" s="426">
        <f t="shared" si="157"/>
        <v>507</v>
      </c>
      <c r="H90" s="426">
        <f t="shared" si="157"/>
        <v>508</v>
      </c>
      <c r="I90" s="426">
        <f t="shared" si="157"/>
        <v>492</v>
      </c>
      <c r="J90" s="426">
        <f t="shared" si="157"/>
        <v>575</v>
      </c>
      <c r="K90" s="426">
        <f t="shared" si="157"/>
        <v>464</v>
      </c>
      <c r="L90" s="426">
        <f t="shared" si="157"/>
        <v>809</v>
      </c>
      <c r="M90" s="426">
        <f t="shared" si="157"/>
        <v>610</v>
      </c>
      <c r="N90" s="426">
        <f t="shared" si="157"/>
        <v>206</v>
      </c>
      <c r="O90" s="426">
        <f t="shared" si="157"/>
        <v>198</v>
      </c>
      <c r="P90" s="426">
        <f t="shared" si="157"/>
        <v>685</v>
      </c>
      <c r="Q90" s="426">
        <f t="shared" si="157"/>
        <v>545</v>
      </c>
      <c r="R90" s="426">
        <f t="shared" si="157"/>
        <v>749</v>
      </c>
      <c r="S90" s="426">
        <f t="shared" si="157"/>
        <v>1300</v>
      </c>
      <c r="T90" s="426">
        <f t="shared" si="157"/>
        <v>929</v>
      </c>
      <c r="U90" s="426">
        <f t="shared" si="157"/>
        <v>1061</v>
      </c>
      <c r="V90" s="426">
        <f t="shared" si="157"/>
        <v>1275</v>
      </c>
      <c r="W90" s="426">
        <f t="shared" si="157"/>
        <v>1190</v>
      </c>
      <c r="X90" s="426">
        <f t="shared" si="157"/>
        <v>1319</v>
      </c>
      <c r="Y90" s="426">
        <f t="shared" si="157"/>
        <v>1507</v>
      </c>
      <c r="Z90" s="425">
        <f>SUM(N90:INDEX(N90:Y90,$A$2))</f>
        <v>3683</v>
      </c>
      <c r="AA90" s="426">
        <f t="shared" ref="AA90:AD90" si="158">SUM(AA88:AA89)</f>
        <v>1089</v>
      </c>
      <c r="AB90" s="426">
        <f t="shared" si="158"/>
        <v>2594</v>
      </c>
      <c r="AC90" s="426">
        <f t="shared" si="158"/>
        <v>3265</v>
      </c>
      <c r="AD90" s="426">
        <f t="shared" si="158"/>
        <v>4016</v>
      </c>
      <c r="AE90" s="426">
        <f>SUM(B90                                                                              : INDEX(B90:M90,$A$2))</f>
        <v>2707</v>
      </c>
      <c r="AF90" s="426">
        <f t="shared" si="148"/>
        <v>1129</v>
      </c>
      <c r="AG90" s="426">
        <f t="shared" si="149"/>
        <v>1578</v>
      </c>
      <c r="AH90" s="426">
        <f t="shared" si="150"/>
        <v>1575</v>
      </c>
      <c r="AI90" s="426">
        <f t="shared" si="151"/>
        <v>1883</v>
      </c>
      <c r="AJ90" s="428">
        <f t="shared" si="156"/>
        <v>0.36054673069818999</v>
      </c>
      <c r="AK90" s="428">
        <f t="shared" si="152"/>
        <v>-3.5429583702391465E-2</v>
      </c>
      <c r="AL90" s="428">
        <f t="shared" si="152"/>
        <v>0.64385297845373901</v>
      </c>
      <c r="AM90" s="428">
        <f t="shared" si="152"/>
        <v>1.0730158730158732</v>
      </c>
      <c r="AN90" s="428">
        <f>AD90/SUM(K90:INDEX(K90:M90,MOD($A$2,3)))-1</f>
        <v>1.1327668613913966</v>
      </c>
      <c r="AO90" s="426">
        <f t="shared" ref="AO90:AP90" si="159">SUM(AO88:AO89)</f>
        <v>509</v>
      </c>
      <c r="AP90" s="426">
        <f t="shared" si="159"/>
        <v>1052</v>
      </c>
      <c r="AQ90" s="426">
        <f t="shared" ref="AQ90:AT90" si="160">SUM(AQ88:AQ89)</f>
        <v>1209</v>
      </c>
      <c r="AR90" s="426">
        <f t="shared" si="160"/>
        <v>962</v>
      </c>
      <c r="AS90" s="426">
        <f t="shared" si="160"/>
        <v>953</v>
      </c>
      <c r="AT90" s="426">
        <f t="shared" si="160"/>
        <v>1739</v>
      </c>
      <c r="BA90" s="431">
        <f>SUM(AO90:INDEX(AO90:AQ90,IF($A$2&lt;3,$A$2,3)))</f>
        <v>2770</v>
      </c>
      <c r="BB90" s="431">
        <f>SUM(AR90:INDEX(AR90:AT90,IF(AND($A$2&gt;3,A88&lt;7),$A$2-3,0)))</f>
        <v>3654</v>
      </c>
      <c r="BC90" s="431">
        <f>SUM(AU90:INDEX(AU90:AW90,IF(AND($A$2&gt;6,$A$2&lt;10),$A$2-6,0)))</f>
        <v>0</v>
      </c>
      <c r="BD90" s="431">
        <f>SUM(AX90:INDEX(AX90:AZ90,IF($A$2&gt;9,$A$2-9,0)))</f>
        <v>0</v>
      </c>
      <c r="BE90" s="431">
        <f>SUM($AO90:INDEX(AO90:AZ90,$A$2))</f>
        <v>6424</v>
      </c>
      <c r="BF90" s="432">
        <f t="shared" si="153"/>
        <v>2.470873786407767</v>
      </c>
      <c r="BG90" s="433">
        <f t="shared" si="153"/>
        <v>5.3131313131313131</v>
      </c>
      <c r="BH90" s="433">
        <f t="shared" si="153"/>
        <v>1.7649635036496349</v>
      </c>
      <c r="BI90" s="433">
        <f t="shared" si="153"/>
        <v>1.7651376146788991</v>
      </c>
      <c r="BJ90" s="433">
        <f t="shared" si="153"/>
        <v>1.2723631508678237</v>
      </c>
      <c r="BK90" s="433">
        <f t="shared" si="153"/>
        <v>1.3376923076923077</v>
      </c>
      <c r="BL90" s="433">
        <f t="shared" si="153"/>
        <v>0</v>
      </c>
      <c r="BM90" s="433">
        <f t="shared" si="153"/>
        <v>0</v>
      </c>
      <c r="BN90" s="433">
        <f t="shared" si="153"/>
        <v>0</v>
      </c>
      <c r="BO90" s="433">
        <f t="shared" si="153"/>
        <v>0</v>
      </c>
      <c r="BP90" s="433">
        <f t="shared" si="153"/>
        <v>0</v>
      </c>
      <c r="BQ90" s="433">
        <f t="shared" si="153"/>
        <v>0</v>
      </c>
      <c r="BR90" s="433">
        <f>BA90/SUM(N90:INDEX(N90:P90,IF($A$2&lt;3,$A$2,3)))</f>
        <v>2.5436179981634526</v>
      </c>
      <c r="BS90" s="433">
        <f>BB90/SUM(Q90:INDEX(Q90:S90,$B$2))</f>
        <v>1.4086353122590594</v>
      </c>
      <c r="BT90" s="433">
        <f t="shared" si="154"/>
        <v>0</v>
      </c>
      <c r="BU90" s="433">
        <f t="shared" si="154"/>
        <v>0</v>
      </c>
      <c r="BV90" s="433">
        <f t="shared" si="155"/>
        <v>1.7442302470811839</v>
      </c>
    </row>
    <row r="91" spans="1:74" x14ac:dyDescent="0.25">
      <c r="BF91" s="441"/>
    </row>
    <row r="92" spans="1:74" x14ac:dyDescent="0.25">
      <c r="BF92" s="441"/>
    </row>
    <row r="93" spans="1:74" x14ac:dyDescent="0.25">
      <c r="BF93" s="441"/>
    </row>
    <row r="94" spans="1:74" s="416" customFormat="1" x14ac:dyDescent="0.25">
      <c r="A94" s="408" t="s">
        <v>109</v>
      </c>
      <c r="B94" s="409">
        <v>42005</v>
      </c>
      <c r="C94" s="409">
        <v>42036</v>
      </c>
      <c r="D94" s="409">
        <v>42064</v>
      </c>
      <c r="E94" s="409">
        <v>42095</v>
      </c>
      <c r="F94" s="409">
        <v>42125</v>
      </c>
      <c r="G94" s="409">
        <v>42156</v>
      </c>
      <c r="H94" s="409">
        <v>42186</v>
      </c>
      <c r="I94" s="409">
        <v>42217</v>
      </c>
      <c r="J94" s="409">
        <v>42248</v>
      </c>
      <c r="K94" s="409">
        <v>42278</v>
      </c>
      <c r="L94" s="409">
        <v>42309</v>
      </c>
      <c r="M94" s="409">
        <v>42339</v>
      </c>
      <c r="N94" s="409">
        <v>42370</v>
      </c>
      <c r="O94" s="409">
        <v>42401</v>
      </c>
      <c r="P94" s="409">
        <v>42430</v>
      </c>
      <c r="Q94" s="409">
        <v>42461</v>
      </c>
      <c r="R94" s="409">
        <v>42491</v>
      </c>
      <c r="S94" s="409">
        <v>42522</v>
      </c>
      <c r="T94" s="409">
        <v>42552</v>
      </c>
      <c r="U94" s="409">
        <v>42583</v>
      </c>
      <c r="V94" s="409">
        <v>42614</v>
      </c>
      <c r="W94" s="409">
        <v>42644</v>
      </c>
      <c r="X94" s="409">
        <v>42675</v>
      </c>
      <c r="Y94" s="409">
        <v>42705</v>
      </c>
      <c r="Z94" s="410" t="str">
        <f>"YTD " &amp; A93 &amp;"/16"</f>
        <v>YTD /16</v>
      </c>
      <c r="AA94" s="410" t="s">
        <v>78</v>
      </c>
      <c r="AB94" s="410" t="s">
        <v>79</v>
      </c>
      <c r="AC94" s="410" t="s">
        <v>80</v>
      </c>
      <c r="AD94" s="410" t="s">
        <v>81</v>
      </c>
      <c r="AE94" s="411" t="str">
        <f>"YTD " &amp; A93 &amp;"/15"</f>
        <v>YTD /15</v>
      </c>
      <c r="AF94" s="411" t="s">
        <v>82</v>
      </c>
      <c r="AG94" s="411" t="s">
        <v>83</v>
      </c>
      <c r="AH94" s="411" t="s">
        <v>84</v>
      </c>
      <c r="AI94" s="411" t="s">
        <v>85</v>
      </c>
      <c r="AJ94" s="412" t="s">
        <v>86</v>
      </c>
      <c r="AK94" s="412" t="s">
        <v>87</v>
      </c>
      <c r="AL94" s="412" t="s">
        <v>88</v>
      </c>
      <c r="AM94" s="412" t="s">
        <v>89</v>
      </c>
      <c r="AN94" s="412" t="s">
        <v>90</v>
      </c>
      <c r="AO94" s="413">
        <v>42736</v>
      </c>
      <c r="AP94" s="413">
        <v>42767</v>
      </c>
      <c r="AQ94" s="413">
        <v>42795</v>
      </c>
      <c r="AR94" s="413">
        <v>42826</v>
      </c>
      <c r="AS94" s="413">
        <v>42856</v>
      </c>
      <c r="AT94" s="413">
        <v>42887</v>
      </c>
      <c r="AU94" s="413">
        <v>42917</v>
      </c>
      <c r="AV94" s="413">
        <v>42948</v>
      </c>
      <c r="AW94" s="413">
        <v>42979</v>
      </c>
      <c r="AX94" s="413">
        <v>43009</v>
      </c>
      <c r="AY94" s="413">
        <v>43040</v>
      </c>
      <c r="AZ94" s="413">
        <v>43070</v>
      </c>
      <c r="BA94" s="410" t="s">
        <v>91</v>
      </c>
      <c r="BB94" s="410" t="s">
        <v>92</v>
      </c>
      <c r="BC94" s="410" t="s">
        <v>93</v>
      </c>
      <c r="BD94" s="410" t="s">
        <v>94</v>
      </c>
      <c r="BE94" s="410" t="str">
        <f>"YTD " &amp; A93 &amp;"/17"</f>
        <v>YTD /17</v>
      </c>
      <c r="BF94" s="414">
        <v>42736</v>
      </c>
      <c r="BG94" s="413">
        <v>42767</v>
      </c>
      <c r="BH94" s="413">
        <v>42795</v>
      </c>
      <c r="BI94" s="413">
        <v>42826</v>
      </c>
      <c r="BJ94" s="413">
        <v>42856</v>
      </c>
      <c r="BK94" s="413">
        <v>42887</v>
      </c>
      <c r="BL94" s="413">
        <v>42917</v>
      </c>
      <c r="BM94" s="413">
        <v>42948</v>
      </c>
      <c r="BN94" s="413">
        <v>42979</v>
      </c>
      <c r="BO94" s="413">
        <v>43009</v>
      </c>
      <c r="BP94" s="413">
        <v>43040</v>
      </c>
      <c r="BQ94" s="413">
        <v>43070</v>
      </c>
      <c r="BR94" s="410" t="s">
        <v>95</v>
      </c>
      <c r="BS94" s="410" t="s">
        <v>96</v>
      </c>
      <c r="BT94" s="410" t="s">
        <v>97</v>
      </c>
      <c r="BU94" s="410" t="s">
        <v>98</v>
      </c>
      <c r="BV94" s="415" t="s">
        <v>3</v>
      </c>
    </row>
    <row r="95" spans="1:74" x14ac:dyDescent="0.25">
      <c r="A95" s="391" t="s">
        <v>172</v>
      </c>
      <c r="B95" s="395">
        <f>'Agency North'!C95+'Agency South'!C95</f>
        <v>2113.634</v>
      </c>
      <c r="C95" s="395">
        <f>'Agency North'!D95+'Agency South'!D95</f>
        <v>1517.068</v>
      </c>
      <c r="D95" s="395">
        <f>'Agency North'!E95+'Agency South'!E95</f>
        <v>4977.817</v>
      </c>
      <c r="E95" s="395">
        <f>'Agency North'!F95+'Agency South'!F95</f>
        <v>5185.8765000000003</v>
      </c>
      <c r="F95" s="395">
        <f>'Agency North'!G95+'Agency South'!G95</f>
        <v>3419.9209999999998</v>
      </c>
      <c r="G95" s="395">
        <f>'Agency North'!H95+'Agency South'!H95</f>
        <v>4749.3064999999997</v>
      </c>
      <c r="H95" s="395">
        <f>'Agency North'!I95+'Agency South'!I95</f>
        <v>7399.5469999999996</v>
      </c>
      <c r="I95" s="395">
        <f>'Agency North'!J95+'Agency South'!J95</f>
        <v>2452.8310000000001</v>
      </c>
      <c r="J95" s="395">
        <f>'Agency North'!K95+'Agency South'!K95</f>
        <v>6767.6095000000005</v>
      </c>
      <c r="K95" s="395">
        <f>'Agency North'!L95+'Agency South'!L95</f>
        <v>4791.4854999999898</v>
      </c>
      <c r="L95" s="395">
        <f>'Agency North'!M95+'Agency South'!M95</f>
        <v>4597.14299999999</v>
      </c>
      <c r="M95" s="395">
        <f>'Agency North'!N95+'Agency South'!N95</f>
        <v>9871.6519999999891</v>
      </c>
      <c r="N95" s="395">
        <f>'Agency North'!O95+'Agency South'!O95</f>
        <v>2409.0369999999998</v>
      </c>
      <c r="O95" s="395">
        <f>'Agency North'!P95+'Agency South'!P95</f>
        <v>2030.2519999999699</v>
      </c>
      <c r="P95" s="395">
        <f>'Agency North'!Q95+'Agency South'!Q95</f>
        <v>4284.3209999999899</v>
      </c>
      <c r="Q95" s="395">
        <f>'Agency North'!R95+'Agency South'!R95</f>
        <v>6232.1170000000002</v>
      </c>
      <c r="R95" s="395">
        <f>'Agency North'!S95+'Agency South'!S95</f>
        <v>3764.7039999999997</v>
      </c>
      <c r="S95" s="395">
        <f>'Agency North'!T95+'Agency South'!T95</f>
        <v>4062.6605</v>
      </c>
      <c r="T95" s="395">
        <f>'Agency North'!U95+'Agency South'!U95</f>
        <v>3366.509</v>
      </c>
      <c r="U95" s="395">
        <f>'Agency North'!V95+'Agency South'!V95</f>
        <v>2745.7595000000001</v>
      </c>
      <c r="V95" s="395">
        <f>'Agency North'!W95+'Agency South'!W95</f>
        <v>3891.1359999999995</v>
      </c>
      <c r="W95" s="395">
        <f>'Agency North'!X95+'Agency South'!X95</f>
        <v>2956.529</v>
      </c>
      <c r="X95" s="395">
        <f>'Agency North'!Y95+'Agency South'!Y95</f>
        <v>3660.9405000000002</v>
      </c>
      <c r="Y95" s="395">
        <f>'Agency North'!Z95+'Agency South'!Z95</f>
        <v>7064.0375000000004</v>
      </c>
      <c r="Z95" s="417">
        <f>SUM(N95:INDEX(N95:Y95,$A$2))</f>
        <v>22783.091499999959</v>
      </c>
      <c r="AA95" s="417">
        <f>SUM(N95:P95)</f>
        <v>8723.6099999999606</v>
      </c>
      <c r="AB95" s="417">
        <f>SUM(Q95:S95)</f>
        <v>14059.4815</v>
      </c>
      <c r="AC95" s="417">
        <f>SUM(T95:V95)</f>
        <v>10003.404500000001</v>
      </c>
      <c r="AD95" s="417">
        <f>SUM(W95:Y95)</f>
        <v>13681.507000000001</v>
      </c>
      <c r="AE95" s="466">
        <f>SUM(B95                                                                              : INDEX(B95:M95,$A$2))</f>
        <v>21963.623</v>
      </c>
      <c r="AF95" s="417">
        <f>SUM(B95:D95)</f>
        <v>8608.5190000000002</v>
      </c>
      <c r="AG95" s="417">
        <f>SUM(E95:G95)</f>
        <v>13355.103999999999</v>
      </c>
      <c r="AH95" s="417">
        <f>SUM(H95:J95)</f>
        <v>16619.987500000003</v>
      </c>
      <c r="AI95" s="417">
        <f>SUM(K95:M95)</f>
        <v>19260.280499999972</v>
      </c>
      <c r="AJ95" s="418">
        <f>Z95/AE95-1</f>
        <v>3.7310260697880349E-2</v>
      </c>
      <c r="AK95" s="418">
        <f t="shared" ref="AK95:AN103" si="161">AA95/AF95-1</f>
        <v>1.3369430909075053E-2</v>
      </c>
      <c r="AL95" s="418">
        <f t="shared" si="161"/>
        <v>5.2742195043932405E-2</v>
      </c>
      <c r="AM95" s="418">
        <f t="shared" si="161"/>
        <v>-0.39810998654481544</v>
      </c>
      <c r="AN95" s="418">
        <f t="shared" si="161"/>
        <v>-0.28965172651561222</v>
      </c>
      <c r="AO95" s="419">
        <f>'GEN Lion North'!AO95+'GEN Lion South'!AO95</f>
        <v>5732.826</v>
      </c>
      <c r="AP95" s="419">
        <f>'GEN Lion North'!AP95+'GEN Lion South'!AP95</f>
        <v>9062.9023000000107</v>
      </c>
      <c r="AQ95" s="419">
        <f>'GEN Lion North'!AQ95+'GEN Lion South'!AQ95</f>
        <v>10294.790000000001</v>
      </c>
      <c r="AR95" s="420">
        <f>'GEN Lion North'!AR95+'GEN Lion South'!AR95</f>
        <v>15840.99</v>
      </c>
      <c r="AS95" s="420">
        <f>'GEN Lion North'!AS95+'GEN Lion South'!AS95</f>
        <v>15047.619999999999</v>
      </c>
      <c r="AT95" s="420">
        <f>'GEN Lion North'!AT95+'GEN Lion South'!AT95</f>
        <v>17333.95</v>
      </c>
      <c r="AU95" s="451">
        <f>'GEN Lion North'!AU95+'GEN Lion South'!AU95</f>
        <v>0</v>
      </c>
      <c r="AV95" s="451">
        <f>'GEN Lion North'!AV95+'GEN Lion South'!AV95</f>
        <v>0</v>
      </c>
      <c r="AW95" s="451">
        <f>'GEN Lion North'!AW95+'GEN Lion South'!AW95</f>
        <v>0</v>
      </c>
      <c r="AX95" s="451">
        <f>'GEN Lion North'!AX95+'GEN Lion South'!AX95</f>
        <v>0</v>
      </c>
      <c r="AY95" s="451">
        <f>'GEN Lion North'!AY95+'GEN Lion South'!AY95</f>
        <v>0</v>
      </c>
      <c r="AZ95" s="451">
        <f>'GEN Lion North'!AZ95+'GEN Lion South'!AZ95</f>
        <v>0</v>
      </c>
      <c r="BA95" s="421">
        <f>SUM(AO95:INDEX(AO95:AQ95,IF($A$2&lt;3,$A$2,3)))</f>
        <v>25090.518300000011</v>
      </c>
      <c r="BB95" s="421">
        <f>SUM(AR95:INDEX(AR95:AT95,IF(AND($A$2&gt;3,$A$2&lt;7),$A$2-3,0)))</f>
        <v>48222.559999999998</v>
      </c>
      <c r="BC95" s="421">
        <f>SUM(AU95:INDEX(AU95:AW95,IF(AND($A$2&gt;6,$A$2&lt;10),$A$2-6,0)))</f>
        <v>0</v>
      </c>
      <c r="BD95" s="421">
        <f>SUM(AX95:INDEX(AX95:AZ95,IF($A$2&gt;9,$A$2-9,0)))</f>
        <v>0</v>
      </c>
      <c r="BE95" s="421">
        <f>SUM($AO95:INDEX(AO95:AZ95,$A$2))</f>
        <v>73313.078300000008</v>
      </c>
      <c r="BF95" s="467">
        <f>AO95/N95</f>
        <v>2.3797168744191146</v>
      </c>
      <c r="BG95" s="423">
        <f t="shared" ref="BG95:BQ103" si="162">AP95/O95</f>
        <v>4.4639297486224097</v>
      </c>
      <c r="BH95" s="423">
        <f t="shared" si="162"/>
        <v>2.4028988490825092</v>
      </c>
      <c r="BI95" s="423">
        <f t="shared" si="162"/>
        <v>2.5418312910364165</v>
      </c>
      <c r="BJ95" s="423">
        <f t="shared" si="162"/>
        <v>3.9970260610130306</v>
      </c>
      <c r="BK95" s="423">
        <f t="shared" si="162"/>
        <v>4.2666498960471841</v>
      </c>
      <c r="BL95" s="423">
        <f t="shared" si="162"/>
        <v>0</v>
      </c>
      <c r="BM95" s="423">
        <f t="shared" si="162"/>
        <v>0</v>
      </c>
      <c r="BN95" s="423">
        <f t="shared" si="162"/>
        <v>0</v>
      </c>
      <c r="BO95" s="423">
        <f t="shared" si="162"/>
        <v>0</v>
      </c>
      <c r="BP95" s="423">
        <f t="shared" si="162"/>
        <v>0</v>
      </c>
      <c r="BQ95" s="423">
        <f t="shared" si="162"/>
        <v>0</v>
      </c>
      <c r="BR95" s="423">
        <f>BA95/SUM(N95:INDEX(N95:P95,IF($A$2&lt;3,$A$2,3)))</f>
        <v>2.876162311245015</v>
      </c>
      <c r="BS95" s="423">
        <f>BB95/SUM(Q95:INDEX(Q95:S95,$B$2))</f>
        <v>3.4298960455974141</v>
      </c>
      <c r="BT95" s="423">
        <f t="shared" ref="BT95:BU103" si="163">BC95/AC95</f>
        <v>0</v>
      </c>
      <c r="BU95" s="423">
        <f t="shared" si="163"/>
        <v>0</v>
      </c>
      <c r="BV95" s="423">
        <f>BE95/Z95</f>
        <v>3.2178722672469688</v>
      </c>
    </row>
    <row r="96" spans="1:74" x14ac:dyDescent="0.25">
      <c r="A96" s="391" t="s">
        <v>64</v>
      </c>
      <c r="B96" s="395">
        <f>'Agency North'!C96+'Agency South'!C96</f>
        <v>2041.5569999999998</v>
      </c>
      <c r="C96" s="395">
        <f>'Agency North'!D96+'Agency South'!D96</f>
        <v>1104.5840000000001</v>
      </c>
      <c r="D96" s="395">
        <f>'Agency North'!E96+'Agency South'!E96</f>
        <v>2822.6554999999998</v>
      </c>
      <c r="E96" s="395">
        <f>'Agency North'!F96+'Agency South'!F96</f>
        <v>4653.9250000000002</v>
      </c>
      <c r="F96" s="395">
        <f>'Agency North'!G96+'Agency South'!G96</f>
        <v>3042.0965000000001</v>
      </c>
      <c r="G96" s="395">
        <f>'Agency North'!H96+'Agency South'!H96</f>
        <v>3505.0320000000002</v>
      </c>
      <c r="H96" s="395">
        <f>'Agency North'!I96+'Agency South'!I96</f>
        <v>4443.067</v>
      </c>
      <c r="I96" s="395">
        <f>'Agency North'!J96+'Agency South'!J96</f>
        <v>2814.297</v>
      </c>
      <c r="J96" s="395">
        <f>'Agency North'!K96+'Agency South'!K96</f>
        <v>6173.4279999999999</v>
      </c>
      <c r="K96" s="395">
        <f>'Agency North'!L96+'Agency South'!L96</f>
        <v>3763.5709999999999</v>
      </c>
      <c r="L96" s="395">
        <f>'Agency North'!M96+'Agency South'!M96</f>
        <v>8759.0810000000292</v>
      </c>
      <c r="M96" s="395">
        <f>'Agency North'!N96+'Agency South'!N96</f>
        <v>8076.0369999999903</v>
      </c>
      <c r="N96" s="395">
        <f>'Agency North'!O96+'Agency South'!O96</f>
        <v>1339.41</v>
      </c>
      <c r="O96" s="395">
        <f>'Agency North'!P96+'Agency South'!P96</f>
        <v>1090.5070000000001</v>
      </c>
      <c r="P96" s="395">
        <f>'Agency North'!Q96+'Agency South'!Q96</f>
        <v>8540.9510000000009</v>
      </c>
      <c r="Q96" s="395">
        <f>'Agency North'!R96+'Agency South'!R96</f>
        <v>7245.0709999999999</v>
      </c>
      <c r="R96" s="395">
        <f>'Agency North'!S96+'Agency South'!S96</f>
        <v>5970.442</v>
      </c>
      <c r="S96" s="395">
        <f>'Agency North'!T96+'Agency South'!T96</f>
        <v>12399.223000000071</v>
      </c>
      <c r="T96" s="395">
        <f>'Agency North'!U96+'Agency South'!U96</f>
        <v>6351.8460000000105</v>
      </c>
      <c r="U96" s="395">
        <f>'Agency North'!V96+'Agency South'!V96</f>
        <v>7634.55800000001</v>
      </c>
      <c r="V96" s="395">
        <f>'Agency North'!W96+'Agency South'!W96</f>
        <v>13540.13250000006</v>
      </c>
      <c r="W96" s="395">
        <f>'Agency North'!X96+'Agency South'!X96</f>
        <v>8367.8040000000201</v>
      </c>
      <c r="X96" s="395">
        <f>'Agency North'!Y96+'Agency South'!Y96</f>
        <v>11071.21900000005</v>
      </c>
      <c r="Y96" s="395">
        <f>'Agency North'!Z96+'Agency South'!Z96</f>
        <v>20044.459000000112</v>
      </c>
      <c r="Z96" s="417">
        <f>SUM(N96:INDEX(N96:Y96,$A$2))</f>
        <v>36585.604000000072</v>
      </c>
      <c r="AA96" s="417">
        <f t="shared" ref="AA96:AA101" si="164">SUM(N96:P96)</f>
        <v>10970.868000000002</v>
      </c>
      <c r="AB96" s="417">
        <f t="shared" ref="AB96:AB101" si="165">SUM(Q96:S96)</f>
        <v>25614.73600000007</v>
      </c>
      <c r="AC96" s="417">
        <f t="shared" ref="AC96:AC101" si="166">SUM(T96:V96)</f>
        <v>27526.536500000082</v>
      </c>
      <c r="AD96" s="417">
        <f t="shared" ref="AD96:AD101" si="167">SUM(W96:Y96)</f>
        <v>39483.482000000178</v>
      </c>
      <c r="AE96" s="417">
        <f>SUM(B96                                                                              : INDEX(B96:M96,$A$2))</f>
        <v>17169.849999999999</v>
      </c>
      <c r="AF96" s="417">
        <f t="shared" ref="AF96:AF101" si="168">SUM(B96:D96)</f>
        <v>5968.7964999999995</v>
      </c>
      <c r="AG96" s="417">
        <f t="shared" ref="AG96:AG101" si="169">SUM(E96:G96)</f>
        <v>11201.053500000002</v>
      </c>
      <c r="AH96" s="417">
        <f t="shared" ref="AH96:AH101" si="170">SUM(H96:J96)</f>
        <v>13430.791999999999</v>
      </c>
      <c r="AI96" s="417">
        <f t="shared" ref="AI96:AI101" si="171">SUM(K96:M96)</f>
        <v>20598.68900000002</v>
      </c>
      <c r="AJ96" s="418">
        <f t="shared" ref="AJ96:AJ103" si="172">Z96/AE96-1</f>
        <v>1.1308051031313653</v>
      </c>
      <c r="AK96" s="418">
        <f t="shared" si="161"/>
        <v>0.83803686388034904</v>
      </c>
      <c r="AL96" s="418">
        <f t="shared" si="161"/>
        <v>1.2868148964738064</v>
      </c>
      <c r="AM96" s="418">
        <f t="shared" si="161"/>
        <v>1.0495095523778555</v>
      </c>
      <c r="AN96" s="418">
        <f t="shared" si="161"/>
        <v>0.9167958698730847</v>
      </c>
      <c r="AO96" s="419">
        <f>'GEN Lion North'!AO96+'GEN Lion South'!AO96</f>
        <v>3966.2190000000001</v>
      </c>
      <c r="AP96" s="419">
        <f>'GEN Lion North'!AP96+'GEN Lion South'!AP96</f>
        <v>5758.15200000001</v>
      </c>
      <c r="AQ96" s="419">
        <f>'GEN Lion North'!AQ96+'GEN Lion South'!AQ96</f>
        <v>13878.74</v>
      </c>
      <c r="AR96" s="420">
        <f>'GEN Lion North'!AR96+'GEN Lion South'!AR96</f>
        <v>10260.61</v>
      </c>
      <c r="AS96" s="420">
        <f>'GEN Lion North'!AS96+'GEN Lion South'!AS96</f>
        <v>9566.08</v>
      </c>
      <c r="AT96" s="420">
        <f>'GEN Lion North'!AT96+'GEN Lion South'!AT96</f>
        <v>18931.7</v>
      </c>
      <c r="AU96" s="451">
        <f>'GEN Lion North'!AU96+'GEN Lion South'!AU96</f>
        <v>0</v>
      </c>
      <c r="AV96" s="451">
        <f>'GEN Lion North'!AV96+'GEN Lion South'!AV96</f>
        <v>0</v>
      </c>
      <c r="AW96" s="451">
        <f>'GEN Lion North'!AW96+'GEN Lion South'!AW96</f>
        <v>0</v>
      </c>
      <c r="AX96" s="451">
        <f>'GEN Lion North'!AX96+'GEN Lion South'!AX96</f>
        <v>0</v>
      </c>
      <c r="AY96" s="451">
        <f>'GEN Lion North'!AY96+'GEN Lion South'!AY96</f>
        <v>0</v>
      </c>
      <c r="AZ96" s="451">
        <f>'GEN Lion North'!AZ96+'GEN Lion South'!AZ96</f>
        <v>0</v>
      </c>
      <c r="BA96" s="421">
        <f>SUM(AO96:INDEX(AO96:AQ96,IF($A$2&lt;3,$A$2,3)))</f>
        <v>23603.111000000012</v>
      </c>
      <c r="BB96" s="421">
        <f>SUM(AR96:INDEX(AR96:AT96,IF(AND($A$2&gt;3,$A$2&lt;7),$A$2-3,0)))</f>
        <v>38758.39</v>
      </c>
      <c r="BC96" s="421">
        <f>SUM(AU96:INDEX(AU96:AW96,IF(AND($A$2&gt;6,$A$2&lt;10),$A$2-6,0)))</f>
        <v>0</v>
      </c>
      <c r="BD96" s="421">
        <f>SUM(AX96:INDEX(AX96:AZ96,IF($A$2&gt;9,$A$2-9,0)))</f>
        <v>0</v>
      </c>
      <c r="BE96" s="421">
        <f>SUM($AO96:INDEX(AO96:AZ96,$A$2))</f>
        <v>62361.501000000018</v>
      </c>
      <c r="BF96" s="467">
        <f t="shared" ref="BF96:BF103" si="173">AO96/N96</f>
        <v>2.9611687235424551</v>
      </c>
      <c r="BG96" s="423">
        <f t="shared" si="162"/>
        <v>5.2802522129615026</v>
      </c>
      <c r="BH96" s="423">
        <f t="shared" si="162"/>
        <v>1.6249642457848077</v>
      </c>
      <c r="BI96" s="423">
        <f t="shared" si="162"/>
        <v>1.4162193855657179</v>
      </c>
      <c r="BJ96" s="423">
        <f t="shared" si="162"/>
        <v>1.6022398341697315</v>
      </c>
      <c r="BK96" s="423">
        <f t="shared" si="162"/>
        <v>1.5268456741200551</v>
      </c>
      <c r="BL96" s="423">
        <f t="shared" si="162"/>
        <v>0</v>
      </c>
      <c r="BM96" s="423">
        <f t="shared" si="162"/>
        <v>0</v>
      </c>
      <c r="BN96" s="423">
        <f t="shared" si="162"/>
        <v>0</v>
      </c>
      <c r="BO96" s="423">
        <f t="shared" si="162"/>
        <v>0</v>
      </c>
      <c r="BP96" s="423">
        <f t="shared" si="162"/>
        <v>0</v>
      </c>
      <c r="BQ96" s="423">
        <f t="shared" si="162"/>
        <v>0</v>
      </c>
      <c r="BR96" s="423">
        <f>BA96/SUM(N96:INDEX(N96:P96,IF($A$2&lt;3,$A$2,3)))</f>
        <v>2.1514351462436707</v>
      </c>
      <c r="BS96" s="423">
        <f>BB96/SUM(Q96:INDEX(Q96:S96,$B$2))</f>
        <v>1.5131286147161498</v>
      </c>
      <c r="BT96" s="423">
        <f t="shared" si="163"/>
        <v>0</v>
      </c>
      <c r="BU96" s="423">
        <f t="shared" si="163"/>
        <v>0</v>
      </c>
      <c r="BV96" s="423">
        <f t="shared" ref="BV96:BV103" si="174">BE96/Z96</f>
        <v>1.704536598603098</v>
      </c>
    </row>
    <row r="97" spans="1:74" x14ac:dyDescent="0.25">
      <c r="A97" s="391" t="s">
        <v>65</v>
      </c>
      <c r="B97" s="395">
        <f>'Agency North'!C97+'Agency South'!C97</f>
        <v>1607.9859999999999</v>
      </c>
      <c r="C97" s="395">
        <f>'Agency North'!D97+'Agency South'!D97</f>
        <v>1750.9380000000001</v>
      </c>
      <c r="D97" s="395">
        <f>'Agency North'!E97+'Agency South'!E97</f>
        <v>2089.0340000000001</v>
      </c>
      <c r="E97" s="395">
        <f>'Agency North'!F97+'Agency South'!F97</f>
        <v>2906.9760000000001</v>
      </c>
      <c r="F97" s="395">
        <f>'Agency North'!G97+'Agency South'!G97</f>
        <v>3479.0169999999998</v>
      </c>
      <c r="G97" s="395">
        <f>'Agency North'!H97+'Agency South'!H97</f>
        <v>3389.9160000000002</v>
      </c>
      <c r="H97" s="395">
        <f>'Agency North'!I97+'Agency South'!I97</f>
        <v>3395.3140000000003</v>
      </c>
      <c r="I97" s="395">
        <f>'Agency North'!J97+'Agency South'!J97</f>
        <v>2433.3559999999998</v>
      </c>
      <c r="J97" s="395">
        <f>'Agency North'!K97+'Agency South'!K97</f>
        <v>4296.6179999999995</v>
      </c>
      <c r="K97" s="395">
        <f>'Agency North'!L97+'Agency South'!L97</f>
        <v>4505.3620000000001</v>
      </c>
      <c r="L97" s="395">
        <f>'Agency North'!M97+'Agency South'!M97</f>
        <v>3030.0115000000001</v>
      </c>
      <c r="M97" s="395">
        <f>'Agency North'!N97+'Agency South'!N97</f>
        <v>8739.1770000000106</v>
      </c>
      <c r="N97" s="395">
        <f>'Agency North'!O97+'Agency South'!O97</f>
        <v>2251.2579999999998</v>
      </c>
      <c r="O97" s="395">
        <f>'Agency North'!P97+'Agency South'!P97</f>
        <v>1010.0340000000001</v>
      </c>
      <c r="P97" s="395">
        <f>'Agency North'!Q97+'Agency South'!Q97</f>
        <v>1571.1179999999999</v>
      </c>
      <c r="Q97" s="395">
        <f>'Agency North'!R97+'Agency South'!R97</f>
        <v>3695.29</v>
      </c>
      <c r="R97" s="395">
        <f>'Agency North'!S97+'Agency South'!S97</f>
        <v>3568.9749999999999</v>
      </c>
      <c r="S97" s="395">
        <f>'Agency North'!T97+'Agency South'!T97</f>
        <v>6259.6239999999998</v>
      </c>
      <c r="T97" s="395">
        <f>'Agency North'!U97+'Agency South'!U97</f>
        <v>5109.6440000000002</v>
      </c>
      <c r="U97" s="395">
        <f>'Agency North'!V97+'Agency South'!V97</f>
        <v>3814.7190000000001</v>
      </c>
      <c r="V97" s="395">
        <f>'Agency North'!W97+'Agency South'!W97</f>
        <v>7698.7370000000201</v>
      </c>
      <c r="W97" s="395">
        <f>'Agency North'!X97+'Agency South'!X97</f>
        <v>7515.3340000000007</v>
      </c>
      <c r="X97" s="395">
        <f>'Agency North'!Y97+'Agency South'!Y97</f>
        <v>7935.1679999999997</v>
      </c>
      <c r="Y97" s="395">
        <f>'Agency North'!Z97+'Agency South'!Z97</f>
        <v>9407.7360000000299</v>
      </c>
      <c r="Z97" s="417">
        <f>SUM(N97:INDEX(N97:Y97,$A$2))</f>
        <v>18356.298999999999</v>
      </c>
      <c r="AA97" s="417">
        <f t="shared" si="164"/>
        <v>4832.41</v>
      </c>
      <c r="AB97" s="417">
        <f t="shared" si="165"/>
        <v>13523.888999999999</v>
      </c>
      <c r="AC97" s="417">
        <f t="shared" si="166"/>
        <v>16623.10000000002</v>
      </c>
      <c r="AD97" s="417">
        <f t="shared" si="167"/>
        <v>24858.23800000003</v>
      </c>
      <c r="AE97" s="417">
        <f>SUM(B97                                                                              : INDEX(B97:M97,$A$2))</f>
        <v>15223.867000000002</v>
      </c>
      <c r="AF97" s="417">
        <f t="shared" si="168"/>
        <v>5447.9580000000005</v>
      </c>
      <c r="AG97" s="417">
        <f t="shared" si="169"/>
        <v>9775.9089999999997</v>
      </c>
      <c r="AH97" s="417">
        <f t="shared" si="170"/>
        <v>10125.288</v>
      </c>
      <c r="AI97" s="417">
        <f t="shared" si="171"/>
        <v>16274.55050000001</v>
      </c>
      <c r="AJ97" s="418">
        <f t="shared" si="172"/>
        <v>0.20575797200540413</v>
      </c>
      <c r="AK97" s="418">
        <f t="shared" si="161"/>
        <v>-0.11298692097112362</v>
      </c>
      <c r="AL97" s="418">
        <f t="shared" si="161"/>
        <v>0.38338941166494078</v>
      </c>
      <c r="AM97" s="418">
        <f t="shared" si="161"/>
        <v>0.64174095591157698</v>
      </c>
      <c r="AN97" s="418">
        <f t="shared" si="161"/>
        <v>0.52743008170947725</v>
      </c>
      <c r="AO97" s="419">
        <f>'GEN Lion North'!AO97+'GEN Lion South'!AO97</f>
        <v>3625.0929999999998</v>
      </c>
      <c r="AP97" s="419">
        <f>'GEN Lion North'!AP97+'GEN Lion South'!AP97</f>
        <v>2547.8330000000001</v>
      </c>
      <c r="AQ97" s="419">
        <f>'GEN Lion North'!AQ97+'GEN Lion South'!AQ97</f>
        <v>6880.2</v>
      </c>
      <c r="AR97" s="420">
        <f>'GEN Lion North'!AR97+'GEN Lion South'!AR97</f>
        <v>5002.7299999999996</v>
      </c>
      <c r="AS97" s="420">
        <f>'GEN Lion North'!AS97+'GEN Lion South'!AS97</f>
        <v>5938.76</v>
      </c>
      <c r="AT97" s="420">
        <f>'GEN Lion North'!AT97+'GEN Lion South'!AT97</f>
        <v>4219.3899999999994</v>
      </c>
      <c r="AU97" s="451">
        <f>'GEN Lion North'!AU97+'GEN Lion South'!AU97</f>
        <v>0</v>
      </c>
      <c r="AV97" s="451">
        <f>'GEN Lion North'!AV97+'GEN Lion South'!AV97</f>
        <v>0</v>
      </c>
      <c r="AW97" s="451">
        <f>'GEN Lion North'!AW97+'GEN Lion South'!AW97</f>
        <v>0</v>
      </c>
      <c r="AX97" s="451">
        <f>'GEN Lion North'!AX97+'GEN Lion South'!AX97</f>
        <v>0</v>
      </c>
      <c r="AY97" s="451">
        <f>'GEN Lion North'!AY97+'GEN Lion South'!AY97</f>
        <v>0</v>
      </c>
      <c r="AZ97" s="451">
        <f>'GEN Lion North'!AZ97+'GEN Lion South'!AZ97</f>
        <v>0</v>
      </c>
      <c r="BA97" s="421">
        <f>SUM(AO97:INDEX(AO97:AQ97,IF($A$2&lt;3,$A$2,3)))</f>
        <v>13053.126</v>
      </c>
      <c r="BB97" s="421">
        <f>SUM(AR97:INDEX(AR97:AT97,IF(AND($A$2&gt;3,$A$2&lt;7),$A$2-3,0)))</f>
        <v>15160.88</v>
      </c>
      <c r="BC97" s="421">
        <f>SUM(AU97:INDEX(AU97:AW97,IF(AND($A$2&gt;6,$A$2&lt;10),$A$2-6,0)))</f>
        <v>0</v>
      </c>
      <c r="BD97" s="421">
        <f>SUM(AX97:INDEX(AX97:AZ97,IF($A$2&gt;9,$A$2-9,0)))</f>
        <v>0</v>
      </c>
      <c r="BE97" s="421">
        <f>SUM($AO97:INDEX(AO97:AZ97,$A$2))</f>
        <v>28214.006000000001</v>
      </c>
      <c r="BF97" s="467">
        <f t="shared" si="173"/>
        <v>1.6102521345843079</v>
      </c>
      <c r="BG97" s="423">
        <f t="shared" si="162"/>
        <v>2.5225220141104159</v>
      </c>
      <c r="BH97" s="423">
        <f t="shared" si="162"/>
        <v>4.3791745750478324</v>
      </c>
      <c r="BI97" s="423">
        <f t="shared" si="162"/>
        <v>1.3538125559834275</v>
      </c>
      <c r="BJ97" s="423">
        <f t="shared" si="162"/>
        <v>1.6639959652281118</v>
      </c>
      <c r="BK97" s="423">
        <f t="shared" si="162"/>
        <v>0.67406444859946857</v>
      </c>
      <c r="BL97" s="423">
        <f t="shared" si="162"/>
        <v>0</v>
      </c>
      <c r="BM97" s="423">
        <f t="shared" si="162"/>
        <v>0</v>
      </c>
      <c r="BN97" s="423">
        <f t="shared" si="162"/>
        <v>0</v>
      </c>
      <c r="BO97" s="423">
        <f t="shared" si="162"/>
        <v>0</v>
      </c>
      <c r="BP97" s="423">
        <f t="shared" si="162"/>
        <v>0</v>
      </c>
      <c r="BQ97" s="423">
        <f t="shared" si="162"/>
        <v>0</v>
      </c>
      <c r="BR97" s="423">
        <f>BA97/SUM(N97:INDEX(N97:P97,IF($A$2&lt;3,$A$2,3)))</f>
        <v>2.70116277385404</v>
      </c>
      <c r="BS97" s="423">
        <f>BB97/SUM(Q97:INDEX(Q97:S97,$B$2))</f>
        <v>1.1210443978059861</v>
      </c>
      <c r="BT97" s="423">
        <f t="shared" si="163"/>
        <v>0</v>
      </c>
      <c r="BU97" s="423">
        <f t="shared" si="163"/>
        <v>0</v>
      </c>
      <c r="BV97" s="423">
        <f t="shared" si="174"/>
        <v>1.5370203982839898</v>
      </c>
    </row>
    <row r="98" spans="1:74" x14ac:dyDescent="0.25">
      <c r="A98" s="391" t="s">
        <v>66</v>
      </c>
      <c r="B98" s="395">
        <f>'Agency North'!C98+'Agency South'!C98</f>
        <v>1988.4479999999999</v>
      </c>
      <c r="C98" s="395">
        <f>'Agency North'!D98+'Agency South'!D98</f>
        <v>1947.857</v>
      </c>
      <c r="D98" s="395">
        <f>'Agency North'!E98+'Agency South'!E98</f>
        <v>3767.4229999999998</v>
      </c>
      <c r="E98" s="395">
        <f>'Agency North'!F98+'Agency South'!F98</f>
        <v>2125.06</v>
      </c>
      <c r="F98" s="395">
        <f>'Agency North'!G98+'Agency South'!G98</f>
        <v>2421.8710000000001</v>
      </c>
      <c r="G98" s="395">
        <f>'Agency North'!H98+'Agency South'!H98</f>
        <v>5373.0374999999904</v>
      </c>
      <c r="H98" s="395">
        <f>'Agency North'!I98+'Agency South'!I98</f>
        <v>4492.59</v>
      </c>
      <c r="I98" s="395">
        <f>'Agency North'!J98+'Agency South'!J98</f>
        <v>2356.33</v>
      </c>
      <c r="J98" s="395">
        <f>'Agency North'!K98+'Agency South'!K98</f>
        <v>5350.7929999999997</v>
      </c>
      <c r="K98" s="395">
        <f>'Agency North'!L98+'Agency South'!L98</f>
        <v>4555.32</v>
      </c>
      <c r="L98" s="395">
        <f>'Agency North'!M98+'Agency South'!M98</f>
        <v>7381.4279999999999</v>
      </c>
      <c r="M98" s="395">
        <f>'Agency North'!N98+'Agency South'!N98</f>
        <v>7028.3935000000001</v>
      </c>
      <c r="N98" s="395">
        <f>'Agency North'!O98+'Agency South'!O98</f>
        <v>2159.4970000000012</v>
      </c>
      <c r="O98" s="395">
        <f>'Agency North'!P98+'Agency South'!P98</f>
        <v>3475.0950000000003</v>
      </c>
      <c r="P98" s="395">
        <f>'Agency North'!Q98+'Agency South'!Q98</f>
        <v>4886.0320000000002</v>
      </c>
      <c r="Q98" s="395">
        <f>'Agency North'!R98+'Agency South'!R98</f>
        <v>2096.8029999999999</v>
      </c>
      <c r="R98" s="395">
        <f>'Agency North'!S98+'Agency South'!S98</f>
        <v>4222.7165000000005</v>
      </c>
      <c r="S98" s="395">
        <f>'Agency North'!T98+'Agency South'!T98</f>
        <v>6302.0964999999997</v>
      </c>
      <c r="T98" s="395">
        <f>'Agency North'!U98+'Agency South'!U98</f>
        <v>5397.6329999999998</v>
      </c>
      <c r="U98" s="395">
        <f>'Agency North'!V98+'Agency South'!V98</f>
        <v>5847.7440000000006</v>
      </c>
      <c r="V98" s="395">
        <f>'Agency North'!W98+'Agency South'!W98</f>
        <v>8135.5635000000002</v>
      </c>
      <c r="W98" s="395">
        <f>'Agency North'!X98+'Agency South'!X98</f>
        <v>4988.0709999999999</v>
      </c>
      <c r="X98" s="395">
        <f>'Agency North'!Y98+'Agency South'!Y98</f>
        <v>11114.921500000011</v>
      </c>
      <c r="Y98" s="395">
        <f>'Agency North'!Z98+'Agency South'!Z98</f>
        <v>22486.390000000029</v>
      </c>
      <c r="Z98" s="417">
        <f>SUM(N98:INDEX(N98:Y98,$A$2))</f>
        <v>23142.240000000002</v>
      </c>
      <c r="AA98" s="417">
        <f t="shared" si="164"/>
        <v>10520.624000000002</v>
      </c>
      <c r="AB98" s="417">
        <f t="shared" si="165"/>
        <v>12621.616</v>
      </c>
      <c r="AC98" s="417">
        <f t="shared" si="166"/>
        <v>19380.940500000001</v>
      </c>
      <c r="AD98" s="417">
        <f t="shared" si="167"/>
        <v>38589.382500000036</v>
      </c>
      <c r="AE98" s="417">
        <f>SUM(B98                                                                              : INDEX(B98:M98,$A$2))</f>
        <v>17623.696499999991</v>
      </c>
      <c r="AF98" s="417">
        <f t="shared" si="168"/>
        <v>7703.7279999999992</v>
      </c>
      <c r="AG98" s="417">
        <f t="shared" si="169"/>
        <v>9919.9684999999918</v>
      </c>
      <c r="AH98" s="417">
        <f t="shared" si="170"/>
        <v>12199.713</v>
      </c>
      <c r="AI98" s="417">
        <f t="shared" si="171"/>
        <v>18965.141499999998</v>
      </c>
      <c r="AJ98" s="418">
        <f t="shared" si="172"/>
        <v>0.31313200950776787</v>
      </c>
      <c r="AK98" s="418">
        <f t="shared" si="161"/>
        <v>0.36565361601551905</v>
      </c>
      <c r="AL98" s="418">
        <f t="shared" si="161"/>
        <v>0.27234436278704011</v>
      </c>
      <c r="AM98" s="418">
        <f t="shared" si="161"/>
        <v>0.58863905241049541</v>
      </c>
      <c r="AN98" s="418">
        <f t="shared" si="161"/>
        <v>1.0347532076151418</v>
      </c>
      <c r="AO98" s="419">
        <f>'GEN Lion North'!AO98+'GEN Lion South'!AO98</f>
        <v>6248.7709999999997</v>
      </c>
      <c r="AP98" s="419">
        <f>'GEN Lion North'!AP98+'GEN Lion South'!AP98</f>
        <v>9679.9750000000204</v>
      </c>
      <c r="AQ98" s="419">
        <f>'GEN Lion North'!AQ98+'GEN Lion South'!AQ98</f>
        <v>6518.37</v>
      </c>
      <c r="AR98" s="420">
        <f>'GEN Lion North'!AR98+'GEN Lion South'!AR98</f>
        <v>4226.4799999999996</v>
      </c>
      <c r="AS98" s="420">
        <f>'GEN Lion North'!AS98+'GEN Lion South'!AS98</f>
        <v>4943.74</v>
      </c>
      <c r="AT98" s="420">
        <f>'GEN Lion North'!AT98+'GEN Lion South'!AT98</f>
        <v>5736.57</v>
      </c>
      <c r="AU98" s="451">
        <f>'GEN Lion North'!AU98+'GEN Lion South'!AU98</f>
        <v>0</v>
      </c>
      <c r="AV98" s="451">
        <f>'GEN Lion North'!AV98+'GEN Lion South'!AV98</f>
        <v>0</v>
      </c>
      <c r="AW98" s="451">
        <f>'GEN Lion North'!AW98+'GEN Lion South'!AW98</f>
        <v>0</v>
      </c>
      <c r="AX98" s="451">
        <f>'GEN Lion North'!AX98+'GEN Lion South'!AX98</f>
        <v>0</v>
      </c>
      <c r="AY98" s="451">
        <f>'GEN Lion North'!AY98+'GEN Lion South'!AY98</f>
        <v>0</v>
      </c>
      <c r="AZ98" s="451">
        <f>'GEN Lion North'!AZ98+'GEN Lion South'!AZ98</f>
        <v>0</v>
      </c>
      <c r="BA98" s="421">
        <f>SUM(AO98:INDEX(AO98:AQ98,IF($A$2&lt;3,$A$2,3)))</f>
        <v>22447.11600000002</v>
      </c>
      <c r="BB98" s="421">
        <f>SUM(AR98:INDEX(AR98:AT98,IF(AND($A$2&gt;3,$A$2&lt;7),$A$2-3,0)))</f>
        <v>14906.789999999999</v>
      </c>
      <c r="BC98" s="421">
        <f>SUM(AU98:INDEX(AU98:AW98,IF(AND($A$2&gt;6,$A$2&lt;10),$A$2-6,0)))</f>
        <v>0</v>
      </c>
      <c r="BD98" s="421">
        <f>SUM(AX98:INDEX(AX98:AZ98,IF($A$2&gt;9,$A$2-9,0)))</f>
        <v>0</v>
      </c>
      <c r="BE98" s="421">
        <f>SUM($AO98:INDEX(AO98:AZ98,$A$2))</f>
        <v>37353.906000000017</v>
      </c>
      <c r="BF98" s="467">
        <f t="shared" si="173"/>
        <v>2.8936233761843595</v>
      </c>
      <c r="BG98" s="423">
        <f t="shared" si="162"/>
        <v>2.785528165417066</v>
      </c>
      <c r="BH98" s="423">
        <f t="shared" si="162"/>
        <v>1.3340825438720008</v>
      </c>
      <c r="BI98" s="423">
        <f t="shared" si="162"/>
        <v>2.0156781538370558</v>
      </c>
      <c r="BJ98" s="423">
        <f t="shared" si="162"/>
        <v>1.1707487348487637</v>
      </c>
      <c r="BK98" s="423">
        <f t="shared" si="162"/>
        <v>0.91026375111837787</v>
      </c>
      <c r="BL98" s="423">
        <f t="shared" si="162"/>
        <v>0</v>
      </c>
      <c r="BM98" s="423">
        <f t="shared" si="162"/>
        <v>0</v>
      </c>
      <c r="BN98" s="423">
        <f t="shared" si="162"/>
        <v>0</v>
      </c>
      <c r="BO98" s="423">
        <f t="shared" si="162"/>
        <v>0</v>
      </c>
      <c r="BP98" s="423">
        <f t="shared" si="162"/>
        <v>0</v>
      </c>
      <c r="BQ98" s="423">
        <f t="shared" si="162"/>
        <v>0</v>
      </c>
      <c r="BR98" s="423">
        <f>BA98/SUM(N98:INDEX(N98:P98,IF($A$2&lt;3,$A$2,3)))</f>
        <v>2.1336297162601778</v>
      </c>
      <c r="BS98" s="423">
        <f>BB98/SUM(Q98:INDEX(Q98:S98,$B$2))</f>
        <v>1.1810524104044997</v>
      </c>
      <c r="BT98" s="423">
        <f t="shared" si="163"/>
        <v>0</v>
      </c>
      <c r="BU98" s="423">
        <f t="shared" si="163"/>
        <v>0</v>
      </c>
      <c r="BV98" s="423">
        <f t="shared" si="174"/>
        <v>1.6141007093522499</v>
      </c>
    </row>
    <row r="99" spans="1:74" x14ac:dyDescent="0.25">
      <c r="A99" s="391" t="s">
        <v>67</v>
      </c>
      <c r="B99" s="395">
        <f>'Agency North'!C99+'Agency South'!C99</f>
        <v>826.59100000000012</v>
      </c>
      <c r="C99" s="395">
        <f>'Agency North'!D99+'Agency South'!D99</f>
        <v>1141.806</v>
      </c>
      <c r="D99" s="395">
        <f>'Agency North'!E99+'Agency South'!E99</f>
        <v>2527.857</v>
      </c>
      <c r="E99" s="395">
        <f>'Agency North'!F99+'Agency South'!F99</f>
        <v>3863.71</v>
      </c>
      <c r="F99" s="395">
        <f>'Agency North'!G99+'Agency South'!G99</f>
        <v>3041.1080000000002</v>
      </c>
      <c r="G99" s="395">
        <f>'Agency North'!H99+'Agency South'!H99</f>
        <v>2635.279</v>
      </c>
      <c r="H99" s="395">
        <f>'Agency North'!I99+'Agency South'!I99</f>
        <v>3522.2210000000005</v>
      </c>
      <c r="I99" s="395">
        <f>'Agency North'!J99+'Agency South'!J99</f>
        <v>2733.703</v>
      </c>
      <c r="J99" s="395">
        <f>'Agency North'!K99+'Agency South'!K99</f>
        <v>4572.6059999999998</v>
      </c>
      <c r="K99" s="395">
        <f>'Agency North'!L99+'Agency South'!L99</f>
        <v>3584.4075000000003</v>
      </c>
      <c r="L99" s="395">
        <f>'Agency North'!M99+'Agency South'!M99</f>
        <v>5719.3940000000002</v>
      </c>
      <c r="M99" s="395">
        <f>'Agency North'!N99+'Agency South'!N99</f>
        <v>8277.2860000000001</v>
      </c>
      <c r="N99" s="395">
        <f>'Agency North'!O99+'Agency South'!O99</f>
        <v>2077.2080000000001</v>
      </c>
      <c r="O99" s="395">
        <f>'Agency North'!P99+'Agency South'!P99</f>
        <v>1733.0194999999999</v>
      </c>
      <c r="P99" s="395">
        <f>'Agency North'!Q99+'Agency South'!Q99</f>
        <v>5499.0010000000002</v>
      </c>
      <c r="Q99" s="395">
        <f>'Agency North'!R99+'Agency South'!R99</f>
        <v>5489.9589999999998</v>
      </c>
      <c r="R99" s="395">
        <f>'Agency North'!S99+'Agency South'!S99</f>
        <v>2784.2375000000002</v>
      </c>
      <c r="S99" s="395">
        <f>'Agency North'!T99+'Agency South'!T99</f>
        <v>2510.1030000000001</v>
      </c>
      <c r="T99" s="395">
        <f>'Agency North'!U99+'Agency South'!U99</f>
        <v>2531.8564999999999</v>
      </c>
      <c r="U99" s="395">
        <f>'Agency North'!V99+'Agency South'!V99</f>
        <v>3827.8319999999999</v>
      </c>
      <c r="V99" s="395">
        <f>'Agency North'!W99+'Agency South'!W99</f>
        <v>6097.2065000000002</v>
      </c>
      <c r="W99" s="395">
        <f>'Agency North'!X99+'Agency South'!X99</f>
        <v>6739.7915000000003</v>
      </c>
      <c r="X99" s="395">
        <f>'Agency North'!Y99+'Agency South'!Y99</f>
        <v>4560.6244999999999</v>
      </c>
      <c r="Y99" s="395">
        <f>'Agency North'!Z99+'Agency South'!Z99</f>
        <v>9155.1155000000199</v>
      </c>
      <c r="Z99" s="417">
        <f>SUM(N99:INDEX(N99:Y99,$A$2))</f>
        <v>20093.527999999998</v>
      </c>
      <c r="AA99" s="417">
        <f t="shared" si="164"/>
        <v>9309.2285000000011</v>
      </c>
      <c r="AB99" s="417">
        <f t="shared" si="165"/>
        <v>10784.299500000001</v>
      </c>
      <c r="AC99" s="417">
        <f t="shared" si="166"/>
        <v>12456.895</v>
      </c>
      <c r="AD99" s="417">
        <f t="shared" si="167"/>
        <v>20455.531500000019</v>
      </c>
      <c r="AE99" s="417">
        <f>SUM(B99                                                                              : INDEX(B99:M99,$A$2))</f>
        <v>14036.351000000001</v>
      </c>
      <c r="AF99" s="417">
        <f t="shared" si="168"/>
        <v>4496.2539999999999</v>
      </c>
      <c r="AG99" s="417">
        <f t="shared" si="169"/>
        <v>9540.0969999999998</v>
      </c>
      <c r="AH99" s="417">
        <f t="shared" si="170"/>
        <v>10828.53</v>
      </c>
      <c r="AI99" s="417">
        <f t="shared" si="171"/>
        <v>17581.087500000001</v>
      </c>
      <c r="AJ99" s="418">
        <f t="shared" si="172"/>
        <v>0.43153501932232929</v>
      </c>
      <c r="AK99" s="418">
        <f t="shared" si="161"/>
        <v>1.0704409715287442</v>
      </c>
      <c r="AL99" s="418">
        <f t="shared" si="161"/>
        <v>0.1304182232109381</v>
      </c>
      <c r="AM99" s="418">
        <f t="shared" si="161"/>
        <v>0.15037729036166492</v>
      </c>
      <c r="AN99" s="418">
        <f t="shared" si="161"/>
        <v>0.1634963707449848</v>
      </c>
      <c r="AO99" s="419">
        <f>'GEN Lion North'!AO99+'GEN Lion South'!AO99</f>
        <v>3069.9085</v>
      </c>
      <c r="AP99" s="419">
        <f>'GEN Lion North'!AP99+'GEN Lion South'!AP99</f>
        <v>6875.2839999999997</v>
      </c>
      <c r="AQ99" s="419">
        <f>'GEN Lion North'!AQ99+'GEN Lion South'!AQ99</f>
        <v>9972.36</v>
      </c>
      <c r="AR99" s="420">
        <f>'GEN Lion North'!AR99+'GEN Lion South'!AR99</f>
        <v>3083.9700000000003</v>
      </c>
      <c r="AS99" s="420">
        <f>'GEN Lion North'!AS99+'GEN Lion South'!AS99</f>
        <v>2630.47</v>
      </c>
      <c r="AT99" s="420">
        <f>'GEN Lion North'!AT99+'GEN Lion South'!AT99</f>
        <v>2513.4</v>
      </c>
      <c r="AU99" s="451">
        <f>'GEN Lion North'!AU99+'GEN Lion South'!AU99</f>
        <v>0</v>
      </c>
      <c r="AV99" s="451">
        <f>'GEN Lion North'!AV99+'GEN Lion South'!AV99</f>
        <v>0</v>
      </c>
      <c r="AW99" s="451">
        <f>'GEN Lion North'!AW99+'GEN Lion South'!AW99</f>
        <v>0</v>
      </c>
      <c r="AX99" s="451">
        <f>'GEN Lion North'!AX99+'GEN Lion South'!AX99</f>
        <v>0</v>
      </c>
      <c r="AY99" s="451">
        <f>'GEN Lion North'!AY99+'GEN Lion South'!AY99</f>
        <v>0</v>
      </c>
      <c r="AZ99" s="451">
        <f>'GEN Lion North'!AZ99+'GEN Lion South'!AZ99</f>
        <v>0</v>
      </c>
      <c r="BA99" s="421">
        <f>SUM(AO99:INDEX(AO99:AQ99,IF($A$2&lt;3,$A$2,3)))</f>
        <v>19917.552499999998</v>
      </c>
      <c r="BB99" s="421">
        <f>SUM(AR99:INDEX(AR99:AT99,IF(AND($A$2&gt;3,$A$2&lt;7),$A$2-3,0)))</f>
        <v>8227.84</v>
      </c>
      <c r="BC99" s="421">
        <f>SUM(AU99:INDEX(AU99:AW99,IF(AND($A$2&gt;6,$A$2&lt;10),$A$2-6,0)))</f>
        <v>0</v>
      </c>
      <c r="BD99" s="421">
        <f>SUM(AX99:INDEX(AX99:AZ99,IF($A$2&gt;9,$A$2-9,0)))</f>
        <v>0</v>
      </c>
      <c r="BE99" s="421">
        <f>SUM($AO99:INDEX(AO99:AZ99,$A$2))</f>
        <v>28145.392500000002</v>
      </c>
      <c r="BF99" s="467">
        <f t="shared" si="173"/>
        <v>1.477901346422698</v>
      </c>
      <c r="BG99" s="423">
        <f t="shared" si="162"/>
        <v>3.9672282972003488</v>
      </c>
      <c r="BH99" s="423">
        <f t="shared" si="162"/>
        <v>1.8134857585950612</v>
      </c>
      <c r="BI99" s="423">
        <f t="shared" si="162"/>
        <v>0.56174736459780494</v>
      </c>
      <c r="BJ99" s="423">
        <f t="shared" si="162"/>
        <v>0.94477213240608948</v>
      </c>
      <c r="BK99" s="423">
        <f t="shared" si="162"/>
        <v>1.0013134919164672</v>
      </c>
      <c r="BL99" s="423">
        <f t="shared" si="162"/>
        <v>0</v>
      </c>
      <c r="BM99" s="423">
        <f t="shared" si="162"/>
        <v>0</v>
      </c>
      <c r="BN99" s="423">
        <f t="shared" si="162"/>
        <v>0</v>
      </c>
      <c r="BO99" s="423">
        <f t="shared" si="162"/>
        <v>0</v>
      </c>
      <c r="BP99" s="423">
        <f t="shared" si="162"/>
        <v>0</v>
      </c>
      <c r="BQ99" s="423">
        <f t="shared" si="162"/>
        <v>0</v>
      </c>
      <c r="BR99" s="423">
        <f>BA99/SUM(N99:INDEX(N99:P99,IF($A$2&lt;3,$A$2,3)))</f>
        <v>2.1395492118385531</v>
      </c>
      <c r="BS99" s="423">
        <f>BB99/SUM(Q99:INDEX(Q99:S99,$B$2))</f>
        <v>0.76294617003172061</v>
      </c>
      <c r="BT99" s="423">
        <f t="shared" si="163"/>
        <v>0</v>
      </c>
      <c r="BU99" s="423">
        <f t="shared" si="163"/>
        <v>0</v>
      </c>
      <c r="BV99" s="423">
        <f t="shared" si="174"/>
        <v>1.4007193012595898</v>
      </c>
    </row>
    <row r="100" spans="1:74" x14ac:dyDescent="0.25">
      <c r="A100" s="391" t="s">
        <v>68</v>
      </c>
      <c r="B100" s="395">
        <f>'Agency North'!C100+'Agency South'!C100</f>
        <v>1163.1880000000001</v>
      </c>
      <c r="C100" s="395">
        <f>'Agency North'!D100+'Agency South'!D100</f>
        <v>1238.098</v>
      </c>
      <c r="D100" s="395">
        <f>'Agency North'!E100+'Agency South'!E100</f>
        <v>1670.8544999999999</v>
      </c>
      <c r="E100" s="395">
        <f>'Agency North'!F100+'Agency South'!F100</f>
        <v>3477.4745000000003</v>
      </c>
      <c r="F100" s="395">
        <f>'Agency North'!G100+'Agency South'!G100</f>
        <v>2406.3429999999998</v>
      </c>
      <c r="G100" s="395">
        <f>'Agency North'!H100+'Agency South'!H100</f>
        <v>5399.6035000000011</v>
      </c>
      <c r="H100" s="395">
        <f>'Agency North'!I100+'Agency South'!I100</f>
        <v>4265.6030000000001</v>
      </c>
      <c r="I100" s="395">
        <f>'Agency North'!J100+'Agency South'!J100</f>
        <v>2426.2089999999998</v>
      </c>
      <c r="J100" s="395">
        <f>'Agency North'!K100+'Agency South'!K100</f>
        <v>5651.0095000000001</v>
      </c>
      <c r="K100" s="395">
        <f>'Agency North'!L100+'Agency South'!L100</f>
        <v>4779.9255000000003</v>
      </c>
      <c r="L100" s="395">
        <f>'Agency North'!M100+'Agency South'!M100</f>
        <v>7891.0340000000197</v>
      </c>
      <c r="M100" s="395">
        <f>'Agency North'!N100+'Agency South'!N100</f>
        <v>9060.6965000000109</v>
      </c>
      <c r="N100" s="395">
        <f>'Agency North'!O100+'Agency South'!O100</f>
        <v>1787.0029999999999</v>
      </c>
      <c r="O100" s="395">
        <f>'Agency North'!P100+'Agency South'!P100</f>
        <v>2160.8409999999999</v>
      </c>
      <c r="P100" s="395">
        <f>'Agency North'!Q100+'Agency South'!Q100</f>
        <v>5269.8829999999998</v>
      </c>
      <c r="Q100" s="395">
        <f>'Agency North'!R100+'Agency South'!R100</f>
        <v>3690.7139999999999</v>
      </c>
      <c r="R100" s="395">
        <f>'Agency North'!S100+'Agency South'!S100</f>
        <v>4527.99</v>
      </c>
      <c r="S100" s="395">
        <f>'Agency North'!T100+'Agency South'!T100</f>
        <v>5901.0484999999999</v>
      </c>
      <c r="T100" s="395">
        <f>'Agency North'!U100+'Agency South'!U100</f>
        <v>4429.9855000000007</v>
      </c>
      <c r="U100" s="395">
        <f>'Agency North'!V100+'Agency South'!V100</f>
        <v>3542.5015000000003</v>
      </c>
      <c r="V100" s="395">
        <f>'Agency North'!W100+'Agency South'!W100</f>
        <v>4720.8329999999996</v>
      </c>
      <c r="W100" s="395">
        <f>'Agency North'!X100+'Agency South'!X100</f>
        <v>3664.6169999999997</v>
      </c>
      <c r="X100" s="395">
        <f>'Agency North'!Y100+'Agency South'!Y100</f>
        <v>7175.3250000000098</v>
      </c>
      <c r="Y100" s="395">
        <f>'Agency North'!Z100+'Agency South'!Z100</f>
        <v>13488.51900000002</v>
      </c>
      <c r="Z100" s="417">
        <f>SUM(N100:INDEX(N100:Y100,$A$2))</f>
        <v>23337.479499999998</v>
      </c>
      <c r="AA100" s="417">
        <f t="shared" si="164"/>
        <v>9217.726999999999</v>
      </c>
      <c r="AB100" s="417">
        <f t="shared" si="165"/>
        <v>14119.752499999999</v>
      </c>
      <c r="AC100" s="417">
        <f t="shared" si="166"/>
        <v>12693.32</v>
      </c>
      <c r="AD100" s="417">
        <f t="shared" si="167"/>
        <v>24328.461000000032</v>
      </c>
      <c r="AE100" s="417">
        <f>SUM(B100                                                                              : INDEX(B100:M100,$A$2))</f>
        <v>15355.5615</v>
      </c>
      <c r="AF100" s="417">
        <f t="shared" si="168"/>
        <v>4072.1405</v>
      </c>
      <c r="AG100" s="417">
        <f t="shared" si="169"/>
        <v>11283.421000000002</v>
      </c>
      <c r="AH100" s="417">
        <f t="shared" si="170"/>
        <v>12342.8215</v>
      </c>
      <c r="AI100" s="417">
        <f t="shared" si="171"/>
        <v>21731.656000000032</v>
      </c>
      <c r="AJ100" s="418">
        <f t="shared" si="172"/>
        <v>0.51980632554530803</v>
      </c>
      <c r="AK100" s="418">
        <f t="shared" si="161"/>
        <v>1.263607309227174</v>
      </c>
      <c r="AL100" s="418">
        <f t="shared" si="161"/>
        <v>0.25137159200210601</v>
      </c>
      <c r="AM100" s="418">
        <f t="shared" si="161"/>
        <v>2.8396951215732935E-2</v>
      </c>
      <c r="AN100" s="418">
        <f t="shared" si="161"/>
        <v>0.11949411494457651</v>
      </c>
      <c r="AO100" s="419">
        <f>'GEN Lion North'!AO100+'GEN Lion South'!AO100</f>
        <v>1532.2280000000001</v>
      </c>
      <c r="AP100" s="419">
        <f>'GEN Lion North'!AP100+'GEN Lion South'!AP100</f>
        <v>1883.4704999999999</v>
      </c>
      <c r="AQ100" s="419">
        <f>'GEN Lion North'!AQ100+'GEN Lion South'!AQ100</f>
        <v>3438.4900000000002</v>
      </c>
      <c r="AR100" s="420">
        <f>'GEN Lion North'!AR100+'GEN Lion South'!AR100</f>
        <v>4280.5200000000004</v>
      </c>
      <c r="AS100" s="420">
        <f>'GEN Lion North'!AS100+'GEN Lion South'!AS100</f>
        <v>9400.81</v>
      </c>
      <c r="AT100" s="420">
        <f>'GEN Lion North'!AT100+'GEN Lion South'!AT100</f>
        <v>3790.3900000000003</v>
      </c>
      <c r="AU100" s="451">
        <f>'GEN Lion North'!AU100+'GEN Lion South'!AU100</f>
        <v>0</v>
      </c>
      <c r="AV100" s="451">
        <f>'GEN Lion North'!AV100+'GEN Lion South'!AV100</f>
        <v>0</v>
      </c>
      <c r="AW100" s="451">
        <f>'GEN Lion North'!AW100+'GEN Lion South'!AW100</f>
        <v>0</v>
      </c>
      <c r="AX100" s="451">
        <f>'GEN Lion North'!AX100+'GEN Lion South'!AX100</f>
        <v>0</v>
      </c>
      <c r="AY100" s="451">
        <f>'GEN Lion North'!AY100+'GEN Lion South'!AY100</f>
        <v>0</v>
      </c>
      <c r="AZ100" s="451">
        <f>'GEN Lion North'!AZ100+'GEN Lion South'!AZ100</f>
        <v>0</v>
      </c>
      <c r="BA100" s="421">
        <f>SUM(AO100:INDEX(AO100:AQ100,IF($A$2&lt;3,$A$2,3)))</f>
        <v>6854.1885000000002</v>
      </c>
      <c r="BB100" s="421">
        <f>SUM(AR100:INDEX(AR100:AT100,IF(AND($A$2&gt;3,$A$2&lt;7),$A$2-3,0)))</f>
        <v>17471.72</v>
      </c>
      <c r="BC100" s="421">
        <f>SUM(AU100:INDEX(AU100:AW100,IF(AND($A$2&gt;6,$A$2&lt;10),$A$2-6,0)))</f>
        <v>0</v>
      </c>
      <c r="BD100" s="421">
        <f>SUM(AX100:INDEX(AX100:AZ100,IF($A$2&gt;9,$A$2-9,0)))</f>
        <v>0</v>
      </c>
      <c r="BE100" s="421">
        <f>SUM($AO100:INDEX(AO100:AZ100,$A$2))</f>
        <v>24325.908499999998</v>
      </c>
      <c r="BF100" s="467">
        <f t="shared" si="173"/>
        <v>0.85742889071814665</v>
      </c>
      <c r="BG100" s="423">
        <f t="shared" si="162"/>
        <v>0.87163770957696562</v>
      </c>
      <c r="BH100" s="423">
        <f t="shared" si="162"/>
        <v>0.65247938142080197</v>
      </c>
      <c r="BI100" s="423">
        <f t="shared" si="162"/>
        <v>1.1598081021721001</v>
      </c>
      <c r="BJ100" s="423">
        <f t="shared" si="162"/>
        <v>2.0761552035229758</v>
      </c>
      <c r="BK100" s="423">
        <f t="shared" si="162"/>
        <v>0.64232483430698806</v>
      </c>
      <c r="BL100" s="423">
        <f t="shared" si="162"/>
        <v>0</v>
      </c>
      <c r="BM100" s="423">
        <f t="shared" si="162"/>
        <v>0</v>
      </c>
      <c r="BN100" s="423">
        <f t="shared" si="162"/>
        <v>0</v>
      </c>
      <c r="BO100" s="423">
        <f t="shared" si="162"/>
        <v>0</v>
      </c>
      <c r="BP100" s="423">
        <f t="shared" si="162"/>
        <v>0</v>
      </c>
      <c r="BQ100" s="423">
        <f t="shared" si="162"/>
        <v>0</v>
      </c>
      <c r="BR100" s="423">
        <f>BA100/SUM(N100:INDEX(N100:P100,IF($A$2&lt;3,$A$2,3)))</f>
        <v>0.7435877087702859</v>
      </c>
      <c r="BS100" s="423">
        <f>BB100/SUM(Q100:INDEX(Q100:S100,$B$2))</f>
        <v>1.2373956271542297</v>
      </c>
      <c r="BT100" s="423">
        <f t="shared" si="163"/>
        <v>0</v>
      </c>
      <c r="BU100" s="423">
        <f t="shared" si="163"/>
        <v>0</v>
      </c>
      <c r="BV100" s="423">
        <f t="shared" si="174"/>
        <v>1.0423537169041754</v>
      </c>
    </row>
    <row r="101" spans="1:74" x14ac:dyDescent="0.25">
      <c r="A101" s="391" t="s">
        <v>69</v>
      </c>
      <c r="B101" s="395">
        <f>'Agency North'!C101+'Agency South'!C101</f>
        <v>382.339</v>
      </c>
      <c r="C101" s="395">
        <f>'Agency North'!D101+'Agency South'!D101</f>
        <v>401.28800000000001</v>
      </c>
      <c r="D101" s="395">
        <f>'Agency North'!E101+'Agency South'!E101</f>
        <v>715.85500000000002</v>
      </c>
      <c r="E101" s="395">
        <f>'Agency North'!F101+'Agency South'!F101</f>
        <v>416.81299999999999</v>
      </c>
      <c r="F101" s="395">
        <f>'Agency North'!G101+'Agency South'!G101</f>
        <v>495.71550000000013</v>
      </c>
      <c r="G101" s="395">
        <f>'Agency North'!H101+'Agency South'!H101</f>
        <v>1178.4275</v>
      </c>
      <c r="H101" s="395">
        <f>'Agency North'!I101+'Agency South'!I101</f>
        <v>1019.672</v>
      </c>
      <c r="I101" s="395">
        <f>'Agency North'!J101+'Agency South'!J101</f>
        <v>1070.9360000000001</v>
      </c>
      <c r="J101" s="395">
        <f>'Agency North'!K101+'Agency South'!K101</f>
        <v>5042.2280000000001</v>
      </c>
      <c r="K101" s="395">
        <f>'Agency North'!L101+'Agency South'!L101</f>
        <v>-690.76250000000005</v>
      </c>
      <c r="L101" s="395">
        <f>'Agency North'!M101+'Agency South'!M101</f>
        <v>4261.8795</v>
      </c>
      <c r="M101" s="395">
        <f>'Agency North'!N101+'Agency South'!N101</f>
        <v>6683.2224999999908</v>
      </c>
      <c r="N101" s="395">
        <f>'Agency North'!O101+'Agency South'!O101</f>
        <v>1618.5117</v>
      </c>
      <c r="O101" s="395">
        <f>'Agency North'!P101+'Agency South'!P101</f>
        <v>2392.8905</v>
      </c>
      <c r="P101" s="395">
        <f>'Agency North'!Q101+'Agency South'!Q101</f>
        <v>3090.6607000000004</v>
      </c>
      <c r="Q101" s="395">
        <f>'Agency North'!R101+'Agency South'!R101</f>
        <v>2189.4195</v>
      </c>
      <c r="R101" s="395">
        <f>'Agency North'!S101+'Agency South'!S101</f>
        <v>2618.9499999999998</v>
      </c>
      <c r="S101" s="395">
        <f>'Agency North'!T101+'Agency South'!T101</f>
        <v>4033.3780999999999</v>
      </c>
      <c r="T101" s="395">
        <f>'Agency North'!U101+'Agency South'!U101</f>
        <v>2560.4470000000001</v>
      </c>
      <c r="U101" s="395">
        <f>'Agency North'!V101+'Agency South'!V101</f>
        <v>3611.2749999999996</v>
      </c>
      <c r="V101" s="395">
        <f>'Agency North'!W101+'Agency South'!W101</f>
        <v>4759.9645</v>
      </c>
      <c r="W101" s="395">
        <f>'Agency North'!X101+'Agency South'!X101</f>
        <v>4869.0685000000003</v>
      </c>
      <c r="X101" s="395">
        <f>'Agency North'!Y101+'Agency South'!Y101</f>
        <v>4908.6975000000002</v>
      </c>
      <c r="Y101" s="395">
        <f>'Agency North'!Z101+'Agency South'!Z101</f>
        <v>12788.59700000002</v>
      </c>
      <c r="Z101" s="417">
        <f>SUM(N101:INDEX(N101:Y101,$A$2))</f>
        <v>15943.810500000001</v>
      </c>
      <c r="AA101" s="417">
        <f t="shared" si="164"/>
        <v>7102.0629000000008</v>
      </c>
      <c r="AB101" s="417">
        <f t="shared" si="165"/>
        <v>8841.7475999999988</v>
      </c>
      <c r="AC101" s="417">
        <f t="shared" si="166"/>
        <v>10931.6865</v>
      </c>
      <c r="AD101" s="417">
        <f t="shared" si="167"/>
        <v>22566.363000000019</v>
      </c>
      <c r="AE101" s="417">
        <f>SUM(B101                                                                              : INDEX(B101:M101,$A$2))</f>
        <v>3590.4380000000001</v>
      </c>
      <c r="AF101" s="417">
        <f t="shared" si="168"/>
        <v>1499.482</v>
      </c>
      <c r="AG101" s="417">
        <f t="shared" si="169"/>
        <v>2090.9560000000001</v>
      </c>
      <c r="AH101" s="417">
        <f t="shared" si="170"/>
        <v>7132.8360000000002</v>
      </c>
      <c r="AI101" s="417">
        <f t="shared" si="171"/>
        <v>10254.339499999991</v>
      </c>
      <c r="AJ101" s="418">
        <f t="shared" si="172"/>
        <v>3.4406310594974769</v>
      </c>
      <c r="AK101" s="418">
        <f t="shared" si="161"/>
        <v>3.7363442175364563</v>
      </c>
      <c r="AL101" s="418">
        <f t="shared" si="161"/>
        <v>3.2285670286701382</v>
      </c>
      <c r="AM101" s="418">
        <f t="shared" si="161"/>
        <v>0.53258626722947211</v>
      </c>
      <c r="AN101" s="418">
        <f t="shared" si="161"/>
        <v>1.200664703952901</v>
      </c>
      <c r="AO101" s="419">
        <f>'GEN Lion North'!AO101+'GEN Lion South'!AO101</f>
        <v>2956.5045</v>
      </c>
      <c r="AP101" s="419">
        <f>'GEN Lion North'!AP101+'GEN Lion South'!AP101</f>
        <v>3172.1225000000004</v>
      </c>
      <c r="AQ101" s="419">
        <f>'GEN Lion North'!AQ101+'GEN Lion South'!AQ101</f>
        <v>4273.9799999999996</v>
      </c>
      <c r="AR101" s="420">
        <f>'GEN Lion North'!AR101+'GEN Lion South'!AR101</f>
        <v>4321.6499999999996</v>
      </c>
      <c r="AS101" s="420">
        <f>'GEN Lion North'!AS101+'GEN Lion South'!AS101</f>
        <v>4714.79</v>
      </c>
      <c r="AT101" s="420">
        <f>'GEN Lion North'!AT101+'GEN Lion South'!AT101</f>
        <v>4379.9400000000005</v>
      </c>
      <c r="AU101" s="451">
        <f>'GEN Lion North'!AU101+'GEN Lion South'!AU101</f>
        <v>0</v>
      </c>
      <c r="AV101" s="451">
        <f>'GEN Lion North'!AV101+'GEN Lion South'!AV101</f>
        <v>0</v>
      </c>
      <c r="AW101" s="451">
        <f>'GEN Lion North'!AW101+'GEN Lion South'!AW101</f>
        <v>0</v>
      </c>
      <c r="AX101" s="451">
        <f>'GEN Lion North'!AX101+'GEN Lion South'!AX101</f>
        <v>0</v>
      </c>
      <c r="AY101" s="451">
        <f>'GEN Lion North'!AY101+'GEN Lion South'!AY101</f>
        <v>0</v>
      </c>
      <c r="AZ101" s="451">
        <f>'GEN Lion North'!AZ101+'GEN Lion South'!AZ101</f>
        <v>0</v>
      </c>
      <c r="BA101" s="421">
        <f>SUM(AO101:INDEX(AO101:AQ101,IF($A$2&lt;3,$A$2,3)))</f>
        <v>10402.607</v>
      </c>
      <c r="BB101" s="421">
        <f>SUM(AR101:INDEX(AR101:AT101,IF(AND($A$2&gt;3,$A$2&lt;7),$A$2-3,0)))</f>
        <v>13416.38</v>
      </c>
      <c r="BC101" s="421">
        <f>SUM(AU101:INDEX(AU101:AW101,IF(AND($A$2&gt;6,$A$2&lt;10),$A$2-6,0)))</f>
        <v>0</v>
      </c>
      <c r="BD101" s="421">
        <f>SUM(AX101:INDEX(AX101:AZ101,IF($A$2&gt;9,$A$2-9,0)))</f>
        <v>0</v>
      </c>
      <c r="BE101" s="421">
        <f>SUM($AO101:INDEX(AO101:AZ101,$A$2))</f>
        <v>23818.987000000001</v>
      </c>
      <c r="BF101" s="467">
        <f t="shared" si="173"/>
        <v>1.8266809563378503</v>
      </c>
      <c r="BG101" s="423">
        <f t="shared" si="162"/>
        <v>1.3256446544461606</v>
      </c>
      <c r="BH101" s="423">
        <f t="shared" si="162"/>
        <v>1.3828693651166559</v>
      </c>
      <c r="BI101" s="423">
        <f t="shared" si="162"/>
        <v>1.9738793776158474</v>
      </c>
      <c r="BJ101" s="423">
        <f t="shared" si="162"/>
        <v>1.8002596460413525</v>
      </c>
      <c r="BK101" s="423">
        <f t="shared" si="162"/>
        <v>1.0859234843368641</v>
      </c>
      <c r="BL101" s="423">
        <f t="shared" si="162"/>
        <v>0</v>
      </c>
      <c r="BM101" s="423">
        <f t="shared" si="162"/>
        <v>0</v>
      </c>
      <c r="BN101" s="423">
        <f t="shared" si="162"/>
        <v>0</v>
      </c>
      <c r="BO101" s="423">
        <f t="shared" si="162"/>
        <v>0</v>
      </c>
      <c r="BP101" s="423">
        <f t="shared" si="162"/>
        <v>0</v>
      </c>
      <c r="BQ101" s="423">
        <f t="shared" si="162"/>
        <v>0</v>
      </c>
      <c r="BR101" s="423">
        <f>BA101/SUM(N101:INDEX(N101:P101,IF($A$2&lt;3,$A$2,3)))</f>
        <v>1.4647303391244253</v>
      </c>
      <c r="BS101" s="423">
        <f>BB101/SUM(Q101:INDEX(Q101:S101,$B$2))</f>
        <v>1.5173900689044777</v>
      </c>
      <c r="BT101" s="423">
        <f t="shared" si="163"/>
        <v>0</v>
      </c>
      <c r="BU101" s="423">
        <f t="shared" si="163"/>
        <v>0</v>
      </c>
      <c r="BV101" s="423">
        <f t="shared" si="174"/>
        <v>1.493933147286215</v>
      </c>
    </row>
    <row r="102" spans="1:74" x14ac:dyDescent="0.25">
      <c r="A102" s="424" t="s">
        <v>70</v>
      </c>
      <c r="B102" s="395"/>
      <c r="C102" s="395"/>
      <c r="D102" s="395"/>
      <c r="E102" s="395"/>
      <c r="F102" s="395"/>
      <c r="G102" s="395"/>
      <c r="H102" s="395"/>
      <c r="I102" s="395"/>
      <c r="J102" s="395"/>
      <c r="K102" s="395"/>
      <c r="L102" s="395"/>
      <c r="M102" s="395"/>
      <c r="N102" s="395"/>
      <c r="O102" s="395"/>
      <c r="P102" s="395"/>
      <c r="Q102" s="395"/>
      <c r="R102" s="395"/>
      <c r="S102" s="395"/>
      <c r="T102" s="395"/>
      <c r="U102" s="395"/>
      <c r="V102" s="395"/>
      <c r="W102" s="395"/>
      <c r="X102" s="395"/>
      <c r="Y102" s="395"/>
      <c r="Z102" s="417"/>
      <c r="AA102" s="417"/>
      <c r="AB102" s="417"/>
      <c r="AC102" s="417"/>
      <c r="AD102" s="417"/>
      <c r="AE102" s="417"/>
      <c r="AF102" s="417"/>
      <c r="AG102" s="417"/>
      <c r="AH102" s="417"/>
      <c r="AI102" s="417"/>
      <c r="AJ102" s="418"/>
      <c r="AK102" s="418"/>
      <c r="AL102" s="418"/>
      <c r="AM102" s="418"/>
      <c r="AN102" s="418"/>
      <c r="AO102" s="419"/>
      <c r="AP102" s="419">
        <f>'GEN Lion North'!AP102+'GEN Lion South'!AP102</f>
        <v>1743.7429999999999</v>
      </c>
      <c r="AQ102" s="419">
        <f>'GEN Lion North'!AQ102+'GEN Lion South'!AQ102</f>
        <v>1505.15</v>
      </c>
      <c r="AR102" s="420">
        <f>'GEN Lion North'!AR102+'GEN Lion South'!AR102</f>
        <v>2948.24</v>
      </c>
      <c r="AS102" s="420">
        <f>'GEN Lion North'!AS102+'GEN Lion South'!AS102</f>
        <v>1404.26</v>
      </c>
      <c r="AT102" s="420"/>
      <c r="AU102" s="451"/>
      <c r="AV102" s="451"/>
      <c r="AW102" s="451"/>
      <c r="AX102" s="451"/>
      <c r="AY102" s="451"/>
      <c r="AZ102" s="451"/>
      <c r="BA102" s="421">
        <f>SUM(AO102:INDEX(AO102:AQ102,IF($A$2&lt;3,$A$2,3)))</f>
        <v>3248.893</v>
      </c>
      <c r="BB102" s="421">
        <f>SUM(AR102:INDEX(AR102:AT102,IF(AND($A$2&gt;3,$A$2&lt;7),$A$2-3,0)))</f>
        <v>4352.5</v>
      </c>
      <c r="BC102" s="421">
        <f>SUM(AU102:INDEX(AU102:AW102,IF(AND($A$2&gt;6,$A$2&lt;10),$A$2-6,0)))</f>
        <v>0</v>
      </c>
      <c r="BD102" s="421">
        <f>SUM(AX102:INDEX(AX102:AZ102,IF($A$2&gt;9,$A$2-9,0)))</f>
        <v>0</v>
      </c>
      <c r="BE102" s="421">
        <f>SUM($AO102:INDEX(AO102:AZ102,$A$2))</f>
        <v>7601.393</v>
      </c>
      <c r="BF102" s="467"/>
      <c r="BG102" s="423"/>
      <c r="BH102" s="423"/>
      <c r="BI102" s="423"/>
      <c r="BJ102" s="423"/>
      <c r="BK102" s="423"/>
      <c r="BL102" s="423"/>
      <c r="BM102" s="423"/>
      <c r="BN102" s="423"/>
      <c r="BO102" s="423"/>
      <c r="BP102" s="423"/>
      <c r="BQ102" s="423"/>
      <c r="BR102" s="423"/>
      <c r="BS102" s="423"/>
      <c r="BT102" s="423"/>
      <c r="BU102" s="423"/>
      <c r="BV102" s="423"/>
    </row>
    <row r="103" spans="1:74" s="416" customFormat="1" x14ac:dyDescent="0.25">
      <c r="A103" s="425" t="s">
        <v>100</v>
      </c>
      <c r="B103" s="426">
        <f>SUM(B95:B101)</f>
        <v>10123.743</v>
      </c>
      <c r="C103" s="426">
        <f t="shared" ref="C103:AD103" si="175">SUM(C95:C101)</f>
        <v>9101.639000000001</v>
      </c>
      <c r="D103" s="426">
        <f t="shared" si="175"/>
        <v>18571.495999999999</v>
      </c>
      <c r="E103" s="426">
        <f t="shared" si="175"/>
        <v>22629.834999999999</v>
      </c>
      <c r="F103" s="426">
        <f t="shared" si="175"/>
        <v>18306.072</v>
      </c>
      <c r="G103" s="426">
        <f t="shared" si="175"/>
        <v>26230.601999999992</v>
      </c>
      <c r="H103" s="426">
        <f t="shared" si="175"/>
        <v>28538.013999999999</v>
      </c>
      <c r="I103" s="426">
        <f t="shared" si="175"/>
        <v>16287.661999999998</v>
      </c>
      <c r="J103" s="426">
        <f t="shared" si="175"/>
        <v>37854.292000000001</v>
      </c>
      <c r="K103" s="426">
        <f t="shared" si="175"/>
        <v>25289.30899999999</v>
      </c>
      <c r="L103" s="426">
        <f t="shared" si="175"/>
        <v>41639.971000000041</v>
      </c>
      <c r="M103" s="426">
        <f t="shared" si="175"/>
        <v>57736.464499999995</v>
      </c>
      <c r="N103" s="426">
        <f t="shared" si="175"/>
        <v>13641.924700000003</v>
      </c>
      <c r="O103" s="426">
        <f t="shared" si="175"/>
        <v>13892.63899999997</v>
      </c>
      <c r="P103" s="426">
        <f t="shared" si="175"/>
        <v>33141.96669999999</v>
      </c>
      <c r="Q103" s="426">
        <f t="shared" si="175"/>
        <v>30639.373499999998</v>
      </c>
      <c r="R103" s="426">
        <f t="shared" si="175"/>
        <v>27458.015000000003</v>
      </c>
      <c r="S103" s="426">
        <f t="shared" si="175"/>
        <v>41468.133600000067</v>
      </c>
      <c r="T103" s="426">
        <f t="shared" si="175"/>
        <v>29747.921000000017</v>
      </c>
      <c r="U103" s="426">
        <f t="shared" si="175"/>
        <v>31024.38900000001</v>
      </c>
      <c r="V103" s="426">
        <f t="shared" si="175"/>
        <v>48843.573000000077</v>
      </c>
      <c r="W103" s="426">
        <f t="shared" si="175"/>
        <v>39101.215000000026</v>
      </c>
      <c r="X103" s="426">
        <f t="shared" si="175"/>
        <v>50426.896000000073</v>
      </c>
      <c r="Y103" s="426">
        <f t="shared" si="175"/>
        <v>94434.854000000225</v>
      </c>
      <c r="Z103" s="426">
        <f t="shared" si="175"/>
        <v>160242.05250000002</v>
      </c>
      <c r="AA103" s="426">
        <f t="shared" si="175"/>
        <v>60676.530399999974</v>
      </c>
      <c r="AB103" s="426">
        <f t="shared" si="175"/>
        <v>99565.52210000006</v>
      </c>
      <c r="AC103" s="426">
        <f t="shared" si="175"/>
        <v>109615.8830000001</v>
      </c>
      <c r="AD103" s="426">
        <f t="shared" si="175"/>
        <v>183962.96500000032</v>
      </c>
      <c r="AE103" s="426">
        <f>SUM(AE95:AE101)</f>
        <v>104963.38699999997</v>
      </c>
      <c r="AF103" s="426">
        <f t="shared" ref="AF103:AI103" si="176">SUM(AF95:AF101)</f>
        <v>37796.877999999997</v>
      </c>
      <c r="AG103" s="426">
        <f t="shared" si="176"/>
        <v>67166.508999999991</v>
      </c>
      <c r="AH103" s="426">
        <f t="shared" si="176"/>
        <v>82679.968000000008</v>
      </c>
      <c r="AI103" s="426">
        <f t="shared" si="176"/>
        <v>124665.74450000003</v>
      </c>
      <c r="AJ103" s="418">
        <f t="shared" si="172"/>
        <v>0.52664712029538507</v>
      </c>
      <c r="AK103" s="418">
        <f t="shared" si="161"/>
        <v>0.6053318054469996</v>
      </c>
      <c r="AL103" s="418">
        <f t="shared" si="161"/>
        <v>0.48236857300414515</v>
      </c>
      <c r="AM103" s="418">
        <f t="shared" si="161"/>
        <v>0.32578526155211018</v>
      </c>
      <c r="AN103" s="418">
        <f t="shared" si="161"/>
        <v>0.47564967215192189</v>
      </c>
      <c r="AO103" s="452">
        <f t="shared" ref="AO103" si="177">SUM(AO95:AO101)</f>
        <v>27131.55</v>
      </c>
      <c r="AP103" s="452">
        <f>SUM(AP95:AP102)</f>
        <v>40723.48230000004</v>
      </c>
      <c r="AQ103" s="452">
        <f t="shared" ref="AQ103:AZ103" si="178">SUM(AQ95:AQ102)</f>
        <v>56762.079999999994</v>
      </c>
      <c r="AR103" s="452">
        <f t="shared" si="178"/>
        <v>49965.19</v>
      </c>
      <c r="AS103" s="452">
        <f t="shared" si="178"/>
        <v>53646.53</v>
      </c>
      <c r="AT103" s="452">
        <f t="shared" si="178"/>
        <v>56905.340000000004</v>
      </c>
      <c r="AU103" s="452">
        <f t="shared" si="178"/>
        <v>0</v>
      </c>
      <c r="AV103" s="452">
        <f t="shared" si="178"/>
        <v>0</v>
      </c>
      <c r="AW103" s="452">
        <f t="shared" si="178"/>
        <v>0</v>
      </c>
      <c r="AX103" s="452">
        <f t="shared" si="178"/>
        <v>0</v>
      </c>
      <c r="AY103" s="452">
        <f t="shared" si="178"/>
        <v>0</v>
      </c>
      <c r="AZ103" s="452">
        <f t="shared" si="178"/>
        <v>0</v>
      </c>
      <c r="BA103" s="431">
        <f>SUM(AO103:INDEX(AO103:AQ103,IF($A$2&lt;3,$A$2,3)))</f>
        <v>124617.11230000004</v>
      </c>
      <c r="BB103" s="431">
        <f>SUM(AR103:INDEX(AR103:AT103,IF(AND($A$2&gt;3,$A$2&lt;7),$A$2-3,0)))</f>
        <v>160517.06</v>
      </c>
      <c r="BC103" s="431">
        <f>SUM(AU103:INDEX(AU103:AW103,IF(AND($A$2&gt;6,$A$2&lt;10),$A$2-6,0)))</f>
        <v>0</v>
      </c>
      <c r="BD103" s="431">
        <f>SUM(AX103:INDEX(AX103:AZ103,IF($A$2&gt;9,$A$2-9,0)))</f>
        <v>0</v>
      </c>
      <c r="BE103" s="431">
        <f>SUM($AO103:INDEX(AO103:AZ103,$A$2))</f>
        <v>285134.17230000003</v>
      </c>
      <c r="BF103" s="468">
        <f t="shared" si="173"/>
        <v>1.9888359301675367</v>
      </c>
      <c r="BG103" s="433">
        <f t="shared" si="162"/>
        <v>2.9312992513517502</v>
      </c>
      <c r="BH103" s="433">
        <f t="shared" si="162"/>
        <v>1.7126949801684526</v>
      </c>
      <c r="BI103" s="433">
        <f t="shared" si="162"/>
        <v>1.6307510334700546</v>
      </c>
      <c r="BJ103" s="433">
        <f t="shared" si="162"/>
        <v>1.9537657765865446</v>
      </c>
      <c r="BK103" s="433">
        <f t="shared" si="162"/>
        <v>1.3722667277217393</v>
      </c>
      <c r="BL103" s="433">
        <f t="shared" si="162"/>
        <v>0</v>
      </c>
      <c r="BM103" s="433">
        <f t="shared" si="162"/>
        <v>0</v>
      </c>
      <c r="BN103" s="433">
        <f t="shared" si="162"/>
        <v>0</v>
      </c>
      <c r="BO103" s="433">
        <f t="shared" si="162"/>
        <v>0</v>
      </c>
      <c r="BP103" s="433">
        <f t="shared" si="162"/>
        <v>0</v>
      </c>
      <c r="BQ103" s="433">
        <f t="shared" si="162"/>
        <v>0</v>
      </c>
      <c r="BR103" s="433">
        <f>BA103/SUM(N103:INDEX(N103:P103,IF($A$2&lt;3,$A$2,3)))</f>
        <v>2.0537943003412096</v>
      </c>
      <c r="BS103" s="423">
        <f>BB103/SUM(Q103:INDEX(Q103:S103,$B$2))</f>
        <v>1.6121751447130703</v>
      </c>
      <c r="BT103" s="433">
        <f t="shared" si="163"/>
        <v>0</v>
      </c>
      <c r="BU103" s="433">
        <f t="shared" si="163"/>
        <v>0</v>
      </c>
      <c r="BV103" s="433">
        <f t="shared" si="174"/>
        <v>1.7793966555689245</v>
      </c>
    </row>
    <row r="104" spans="1:74" s="416" customFormat="1" x14ac:dyDescent="0.25">
      <c r="A104" s="425"/>
      <c r="B104" s="426"/>
      <c r="C104" s="426"/>
      <c r="D104" s="426"/>
      <c r="E104" s="426"/>
      <c r="F104" s="426"/>
      <c r="G104" s="426"/>
      <c r="H104" s="426"/>
      <c r="I104" s="426"/>
      <c r="J104" s="426"/>
      <c r="K104" s="426"/>
      <c r="L104" s="426"/>
      <c r="M104" s="426"/>
      <c r="N104" s="426"/>
      <c r="O104" s="426"/>
      <c r="P104" s="426"/>
      <c r="Q104" s="426"/>
      <c r="R104" s="426"/>
      <c r="S104" s="426"/>
      <c r="T104" s="426"/>
      <c r="U104" s="426"/>
      <c r="V104" s="426"/>
      <c r="W104" s="426"/>
      <c r="X104" s="426"/>
      <c r="Y104" s="426"/>
      <c r="Z104" s="426"/>
      <c r="AA104" s="426"/>
      <c r="AB104" s="426"/>
      <c r="AC104" s="426"/>
      <c r="AD104" s="426"/>
      <c r="AE104" s="426"/>
      <c r="AF104" s="426"/>
      <c r="AG104" s="426"/>
      <c r="AH104" s="426"/>
      <c r="AI104" s="426"/>
      <c r="AJ104" s="418"/>
      <c r="AK104" s="418"/>
      <c r="AL104" s="418"/>
      <c r="AM104" s="418"/>
      <c r="AN104" s="418"/>
      <c r="AO104" s="396"/>
      <c r="AP104" s="396"/>
      <c r="AQ104" s="396"/>
      <c r="AR104" s="396"/>
      <c r="AS104" s="396"/>
      <c r="AT104" s="396"/>
      <c r="AU104" s="396"/>
      <c r="AV104" s="396"/>
      <c r="AW104" s="396"/>
      <c r="AX104" s="396"/>
      <c r="AY104" s="396"/>
      <c r="AZ104" s="396"/>
      <c r="BA104" s="396"/>
      <c r="BB104" s="396"/>
      <c r="BC104" s="396"/>
      <c r="BD104" s="396"/>
      <c r="BE104" s="396"/>
      <c r="BF104" s="441"/>
      <c r="BG104" s="396"/>
      <c r="BH104" s="396"/>
      <c r="BI104" s="396"/>
      <c r="BJ104" s="396"/>
      <c r="BK104" s="396"/>
      <c r="BL104" s="396"/>
      <c r="BM104" s="396"/>
      <c r="BN104" s="396"/>
      <c r="BO104" s="396"/>
      <c r="BP104" s="396"/>
      <c r="BQ104" s="396"/>
      <c r="BR104" s="396"/>
      <c r="BS104" s="396"/>
      <c r="BT104" s="396"/>
      <c r="BU104" s="396"/>
      <c r="BV104" s="396"/>
    </row>
    <row r="105" spans="1:74" x14ac:dyDescent="0.25">
      <c r="BF105" s="441"/>
    </row>
    <row r="106" spans="1:74" s="416" customFormat="1" hidden="1" outlineLevel="1" x14ac:dyDescent="0.25">
      <c r="A106" s="408" t="s">
        <v>102</v>
      </c>
      <c r="B106" s="409">
        <f t="shared" ref="B106:Y106" si="179">B94</f>
        <v>42005</v>
      </c>
      <c r="C106" s="409">
        <f t="shared" si="179"/>
        <v>42036</v>
      </c>
      <c r="D106" s="409">
        <f t="shared" si="179"/>
        <v>42064</v>
      </c>
      <c r="E106" s="409">
        <f t="shared" si="179"/>
        <v>42095</v>
      </c>
      <c r="F106" s="409">
        <f t="shared" si="179"/>
        <v>42125</v>
      </c>
      <c r="G106" s="409">
        <f t="shared" si="179"/>
        <v>42156</v>
      </c>
      <c r="H106" s="409">
        <f t="shared" si="179"/>
        <v>42186</v>
      </c>
      <c r="I106" s="409">
        <f t="shared" si="179"/>
        <v>42217</v>
      </c>
      <c r="J106" s="409">
        <f t="shared" si="179"/>
        <v>42248</v>
      </c>
      <c r="K106" s="409">
        <f t="shared" si="179"/>
        <v>42278</v>
      </c>
      <c r="L106" s="409">
        <f t="shared" si="179"/>
        <v>42309</v>
      </c>
      <c r="M106" s="409">
        <f t="shared" si="179"/>
        <v>42339</v>
      </c>
      <c r="N106" s="409">
        <f t="shared" si="179"/>
        <v>42370</v>
      </c>
      <c r="O106" s="409">
        <f t="shared" si="179"/>
        <v>42401</v>
      </c>
      <c r="P106" s="409">
        <f t="shared" si="179"/>
        <v>42430</v>
      </c>
      <c r="Q106" s="409">
        <f t="shared" si="179"/>
        <v>42461</v>
      </c>
      <c r="R106" s="409">
        <f t="shared" si="179"/>
        <v>42491</v>
      </c>
      <c r="S106" s="409">
        <f t="shared" si="179"/>
        <v>42522</v>
      </c>
      <c r="T106" s="409">
        <f t="shared" si="179"/>
        <v>42552</v>
      </c>
      <c r="U106" s="409">
        <f t="shared" si="179"/>
        <v>42583</v>
      </c>
      <c r="V106" s="409">
        <f t="shared" si="179"/>
        <v>42614</v>
      </c>
      <c r="W106" s="409">
        <f t="shared" si="179"/>
        <v>42644</v>
      </c>
      <c r="X106" s="409">
        <f t="shared" si="179"/>
        <v>42675</v>
      </c>
      <c r="Y106" s="409">
        <f t="shared" si="179"/>
        <v>42705</v>
      </c>
      <c r="Z106" s="410" t="s">
        <v>212</v>
      </c>
      <c r="AA106" s="410" t="s">
        <v>78</v>
      </c>
      <c r="AB106" s="410" t="s">
        <v>79</v>
      </c>
      <c r="AC106" s="410" t="s">
        <v>80</v>
      </c>
      <c r="AD106" s="410" t="s">
        <v>81</v>
      </c>
      <c r="AE106" s="411" t="str">
        <f t="shared" ref="AE106:AI106" si="180">AE94</f>
        <v>YTD /15</v>
      </c>
      <c r="AF106" s="411" t="str">
        <f t="shared" si="180"/>
        <v>Q1 '15</v>
      </c>
      <c r="AG106" s="411" t="str">
        <f t="shared" si="180"/>
        <v>Q2 '15</v>
      </c>
      <c r="AH106" s="411" t="str">
        <f t="shared" si="180"/>
        <v>Q3 '15</v>
      </c>
      <c r="AI106" s="411" t="str">
        <f t="shared" si="180"/>
        <v>Q4 '15</v>
      </c>
      <c r="AJ106" s="412" t="s">
        <v>86</v>
      </c>
      <c r="AK106" s="412" t="s">
        <v>87</v>
      </c>
      <c r="AL106" s="412" t="s">
        <v>88</v>
      </c>
      <c r="AM106" s="412" t="s">
        <v>89</v>
      </c>
      <c r="AN106" s="412" t="s">
        <v>90</v>
      </c>
      <c r="AO106" s="413">
        <v>42736</v>
      </c>
      <c r="AP106" s="413">
        <v>42767</v>
      </c>
      <c r="AQ106" s="413">
        <v>42795</v>
      </c>
      <c r="AR106" s="413">
        <v>42826</v>
      </c>
      <c r="AS106" s="413">
        <v>42856</v>
      </c>
      <c r="AT106" s="413">
        <v>42887</v>
      </c>
      <c r="AU106" s="413">
        <v>42917</v>
      </c>
      <c r="AV106" s="413">
        <v>42948</v>
      </c>
      <c r="AW106" s="413">
        <v>42979</v>
      </c>
      <c r="AX106" s="413">
        <v>43009</v>
      </c>
      <c r="AY106" s="413">
        <v>43040</v>
      </c>
      <c r="AZ106" s="413">
        <v>43070</v>
      </c>
      <c r="BA106" s="410" t="s">
        <v>91</v>
      </c>
      <c r="BB106" s="410" t="s">
        <v>92</v>
      </c>
      <c r="BC106" s="410" t="s">
        <v>93</v>
      </c>
      <c r="BD106" s="410" t="s">
        <v>94</v>
      </c>
      <c r="BE106" s="410" t="str">
        <f>"YTD " &amp; A105 &amp;"/17"</f>
        <v>YTD /17</v>
      </c>
      <c r="BF106" s="414">
        <v>42736</v>
      </c>
      <c r="BG106" s="413">
        <v>42767</v>
      </c>
      <c r="BH106" s="413">
        <v>42795</v>
      </c>
      <c r="BI106" s="413">
        <v>42826</v>
      </c>
      <c r="BJ106" s="413">
        <v>42856</v>
      </c>
      <c r="BK106" s="413">
        <v>42887</v>
      </c>
      <c r="BL106" s="413">
        <v>42917</v>
      </c>
      <c r="BM106" s="413">
        <v>42948</v>
      </c>
      <c r="BN106" s="413">
        <v>42979</v>
      </c>
      <c r="BO106" s="413">
        <v>43009</v>
      </c>
      <c r="BP106" s="413">
        <v>43040</v>
      </c>
      <c r="BQ106" s="413">
        <v>43070</v>
      </c>
      <c r="BR106" s="410" t="s">
        <v>95</v>
      </c>
      <c r="BS106" s="410" t="s">
        <v>96</v>
      </c>
      <c r="BT106" s="410" t="s">
        <v>97</v>
      </c>
      <c r="BU106" s="410" t="s">
        <v>98</v>
      </c>
      <c r="BV106" s="415" t="s">
        <v>3</v>
      </c>
    </row>
    <row r="107" spans="1:74" hidden="1" outlineLevel="1" x14ac:dyDescent="0.25">
      <c r="A107" s="391" t="s">
        <v>56</v>
      </c>
      <c r="B107" s="395">
        <f>'Agency North'!C107+'Agency South'!C107</f>
        <v>1870</v>
      </c>
      <c r="C107" s="395">
        <f>'Agency North'!D107+'Agency South'!D107</f>
        <v>1926</v>
      </c>
      <c r="D107" s="395">
        <f>'Agency North'!E107+'Agency South'!E107</f>
        <v>2085</v>
      </c>
      <c r="E107" s="395">
        <f>'Agency North'!F107+'Agency South'!F107</f>
        <v>2320</v>
      </c>
      <c r="F107" s="395">
        <f>'Agency North'!G107+'Agency South'!G107</f>
        <v>2186</v>
      </c>
      <c r="G107" s="395">
        <f>'Agency North'!H107+'Agency South'!H107</f>
        <v>2260</v>
      </c>
      <c r="H107" s="395">
        <f>'Agency North'!I107+'Agency South'!I107</f>
        <v>2280</v>
      </c>
      <c r="I107" s="395">
        <f>'Agency North'!J107+'Agency South'!J107</f>
        <v>2477</v>
      </c>
      <c r="J107" s="395">
        <f>'Agency North'!K107+'Agency South'!K107</f>
        <v>2545</v>
      </c>
      <c r="K107" s="395">
        <f>'Agency North'!L107+'Agency South'!L107</f>
        <v>2682</v>
      </c>
      <c r="L107" s="395">
        <f>'Agency North'!M107+'Agency South'!M107</f>
        <v>3005</v>
      </c>
      <c r="M107" s="395">
        <f>'Agency North'!N107+'Agency South'!N107</f>
        <v>3126</v>
      </c>
      <c r="N107" s="395">
        <f>'Agency North'!O107+'Agency South'!O107</f>
        <v>3145</v>
      </c>
      <c r="O107" s="395">
        <f>'Agency North'!P107+'Agency South'!P107</f>
        <v>3064</v>
      </c>
      <c r="P107" s="395">
        <f>'Agency North'!Q107+'Agency South'!Q107</f>
        <v>3271</v>
      </c>
      <c r="Q107" s="395">
        <f>'Agency North'!R107+'Agency South'!R107</f>
        <v>3366</v>
      </c>
      <c r="R107" s="395">
        <f>'Agency North'!S107+'Agency South'!S107</f>
        <v>3707</v>
      </c>
      <c r="S107" s="395">
        <f>'Agency North'!T107+'Agency South'!T107</f>
        <v>4496</v>
      </c>
      <c r="T107" s="395">
        <f>'Agency North'!U107+'Agency South'!U107</f>
        <v>5001</v>
      </c>
      <c r="U107" s="395">
        <f>'Agency North'!V107+'Agency South'!V107</f>
        <v>5521</v>
      </c>
      <c r="V107" s="395">
        <f>'Agency North'!W107+'Agency South'!W107</f>
        <v>6102</v>
      </c>
      <c r="W107" s="395">
        <f>'Agency North'!X107+'Agency South'!X107</f>
        <v>6665</v>
      </c>
      <c r="X107" s="395">
        <f>'Agency North'!Y107+'Agency South'!Y107</f>
        <v>7185</v>
      </c>
      <c r="Y107" s="395">
        <f>'Agency North'!Z107+'Agency South'!Z107</f>
        <v>7861</v>
      </c>
      <c r="Z107" s="417">
        <f>INDEX($N107:$Y107,$A$2)</f>
        <v>4496</v>
      </c>
      <c r="AA107" s="417">
        <f t="shared" ref="AA107" si="181">P107</f>
        <v>3271</v>
      </c>
      <c r="AB107" s="417">
        <f t="shared" ref="AB107" si="182">S107</f>
        <v>4496</v>
      </c>
      <c r="AC107" s="417">
        <f t="shared" ref="AC107:AC112" si="183">INDEX(N107:Y107,$A$2)</f>
        <v>4496</v>
      </c>
      <c r="AD107" s="417">
        <f t="shared" ref="AD107" si="184">Y107</f>
        <v>7861</v>
      </c>
      <c r="AE107" s="417">
        <f>INDEX($B107:$M107,$A$2)</f>
        <v>2260</v>
      </c>
      <c r="AF107" s="417">
        <f t="shared" ref="AF107:AF114" si="185">D107</f>
        <v>2085</v>
      </c>
      <c r="AG107" s="417">
        <f t="shared" ref="AG107:AG114" si="186">G107</f>
        <v>2260</v>
      </c>
      <c r="AH107" s="417">
        <f t="shared" ref="AH107:AH114" si="187">J107</f>
        <v>2545</v>
      </c>
      <c r="AI107" s="417">
        <f t="shared" ref="AI107:AI114" si="188">M107</f>
        <v>3126</v>
      </c>
      <c r="AJ107" s="418">
        <f>Z107/AE107-1</f>
        <v>0.98938053097345136</v>
      </c>
      <c r="AK107" s="418">
        <f t="shared" ref="AK107:AN114" si="189">AA107/AF107-1</f>
        <v>0.56882494004796169</v>
      </c>
      <c r="AL107" s="418">
        <f t="shared" si="189"/>
        <v>0.98938053097345136</v>
      </c>
      <c r="AM107" s="418">
        <f t="shared" si="189"/>
        <v>0.76660117878192535</v>
      </c>
      <c r="AN107" s="418">
        <f t="shared" si="189"/>
        <v>1.514715291106846</v>
      </c>
      <c r="AO107" s="451">
        <f>'GEN Lion North'!AO107+'GEN Lion South'!AO107</f>
        <v>8036</v>
      </c>
      <c r="AP107" s="451">
        <f>'GEN Lion North'!AP107+'GEN Lion South'!AP107</f>
        <v>5563</v>
      </c>
      <c r="AQ107" s="451">
        <f>'GEN Lion North'!AQ107+'GEN Lion South'!AQ107</f>
        <v>5661</v>
      </c>
      <c r="AR107" s="451">
        <f>'GEN Lion North'!AR107+'GEN Lion South'!AR107</f>
        <v>1650</v>
      </c>
      <c r="AS107" s="451">
        <f>'GEN Lion North'!AS107+'GEN Lion South'!AS107</f>
        <v>1756</v>
      </c>
      <c r="AT107" s="451">
        <f>'GEN Lion North'!AT107+'GEN Lion South'!AT107</f>
        <v>1833</v>
      </c>
      <c r="AU107" s="451"/>
      <c r="AV107" s="451"/>
      <c r="AW107" s="451"/>
      <c r="AX107" s="451"/>
      <c r="AY107" s="451"/>
      <c r="AZ107" s="451"/>
      <c r="BA107" s="417">
        <f>INDEX(AO107:AQ107,IF($A$2&lt;3,$A$2,3))</f>
        <v>5661</v>
      </c>
      <c r="BB107" s="417">
        <f>INDEX(AR107:AT107,IF($A$2&lt;7,$A$2-3,3))</f>
        <v>1833</v>
      </c>
      <c r="BE107" s="417">
        <f>INDEX(AO107:AZ107,$A$2)</f>
        <v>1833</v>
      </c>
      <c r="BF107" s="467">
        <f>AO107/N107</f>
        <v>2.5551669316375198</v>
      </c>
      <c r="BG107" s="418">
        <f t="shared" ref="BG107:BK112" si="190">AP107/O107</f>
        <v>1.8156005221932114</v>
      </c>
      <c r="BH107" s="418">
        <f t="shared" si="190"/>
        <v>1.7306634056863344</v>
      </c>
      <c r="BI107" s="418">
        <f t="shared" si="190"/>
        <v>0.49019607843137253</v>
      </c>
      <c r="BJ107" s="418">
        <f t="shared" si="190"/>
        <v>0.47369840841650929</v>
      </c>
      <c r="BK107" s="418">
        <f t="shared" si="190"/>
        <v>0.40769572953736655</v>
      </c>
      <c r="BR107" s="423">
        <f>BA107/INDEX(N107:P107,IF($A$2&lt;3,$A$2,3))</f>
        <v>1.7306634056863344</v>
      </c>
      <c r="BS107" s="423">
        <f>BB107/INDEX(Q107:S107,IF($A$2&lt;7,$A$2-3,3))</f>
        <v>0.40769572953736655</v>
      </c>
      <c r="BV107" s="423">
        <f t="shared" ref="BV107:BV112" si="191">BE107/Z107</f>
        <v>0.40769572953736655</v>
      </c>
    </row>
    <row r="108" spans="1:74" hidden="1" outlineLevel="1" x14ac:dyDescent="0.25">
      <c r="A108" s="391" t="s">
        <v>57</v>
      </c>
      <c r="B108" s="395">
        <f>'Agency North'!C108+'Agency South'!C108</f>
        <v>107</v>
      </c>
      <c r="C108" s="395">
        <f>'Agency North'!D108+'Agency South'!D108</f>
        <v>123</v>
      </c>
      <c r="D108" s="395">
        <f>'Agency North'!E108+'Agency South'!E108</f>
        <v>136</v>
      </c>
      <c r="E108" s="395">
        <f>'Agency North'!F108+'Agency South'!F108</f>
        <v>134</v>
      </c>
      <c r="F108" s="395">
        <f>'Agency North'!G108+'Agency South'!G108</f>
        <v>138</v>
      </c>
      <c r="G108" s="395">
        <f>'Agency North'!H108+'Agency South'!H108</f>
        <v>123</v>
      </c>
      <c r="H108" s="395">
        <f>'Agency North'!I108+'Agency South'!I108</f>
        <v>108</v>
      </c>
      <c r="I108" s="395">
        <f>'Agency North'!J108+'Agency South'!J108</f>
        <v>102</v>
      </c>
      <c r="J108" s="395">
        <f>'Agency North'!K108+'Agency South'!K108</f>
        <v>102</v>
      </c>
      <c r="K108" s="395">
        <f>'Agency North'!L108+'Agency South'!L108</f>
        <v>118</v>
      </c>
      <c r="L108" s="395">
        <f>'Agency North'!M108+'Agency South'!M108</f>
        <v>133</v>
      </c>
      <c r="M108" s="395">
        <f>'Agency North'!N108+'Agency South'!N108</f>
        <v>137</v>
      </c>
      <c r="N108" s="395">
        <f>'Agency North'!O108+'Agency South'!O108</f>
        <v>145</v>
      </c>
      <c r="O108" s="395">
        <f>'Agency North'!P108+'Agency South'!P108</f>
        <v>157</v>
      </c>
      <c r="P108" s="395">
        <f>'Agency North'!Q108+'Agency South'!Q108</f>
        <v>171</v>
      </c>
      <c r="Q108" s="395">
        <f>'Agency North'!R108+'Agency South'!R108</f>
        <v>204</v>
      </c>
      <c r="R108" s="395">
        <f>'Agency North'!S108+'Agency South'!S108</f>
        <v>209</v>
      </c>
      <c r="S108" s="395">
        <f>'Agency North'!T108+'Agency South'!T108</f>
        <v>201</v>
      </c>
      <c r="T108" s="395">
        <f>'Agency North'!U108+'Agency South'!U108</f>
        <v>208</v>
      </c>
      <c r="U108" s="395">
        <f>'Agency North'!V108+'Agency South'!V108</f>
        <v>238</v>
      </c>
      <c r="V108" s="395">
        <f>'Agency North'!W108+'Agency South'!W108</f>
        <v>261</v>
      </c>
      <c r="W108" s="395">
        <f>'Agency North'!X108+'Agency South'!X108</f>
        <v>285</v>
      </c>
      <c r="X108" s="395">
        <f>'Agency North'!Y108+'Agency South'!Y108</f>
        <v>291</v>
      </c>
      <c r="Y108" s="395">
        <f>'Agency North'!Z108+'Agency South'!Z108</f>
        <v>321</v>
      </c>
      <c r="Z108" s="417">
        <f t="shared" ref="Z108:Z114" si="192">INDEX($N108:$Y108,$A$2)</f>
        <v>201</v>
      </c>
      <c r="AA108" s="417">
        <f>P108</f>
        <v>171</v>
      </c>
      <c r="AB108" s="417">
        <f>S108</f>
        <v>201</v>
      </c>
      <c r="AC108" s="417">
        <f t="shared" si="183"/>
        <v>201</v>
      </c>
      <c r="AD108" s="417">
        <f>Y108</f>
        <v>321</v>
      </c>
      <c r="AE108" s="417">
        <f t="shared" ref="AE108:AE114" si="193">INDEX($B108:$M108,$A$2)</f>
        <v>123</v>
      </c>
      <c r="AF108" s="417">
        <f t="shared" si="185"/>
        <v>136</v>
      </c>
      <c r="AG108" s="417">
        <f t="shared" si="186"/>
        <v>123</v>
      </c>
      <c r="AH108" s="417">
        <f t="shared" si="187"/>
        <v>102</v>
      </c>
      <c r="AI108" s="417">
        <f t="shared" si="188"/>
        <v>137</v>
      </c>
      <c r="AJ108" s="418">
        <f t="shared" ref="AJ108:AJ114" si="194">Z108/AE108-1</f>
        <v>0.63414634146341453</v>
      </c>
      <c r="AK108" s="418">
        <f t="shared" si="189"/>
        <v>0.25735294117647056</v>
      </c>
      <c r="AL108" s="418">
        <f t="shared" si="189"/>
        <v>0.63414634146341453</v>
      </c>
      <c r="AM108" s="418">
        <f t="shared" si="189"/>
        <v>0.97058823529411775</v>
      </c>
      <c r="AN108" s="418">
        <f t="shared" si="189"/>
        <v>1.3430656934306571</v>
      </c>
      <c r="AO108" s="451">
        <f>'GEN Lion North'!AO108+'GEN Lion South'!AO108</f>
        <v>338</v>
      </c>
      <c r="AP108" s="451">
        <f>'GEN Lion North'!AP108+'GEN Lion South'!AP108</f>
        <v>369</v>
      </c>
      <c r="AQ108" s="451">
        <f>'GEN Lion North'!AQ108+'GEN Lion South'!AQ108</f>
        <v>412</v>
      </c>
      <c r="AR108" s="451">
        <f>'GEN Lion North'!AR108+'GEN Lion South'!AR108</f>
        <v>131</v>
      </c>
      <c r="AS108" s="451">
        <f>'GEN Lion North'!AS108+'GEN Lion South'!AS108</f>
        <v>146</v>
      </c>
      <c r="AT108" s="451">
        <f>'GEN Lion North'!AT108+'GEN Lion South'!AT108</f>
        <v>143</v>
      </c>
      <c r="AU108" s="451"/>
      <c r="AV108" s="451"/>
      <c r="AW108" s="451"/>
      <c r="AX108" s="451"/>
      <c r="AY108" s="451"/>
      <c r="AZ108" s="451"/>
      <c r="BA108" s="417">
        <f t="shared" ref="BA108:BA112" si="195">INDEX(AO108:AQ108,IF($A$2&lt;3,$A$2,3))</f>
        <v>412</v>
      </c>
      <c r="BB108" s="396">
        <f t="shared" ref="BB108:BB113" si="196">INDEX(AR108:AT108,IF($A$2&lt;7,$A$2-3,3))</f>
        <v>143</v>
      </c>
      <c r="BE108" s="417">
        <f t="shared" ref="BE108:BE112" si="197">INDEX(AO108:AZ108,$A$2)</f>
        <v>143</v>
      </c>
      <c r="BF108" s="467">
        <f t="shared" ref="BF108:BF112" si="198">AO108/N108</f>
        <v>2.3310344827586209</v>
      </c>
      <c r="BG108" s="418">
        <f t="shared" si="190"/>
        <v>2.3503184713375798</v>
      </c>
      <c r="BH108" s="418">
        <f t="shared" si="190"/>
        <v>2.4093567251461989</v>
      </c>
      <c r="BI108" s="418">
        <f t="shared" si="190"/>
        <v>0.64215686274509809</v>
      </c>
      <c r="BJ108" s="418">
        <f t="shared" si="190"/>
        <v>0.69856459330143539</v>
      </c>
      <c r="BK108" s="418">
        <f t="shared" si="190"/>
        <v>0.71144278606965172</v>
      </c>
      <c r="BR108" s="423">
        <f t="shared" ref="BR108:BR112" si="199">BA108/INDEX(N108:P108,IF($A$2&lt;3,$A$2,3))</f>
        <v>2.4093567251461989</v>
      </c>
      <c r="BS108" s="423">
        <f t="shared" ref="BS108:BS114" si="200">BB108/INDEX(Q108:S108,IF($A$2&lt;7,$A$2-3,3))</f>
        <v>0.71144278606965172</v>
      </c>
      <c r="BV108" s="423">
        <f t="shared" si="191"/>
        <v>0.71144278606965172</v>
      </c>
    </row>
    <row r="109" spans="1:74" hidden="1" outlineLevel="1" x14ac:dyDescent="0.25">
      <c r="A109" s="391" t="s">
        <v>58</v>
      </c>
      <c r="B109" s="395">
        <f>'Agency North'!C109+'Agency South'!C109</f>
        <v>334</v>
      </c>
      <c r="C109" s="395">
        <f>'Agency North'!D109+'Agency South'!D109</f>
        <v>348</v>
      </c>
      <c r="D109" s="395">
        <f>'Agency North'!E109+'Agency South'!E109</f>
        <v>379</v>
      </c>
      <c r="E109" s="395">
        <f>'Agency North'!F109+'Agency South'!F109</f>
        <v>435</v>
      </c>
      <c r="F109" s="395">
        <f>'Agency North'!G109+'Agency South'!G109</f>
        <v>465</v>
      </c>
      <c r="G109" s="395">
        <f>'Agency North'!H109+'Agency South'!H109</f>
        <v>455</v>
      </c>
      <c r="H109" s="395">
        <f>'Agency North'!I109+'Agency South'!I109</f>
        <v>469</v>
      </c>
      <c r="I109" s="395">
        <f>'Agency North'!J109+'Agency South'!J109</f>
        <v>471</v>
      </c>
      <c r="J109" s="395">
        <f>'Agency North'!K109+'Agency South'!K109</f>
        <v>526</v>
      </c>
      <c r="K109" s="395">
        <f>'Agency North'!L109+'Agency South'!L109</f>
        <v>552</v>
      </c>
      <c r="L109" s="395">
        <f>'Agency North'!M109+'Agency South'!M109</f>
        <v>571</v>
      </c>
      <c r="M109" s="395">
        <f>'Agency North'!N109+'Agency South'!N109</f>
        <v>560</v>
      </c>
      <c r="N109" s="395">
        <f>'Agency North'!O109+'Agency South'!O109</f>
        <v>562</v>
      </c>
      <c r="O109" s="395">
        <f>'Agency North'!P109+'Agency South'!P109</f>
        <v>542</v>
      </c>
      <c r="P109" s="395">
        <f>'Agency North'!Q109+'Agency South'!Q109</f>
        <v>565</v>
      </c>
      <c r="Q109" s="395">
        <f>'Agency North'!R109+'Agency South'!R109</f>
        <v>595</v>
      </c>
      <c r="R109" s="395">
        <f>'Agency North'!S109+'Agency South'!S109</f>
        <v>652</v>
      </c>
      <c r="S109" s="395">
        <f>'Agency North'!T109+'Agency South'!T109</f>
        <v>727</v>
      </c>
      <c r="T109" s="395">
        <f>'Agency North'!U109+'Agency South'!U109</f>
        <v>719</v>
      </c>
      <c r="U109" s="395">
        <f>'Agency North'!V109+'Agency South'!V109</f>
        <v>784</v>
      </c>
      <c r="V109" s="395">
        <f>'Agency North'!W109+'Agency South'!W109</f>
        <v>867</v>
      </c>
      <c r="W109" s="395">
        <f>'Agency North'!X109+'Agency South'!X109</f>
        <v>953</v>
      </c>
      <c r="X109" s="395">
        <f>'Agency North'!Y109+'Agency South'!Y109</f>
        <v>1035</v>
      </c>
      <c r="Y109" s="395">
        <f>'Agency North'!Z109+'Agency South'!Z109</f>
        <v>1093</v>
      </c>
      <c r="Z109" s="417">
        <f t="shared" si="192"/>
        <v>727</v>
      </c>
      <c r="AA109" s="417">
        <f t="shared" ref="AA109:AA114" si="201">P109</f>
        <v>565</v>
      </c>
      <c r="AB109" s="417">
        <f t="shared" ref="AB109:AB114" si="202">S109</f>
        <v>727</v>
      </c>
      <c r="AC109" s="417">
        <f t="shared" si="183"/>
        <v>727</v>
      </c>
      <c r="AD109" s="417">
        <f t="shared" ref="AD109:AD114" si="203">Y109</f>
        <v>1093</v>
      </c>
      <c r="AE109" s="417">
        <f t="shared" si="193"/>
        <v>455</v>
      </c>
      <c r="AF109" s="417">
        <f t="shared" si="185"/>
        <v>379</v>
      </c>
      <c r="AG109" s="417">
        <f t="shared" si="186"/>
        <v>455</v>
      </c>
      <c r="AH109" s="417">
        <f t="shared" si="187"/>
        <v>526</v>
      </c>
      <c r="AI109" s="417">
        <f t="shared" si="188"/>
        <v>560</v>
      </c>
      <c r="AJ109" s="418">
        <f t="shared" si="194"/>
        <v>0.5978021978021979</v>
      </c>
      <c r="AK109" s="418">
        <f t="shared" si="189"/>
        <v>0.49076517150395782</v>
      </c>
      <c r="AL109" s="418">
        <f t="shared" si="189"/>
        <v>0.5978021978021979</v>
      </c>
      <c r="AM109" s="418">
        <f t="shared" si="189"/>
        <v>0.38212927756653992</v>
      </c>
      <c r="AN109" s="418">
        <f t="shared" si="189"/>
        <v>0.95178571428571423</v>
      </c>
      <c r="AO109" s="451">
        <f>'GEN Lion North'!AO109+'GEN Lion South'!AO109</f>
        <v>1078</v>
      </c>
      <c r="AP109" s="451">
        <f>'GEN Lion North'!AP109+'GEN Lion South'!AP109</f>
        <v>1137</v>
      </c>
      <c r="AQ109" s="451">
        <f>'GEN Lion North'!AQ109+'GEN Lion South'!AQ109</f>
        <v>1116</v>
      </c>
      <c r="AR109" s="451">
        <f>'GEN Lion North'!AR109+'GEN Lion South'!AR109</f>
        <v>336</v>
      </c>
      <c r="AS109" s="451">
        <f>'GEN Lion North'!AS109+'GEN Lion South'!AS109</f>
        <v>325</v>
      </c>
      <c r="AT109" s="451">
        <f>'GEN Lion North'!AT109+'GEN Lion South'!AT109</f>
        <v>316</v>
      </c>
      <c r="AU109" s="451"/>
      <c r="AV109" s="451"/>
      <c r="AW109" s="451"/>
      <c r="AX109" s="451"/>
      <c r="AY109" s="451"/>
      <c r="AZ109" s="451"/>
      <c r="BA109" s="417">
        <f t="shared" si="195"/>
        <v>1116</v>
      </c>
      <c r="BB109" s="396">
        <f t="shared" si="196"/>
        <v>316</v>
      </c>
      <c r="BE109" s="417">
        <f t="shared" si="197"/>
        <v>316</v>
      </c>
      <c r="BF109" s="467">
        <f t="shared" si="198"/>
        <v>1.9181494661921707</v>
      </c>
      <c r="BG109" s="418">
        <f t="shared" si="190"/>
        <v>2.0977859778597785</v>
      </c>
      <c r="BH109" s="418">
        <f t="shared" si="190"/>
        <v>1.975221238938053</v>
      </c>
      <c r="BI109" s="418">
        <f t="shared" si="190"/>
        <v>0.56470588235294117</v>
      </c>
      <c r="BJ109" s="418">
        <f t="shared" si="190"/>
        <v>0.49846625766871167</v>
      </c>
      <c r="BK109" s="418">
        <f t="shared" si="190"/>
        <v>0.43466299862448421</v>
      </c>
      <c r="BR109" s="423">
        <f t="shared" si="199"/>
        <v>1.975221238938053</v>
      </c>
      <c r="BS109" s="423">
        <f t="shared" si="200"/>
        <v>0.43466299862448421</v>
      </c>
      <c r="BV109" s="423">
        <f t="shared" si="191"/>
        <v>0.43466299862448421</v>
      </c>
    </row>
    <row r="110" spans="1:74" hidden="1" outlineLevel="1" x14ac:dyDescent="0.25">
      <c r="A110" s="391" t="s">
        <v>59</v>
      </c>
      <c r="B110" s="395">
        <f>'Agency North'!C110+'Agency South'!C110</f>
        <v>111</v>
      </c>
      <c r="C110" s="395">
        <f>'Agency North'!D110+'Agency South'!D110</f>
        <v>113</v>
      </c>
      <c r="D110" s="395">
        <f>'Agency North'!E110+'Agency South'!E110</f>
        <v>125</v>
      </c>
      <c r="E110" s="395">
        <f>'Agency North'!F110+'Agency South'!F110</f>
        <v>152</v>
      </c>
      <c r="F110" s="395">
        <f>'Agency North'!G110+'Agency South'!G110</f>
        <v>162</v>
      </c>
      <c r="G110" s="395">
        <f>'Agency North'!H110+'Agency South'!H110</f>
        <v>170</v>
      </c>
      <c r="H110" s="395">
        <f>'Agency North'!I110+'Agency South'!I110</f>
        <v>178</v>
      </c>
      <c r="I110" s="395">
        <f>'Agency North'!J110+'Agency South'!J110</f>
        <v>175</v>
      </c>
      <c r="J110" s="395">
        <f>'Agency North'!K110+'Agency South'!K110</f>
        <v>191</v>
      </c>
      <c r="K110" s="395">
        <f>'Agency North'!L110+'Agency South'!L110</f>
        <v>200</v>
      </c>
      <c r="L110" s="395">
        <f>'Agency North'!M110+'Agency South'!M110</f>
        <v>198</v>
      </c>
      <c r="M110" s="395">
        <f>'Agency North'!N110+'Agency South'!N110</f>
        <v>198</v>
      </c>
      <c r="N110" s="395">
        <f>'Agency North'!O110+'Agency South'!O110</f>
        <v>204</v>
      </c>
      <c r="O110" s="395">
        <f>'Agency North'!P110+'Agency South'!P110</f>
        <v>205</v>
      </c>
      <c r="P110" s="395">
        <f>'Agency North'!Q110+'Agency South'!Q110</f>
        <v>216</v>
      </c>
      <c r="Q110" s="395">
        <f>'Agency North'!R110+'Agency South'!R110</f>
        <v>235</v>
      </c>
      <c r="R110" s="395">
        <f>'Agency North'!S110+'Agency South'!S110</f>
        <v>255</v>
      </c>
      <c r="S110" s="395">
        <f>'Agency North'!T110+'Agency South'!T110</f>
        <v>277</v>
      </c>
      <c r="T110" s="395">
        <f>'Agency North'!U110+'Agency South'!U110</f>
        <v>282</v>
      </c>
      <c r="U110" s="395">
        <f>'Agency North'!V110+'Agency South'!V110</f>
        <v>297</v>
      </c>
      <c r="V110" s="395">
        <f>'Agency North'!W110+'Agency South'!W110</f>
        <v>326</v>
      </c>
      <c r="W110" s="395">
        <f>'Agency North'!X110+'Agency South'!X110</f>
        <v>340</v>
      </c>
      <c r="X110" s="395">
        <f>'Agency North'!Y110+'Agency South'!Y110</f>
        <v>367</v>
      </c>
      <c r="Y110" s="395">
        <f>'Agency North'!Z110+'Agency South'!Z110</f>
        <v>393</v>
      </c>
      <c r="Z110" s="417">
        <f t="shared" si="192"/>
        <v>277</v>
      </c>
      <c r="AA110" s="417">
        <f t="shared" si="201"/>
        <v>216</v>
      </c>
      <c r="AB110" s="417">
        <f t="shared" si="202"/>
        <v>277</v>
      </c>
      <c r="AC110" s="417">
        <f t="shared" si="183"/>
        <v>277</v>
      </c>
      <c r="AD110" s="417">
        <f t="shared" si="203"/>
        <v>393</v>
      </c>
      <c r="AE110" s="417">
        <f t="shared" si="193"/>
        <v>170</v>
      </c>
      <c r="AF110" s="417">
        <f t="shared" si="185"/>
        <v>125</v>
      </c>
      <c r="AG110" s="417">
        <f t="shared" si="186"/>
        <v>170</v>
      </c>
      <c r="AH110" s="417">
        <f t="shared" si="187"/>
        <v>191</v>
      </c>
      <c r="AI110" s="417">
        <f t="shared" si="188"/>
        <v>198</v>
      </c>
      <c r="AJ110" s="418">
        <f t="shared" si="194"/>
        <v>0.62941176470588234</v>
      </c>
      <c r="AK110" s="418">
        <f t="shared" si="189"/>
        <v>0.72799999999999998</v>
      </c>
      <c r="AL110" s="418">
        <f t="shared" si="189"/>
        <v>0.62941176470588234</v>
      </c>
      <c r="AM110" s="418">
        <f t="shared" si="189"/>
        <v>0.45026178010471196</v>
      </c>
      <c r="AN110" s="418">
        <f t="shared" si="189"/>
        <v>0.98484848484848486</v>
      </c>
      <c r="AO110" s="451">
        <f>'GEN Lion North'!AO110+'GEN Lion South'!AO110</f>
        <v>398</v>
      </c>
      <c r="AP110" s="451">
        <f>'GEN Lion North'!AP110+'GEN Lion South'!AP110</f>
        <v>410</v>
      </c>
      <c r="AQ110" s="451">
        <f>'GEN Lion North'!AQ110+'GEN Lion South'!AQ110</f>
        <v>393</v>
      </c>
      <c r="AR110" s="451">
        <f>'GEN Lion North'!AR110+'GEN Lion South'!AR110</f>
        <v>147</v>
      </c>
      <c r="AS110" s="451">
        <f>'GEN Lion North'!AS110+'GEN Lion South'!AS110</f>
        <v>144</v>
      </c>
      <c r="AT110" s="451">
        <f>'GEN Lion North'!AT110+'GEN Lion South'!AT110</f>
        <v>134</v>
      </c>
      <c r="AU110" s="451"/>
      <c r="AV110" s="451"/>
      <c r="AW110" s="451"/>
      <c r="AX110" s="451"/>
      <c r="AY110" s="451"/>
      <c r="AZ110" s="451"/>
      <c r="BA110" s="417">
        <f t="shared" si="195"/>
        <v>393</v>
      </c>
      <c r="BB110" s="396">
        <f t="shared" si="196"/>
        <v>134</v>
      </c>
      <c r="BE110" s="417">
        <f t="shared" si="197"/>
        <v>134</v>
      </c>
      <c r="BF110" s="467">
        <f t="shared" si="198"/>
        <v>1.9509803921568627</v>
      </c>
      <c r="BG110" s="418">
        <f t="shared" si="190"/>
        <v>2</v>
      </c>
      <c r="BH110" s="418">
        <f t="shared" si="190"/>
        <v>1.8194444444444444</v>
      </c>
      <c r="BI110" s="418">
        <f t="shared" si="190"/>
        <v>0.62553191489361704</v>
      </c>
      <c r="BJ110" s="418">
        <f t="shared" si="190"/>
        <v>0.56470588235294117</v>
      </c>
      <c r="BK110" s="418">
        <f t="shared" si="190"/>
        <v>0.48375451263537905</v>
      </c>
      <c r="BR110" s="423">
        <f t="shared" si="199"/>
        <v>1.8194444444444444</v>
      </c>
      <c r="BS110" s="423">
        <f t="shared" si="200"/>
        <v>0.48375451263537905</v>
      </c>
      <c r="BV110" s="423">
        <f t="shared" si="191"/>
        <v>0.48375451263537905</v>
      </c>
    </row>
    <row r="111" spans="1:74" hidden="1" outlineLevel="1" x14ac:dyDescent="0.25">
      <c r="A111" s="391" t="s">
        <v>60</v>
      </c>
      <c r="B111" s="395">
        <f>'Agency North'!C111+'Agency South'!C111</f>
        <v>63</v>
      </c>
      <c r="C111" s="395">
        <f>'Agency North'!D111+'Agency South'!D111</f>
        <v>64</v>
      </c>
      <c r="D111" s="395">
        <f>'Agency North'!E111+'Agency South'!E111</f>
        <v>70</v>
      </c>
      <c r="E111" s="395">
        <f>'Agency North'!F111+'Agency South'!F111</f>
        <v>76</v>
      </c>
      <c r="F111" s="395">
        <f>'Agency North'!G111+'Agency South'!G111</f>
        <v>77</v>
      </c>
      <c r="G111" s="395">
        <f>'Agency North'!H111+'Agency South'!H111</f>
        <v>76</v>
      </c>
      <c r="H111" s="395">
        <f>'Agency North'!I111+'Agency South'!I111</f>
        <v>75</v>
      </c>
      <c r="I111" s="395">
        <f>'Agency North'!J111+'Agency South'!J111</f>
        <v>71</v>
      </c>
      <c r="J111" s="395">
        <f>'Agency North'!K111+'Agency South'!K111</f>
        <v>72</v>
      </c>
      <c r="K111" s="395">
        <f>'Agency North'!L111+'Agency South'!L111</f>
        <v>72</v>
      </c>
      <c r="L111" s="395">
        <f>'Agency North'!M111+'Agency South'!M111</f>
        <v>68</v>
      </c>
      <c r="M111" s="395">
        <f>'Agency North'!N111+'Agency South'!N111</f>
        <v>68</v>
      </c>
      <c r="N111" s="395">
        <f>'Agency North'!O111+'Agency South'!O111</f>
        <v>70</v>
      </c>
      <c r="O111" s="395">
        <f>'Agency North'!P111+'Agency South'!P111</f>
        <v>67</v>
      </c>
      <c r="P111" s="395">
        <f>'Agency North'!Q111+'Agency South'!Q111</f>
        <v>68</v>
      </c>
      <c r="Q111" s="395">
        <f>'Agency North'!R111+'Agency South'!R111</f>
        <v>68</v>
      </c>
      <c r="R111" s="395">
        <f>'Agency North'!S111+'Agency South'!S111</f>
        <v>69</v>
      </c>
      <c r="S111" s="395">
        <f>'Agency North'!T111+'Agency South'!T111</f>
        <v>75</v>
      </c>
      <c r="T111" s="395">
        <f>'Agency North'!U111+'Agency South'!U111</f>
        <v>78</v>
      </c>
      <c r="U111" s="395">
        <f>'Agency North'!V111+'Agency South'!V111</f>
        <v>80</v>
      </c>
      <c r="V111" s="395">
        <f>'Agency North'!W111+'Agency South'!W111</f>
        <v>94</v>
      </c>
      <c r="W111" s="395">
        <f>'Agency North'!X111+'Agency South'!X111</f>
        <v>105</v>
      </c>
      <c r="X111" s="395">
        <f>'Agency North'!Y111+'Agency South'!Y111</f>
        <v>109</v>
      </c>
      <c r="Y111" s="395">
        <f>'Agency North'!Z111+'Agency South'!Z111</f>
        <v>109</v>
      </c>
      <c r="Z111" s="417">
        <f t="shared" si="192"/>
        <v>75</v>
      </c>
      <c r="AA111" s="417">
        <f t="shared" si="201"/>
        <v>68</v>
      </c>
      <c r="AB111" s="417">
        <f t="shared" si="202"/>
        <v>75</v>
      </c>
      <c r="AC111" s="417">
        <f t="shared" si="183"/>
        <v>75</v>
      </c>
      <c r="AD111" s="417">
        <f t="shared" si="203"/>
        <v>109</v>
      </c>
      <c r="AE111" s="417">
        <f t="shared" si="193"/>
        <v>76</v>
      </c>
      <c r="AF111" s="417">
        <f t="shared" si="185"/>
        <v>70</v>
      </c>
      <c r="AG111" s="417">
        <f t="shared" si="186"/>
        <v>76</v>
      </c>
      <c r="AH111" s="417">
        <f t="shared" si="187"/>
        <v>72</v>
      </c>
      <c r="AI111" s="417">
        <f t="shared" si="188"/>
        <v>68</v>
      </c>
      <c r="AJ111" s="418">
        <f t="shared" si="194"/>
        <v>-1.3157894736842146E-2</v>
      </c>
      <c r="AK111" s="418">
        <f t="shared" si="189"/>
        <v>-2.8571428571428581E-2</v>
      </c>
      <c r="AL111" s="418">
        <f t="shared" si="189"/>
        <v>-1.3157894736842146E-2</v>
      </c>
      <c r="AM111" s="418">
        <f t="shared" si="189"/>
        <v>4.1666666666666741E-2</v>
      </c>
      <c r="AN111" s="418">
        <f t="shared" si="189"/>
        <v>0.60294117647058831</v>
      </c>
      <c r="AO111" s="451">
        <f>'GEN Lion North'!AO111+'GEN Lion South'!AO111</f>
        <v>111</v>
      </c>
      <c r="AP111" s="451">
        <f>'GEN Lion North'!AP111+'GEN Lion South'!AP111</f>
        <v>123</v>
      </c>
      <c r="AQ111" s="451">
        <f>'GEN Lion North'!AQ111+'GEN Lion South'!AQ111</f>
        <v>122</v>
      </c>
      <c r="AR111" s="451">
        <f>'GEN Lion North'!AR111+'GEN Lion South'!AR111</f>
        <v>42</v>
      </c>
      <c r="AS111" s="451">
        <f>'GEN Lion North'!AS111+'GEN Lion South'!AS111</f>
        <v>43</v>
      </c>
      <c r="AT111" s="451">
        <f>'GEN Lion North'!AT111+'GEN Lion South'!AT111</f>
        <v>42</v>
      </c>
      <c r="AU111" s="451"/>
      <c r="AV111" s="451"/>
      <c r="AW111" s="451"/>
      <c r="AX111" s="451"/>
      <c r="AY111" s="451"/>
      <c r="AZ111" s="451"/>
      <c r="BA111" s="417">
        <f t="shared" si="195"/>
        <v>122</v>
      </c>
      <c r="BB111" s="396">
        <f t="shared" si="196"/>
        <v>42</v>
      </c>
      <c r="BE111" s="417">
        <f t="shared" si="197"/>
        <v>42</v>
      </c>
      <c r="BF111" s="467">
        <f t="shared" si="198"/>
        <v>1.5857142857142856</v>
      </c>
      <c r="BG111" s="418">
        <f t="shared" si="190"/>
        <v>1.835820895522388</v>
      </c>
      <c r="BH111" s="418">
        <f t="shared" si="190"/>
        <v>1.7941176470588236</v>
      </c>
      <c r="BI111" s="418">
        <f t="shared" si="190"/>
        <v>0.61764705882352944</v>
      </c>
      <c r="BJ111" s="418">
        <f t="shared" si="190"/>
        <v>0.62318840579710144</v>
      </c>
      <c r="BK111" s="418">
        <f t="shared" si="190"/>
        <v>0.56000000000000005</v>
      </c>
      <c r="BR111" s="423">
        <f t="shared" si="199"/>
        <v>1.7941176470588236</v>
      </c>
      <c r="BS111" s="423">
        <f t="shared" si="200"/>
        <v>0.56000000000000005</v>
      </c>
      <c r="BV111" s="423">
        <f t="shared" si="191"/>
        <v>0.56000000000000005</v>
      </c>
    </row>
    <row r="112" spans="1:74" hidden="1" outlineLevel="1" x14ac:dyDescent="0.25">
      <c r="A112" s="391" t="s">
        <v>61</v>
      </c>
      <c r="B112" s="395">
        <f>'Agency North'!C112+'Agency South'!C112</f>
        <v>11</v>
      </c>
      <c r="C112" s="395">
        <f>'Agency North'!D112+'Agency South'!D112</f>
        <v>12</v>
      </c>
      <c r="D112" s="395">
        <f>'Agency North'!E112+'Agency South'!E112</f>
        <v>13</v>
      </c>
      <c r="E112" s="395">
        <f>'Agency North'!F112+'Agency South'!F112</f>
        <v>18</v>
      </c>
      <c r="F112" s="395">
        <f>'Agency North'!G112+'Agency South'!G112</f>
        <v>21</v>
      </c>
      <c r="G112" s="395">
        <f>'Agency North'!H112+'Agency South'!H112</f>
        <v>22</v>
      </c>
      <c r="H112" s="395">
        <f>'Agency North'!I112+'Agency South'!I112</f>
        <v>25</v>
      </c>
      <c r="I112" s="395">
        <f>'Agency North'!J112+'Agency South'!J112</f>
        <v>27</v>
      </c>
      <c r="J112" s="395">
        <f>'Agency North'!K112+'Agency South'!K112</f>
        <v>30</v>
      </c>
      <c r="K112" s="395">
        <f>'Agency North'!L112+'Agency South'!L112</f>
        <v>30</v>
      </c>
      <c r="L112" s="395">
        <f>'Agency North'!M112+'Agency South'!M112</f>
        <v>30</v>
      </c>
      <c r="M112" s="395">
        <f>'Agency North'!N112+'Agency South'!N112</f>
        <v>31</v>
      </c>
      <c r="N112" s="395">
        <f>'Agency North'!O112+'Agency South'!O112</f>
        <v>32</v>
      </c>
      <c r="O112" s="395">
        <f>'Agency North'!P112+'Agency South'!P112</f>
        <v>33</v>
      </c>
      <c r="P112" s="395">
        <f>'Agency North'!Q112+'Agency South'!Q112</f>
        <v>36</v>
      </c>
      <c r="Q112" s="395">
        <f>'Agency North'!R112+'Agency South'!R112</f>
        <v>38</v>
      </c>
      <c r="R112" s="395">
        <f>'Agency North'!S112+'Agency South'!S112</f>
        <v>38</v>
      </c>
      <c r="S112" s="395">
        <f>'Agency North'!T112+'Agency South'!T112</f>
        <v>45</v>
      </c>
      <c r="T112" s="395">
        <f>'Agency North'!U112+'Agency South'!U112</f>
        <v>47</v>
      </c>
      <c r="U112" s="395">
        <f>'Agency North'!V112+'Agency South'!V112</f>
        <v>50</v>
      </c>
      <c r="V112" s="395">
        <f>'Agency North'!W112+'Agency South'!W112</f>
        <v>56</v>
      </c>
      <c r="W112" s="395">
        <f>'Agency North'!X112+'Agency South'!X112</f>
        <v>60</v>
      </c>
      <c r="X112" s="395">
        <f>'Agency North'!Y112+'Agency South'!Y112</f>
        <v>64</v>
      </c>
      <c r="Y112" s="395">
        <f>'Agency North'!Z112+'Agency South'!Z112</f>
        <v>68</v>
      </c>
      <c r="Z112" s="417">
        <f t="shared" si="192"/>
        <v>45</v>
      </c>
      <c r="AA112" s="417">
        <f t="shared" si="201"/>
        <v>36</v>
      </c>
      <c r="AB112" s="417">
        <f t="shared" si="202"/>
        <v>45</v>
      </c>
      <c r="AC112" s="417">
        <f t="shared" si="183"/>
        <v>45</v>
      </c>
      <c r="AD112" s="417">
        <f t="shared" si="203"/>
        <v>68</v>
      </c>
      <c r="AE112" s="417">
        <f t="shared" si="193"/>
        <v>22</v>
      </c>
      <c r="AF112" s="417">
        <f t="shared" si="185"/>
        <v>13</v>
      </c>
      <c r="AG112" s="417">
        <f t="shared" si="186"/>
        <v>22</v>
      </c>
      <c r="AH112" s="417">
        <f t="shared" si="187"/>
        <v>30</v>
      </c>
      <c r="AI112" s="417">
        <f t="shared" si="188"/>
        <v>31</v>
      </c>
      <c r="AJ112" s="418">
        <f t="shared" si="194"/>
        <v>1.0454545454545454</v>
      </c>
      <c r="AK112" s="418">
        <f t="shared" si="189"/>
        <v>1.7692307692307692</v>
      </c>
      <c r="AL112" s="418">
        <f t="shared" si="189"/>
        <v>1.0454545454545454</v>
      </c>
      <c r="AM112" s="418">
        <f t="shared" si="189"/>
        <v>0.5</v>
      </c>
      <c r="AN112" s="418">
        <f t="shared" si="189"/>
        <v>1.193548387096774</v>
      </c>
      <c r="AO112" s="451">
        <f>'GEN Lion North'!AO112+'GEN Lion South'!AO112</f>
        <v>69</v>
      </c>
      <c r="AP112" s="451">
        <f>'GEN Lion North'!AP112+'GEN Lion South'!AP112</f>
        <v>74</v>
      </c>
      <c r="AQ112" s="451">
        <f>'GEN Lion North'!AQ112+'GEN Lion South'!AQ112</f>
        <v>73</v>
      </c>
      <c r="AR112" s="451">
        <f>'GEN Lion North'!AR112+'GEN Lion South'!AR112</f>
        <v>21</v>
      </c>
      <c r="AS112" s="451">
        <f>'GEN Lion North'!AS112+'GEN Lion South'!AS112</f>
        <v>22</v>
      </c>
      <c r="AT112" s="451">
        <f>'GEN Lion North'!AT112+'GEN Lion South'!AT112</f>
        <v>23</v>
      </c>
      <c r="AU112" s="451"/>
      <c r="AV112" s="451"/>
      <c r="AW112" s="451"/>
      <c r="AX112" s="451"/>
      <c r="AY112" s="451"/>
      <c r="AZ112" s="451"/>
      <c r="BA112" s="417">
        <f t="shared" si="195"/>
        <v>73</v>
      </c>
      <c r="BB112" s="396">
        <f t="shared" si="196"/>
        <v>23</v>
      </c>
      <c r="BE112" s="417">
        <f t="shared" si="197"/>
        <v>23</v>
      </c>
      <c r="BF112" s="467">
        <f t="shared" si="198"/>
        <v>2.15625</v>
      </c>
      <c r="BG112" s="418">
        <f t="shared" si="190"/>
        <v>2.2424242424242422</v>
      </c>
      <c r="BH112" s="418">
        <f t="shared" si="190"/>
        <v>2.0277777777777777</v>
      </c>
      <c r="BI112" s="418">
        <f t="shared" si="190"/>
        <v>0.55263157894736847</v>
      </c>
      <c r="BJ112" s="418">
        <f t="shared" si="190"/>
        <v>0.57894736842105265</v>
      </c>
      <c r="BK112" s="418">
        <f t="shared" si="190"/>
        <v>0.51111111111111107</v>
      </c>
      <c r="BR112" s="423">
        <f t="shared" si="199"/>
        <v>2.0277777777777777</v>
      </c>
      <c r="BS112" s="423">
        <f t="shared" si="200"/>
        <v>0.51111111111111107</v>
      </c>
      <c r="BV112" s="423">
        <f t="shared" si="191"/>
        <v>0.51111111111111107</v>
      </c>
    </row>
    <row r="113" spans="1:77" hidden="1" outlineLevel="1" x14ac:dyDescent="0.25">
      <c r="A113" s="424" t="s">
        <v>70</v>
      </c>
      <c r="B113" s="395"/>
      <c r="C113" s="395"/>
      <c r="D113" s="395"/>
      <c r="E113" s="395"/>
      <c r="F113" s="395"/>
      <c r="G113" s="395"/>
      <c r="H113" s="395"/>
      <c r="I113" s="395"/>
      <c r="J113" s="395"/>
      <c r="K113" s="395"/>
      <c r="L113" s="395"/>
      <c r="M113" s="395"/>
      <c r="N113" s="395"/>
      <c r="O113" s="395"/>
      <c r="P113" s="395"/>
      <c r="Q113" s="395"/>
      <c r="R113" s="395"/>
      <c r="S113" s="395"/>
      <c r="T113" s="395"/>
      <c r="U113" s="395"/>
      <c r="V113" s="395"/>
      <c r="W113" s="395"/>
      <c r="X113" s="395"/>
      <c r="Y113" s="395"/>
      <c r="Z113" s="417"/>
      <c r="AA113" s="417"/>
      <c r="AB113" s="417"/>
      <c r="AC113" s="417"/>
      <c r="AD113" s="417"/>
      <c r="AE113" s="417"/>
      <c r="AF113" s="417"/>
      <c r="AG113" s="417"/>
      <c r="AH113" s="417"/>
      <c r="AI113" s="417"/>
      <c r="AJ113" s="418"/>
      <c r="AK113" s="418"/>
      <c r="AL113" s="418"/>
      <c r="AM113" s="418"/>
      <c r="AN113" s="418"/>
      <c r="AO113" s="451"/>
      <c r="AP113" s="451">
        <f>'GEN Lion North'!AP113+'GEN Lion South'!AP113</f>
        <v>2354</v>
      </c>
      <c r="AQ113" s="451">
        <f>'GEN Lion North'!AQ113+'GEN Lion South'!AQ113</f>
        <v>2611</v>
      </c>
      <c r="AR113" s="451">
        <f>'GEN Lion North'!AR113+'GEN Lion South'!AR113</f>
        <v>1130</v>
      </c>
      <c r="AS113" s="451">
        <f>'GEN Lion North'!AS113+'GEN Lion South'!AS113</f>
        <v>1301</v>
      </c>
      <c r="AT113" s="451">
        <f>'GEN Lion North'!AT113+'GEN Lion South'!AT113</f>
        <v>1550</v>
      </c>
      <c r="AU113" s="451"/>
      <c r="AV113" s="451"/>
      <c r="AW113" s="451"/>
      <c r="AX113" s="451"/>
      <c r="AY113" s="451"/>
      <c r="AZ113" s="451"/>
      <c r="BA113" s="417"/>
      <c r="BB113" s="396">
        <f t="shared" si="196"/>
        <v>1550</v>
      </c>
      <c r="BE113" s="417"/>
      <c r="BF113" s="467"/>
      <c r="BG113" s="418"/>
      <c r="BH113" s="418"/>
      <c r="BI113" s="418"/>
      <c r="BJ113" s="418"/>
      <c r="BK113" s="418"/>
      <c r="BR113" s="423"/>
      <c r="BS113" s="423"/>
      <c r="BV113" s="423"/>
    </row>
    <row r="114" spans="1:77" s="416" customFormat="1" hidden="1" outlineLevel="1" x14ac:dyDescent="0.25">
      <c r="A114" s="425" t="s">
        <v>103</v>
      </c>
      <c r="B114" s="426">
        <f t="shared" ref="B114:Y114" si="204">SUM(B107:B112)</f>
        <v>2496</v>
      </c>
      <c r="C114" s="426">
        <f t="shared" si="204"/>
        <v>2586</v>
      </c>
      <c r="D114" s="426">
        <f t="shared" si="204"/>
        <v>2808</v>
      </c>
      <c r="E114" s="426">
        <f t="shared" si="204"/>
        <v>3135</v>
      </c>
      <c r="F114" s="426">
        <f t="shared" si="204"/>
        <v>3049</v>
      </c>
      <c r="G114" s="426">
        <f t="shared" si="204"/>
        <v>3106</v>
      </c>
      <c r="H114" s="426">
        <f t="shared" si="204"/>
        <v>3135</v>
      </c>
      <c r="I114" s="426">
        <f t="shared" si="204"/>
        <v>3323</v>
      </c>
      <c r="J114" s="426">
        <f t="shared" si="204"/>
        <v>3466</v>
      </c>
      <c r="K114" s="426">
        <f t="shared" si="204"/>
        <v>3654</v>
      </c>
      <c r="L114" s="426">
        <f t="shared" si="204"/>
        <v>4005</v>
      </c>
      <c r="M114" s="426">
        <f t="shared" si="204"/>
        <v>4120</v>
      </c>
      <c r="N114" s="426">
        <f t="shared" si="204"/>
        <v>4158</v>
      </c>
      <c r="O114" s="426">
        <f t="shared" si="204"/>
        <v>4068</v>
      </c>
      <c r="P114" s="426">
        <f t="shared" si="204"/>
        <v>4327</v>
      </c>
      <c r="Q114" s="426">
        <f t="shared" si="204"/>
        <v>4506</v>
      </c>
      <c r="R114" s="426">
        <f t="shared" si="204"/>
        <v>4930</v>
      </c>
      <c r="S114" s="426">
        <f t="shared" si="204"/>
        <v>5821</v>
      </c>
      <c r="T114" s="426">
        <f t="shared" si="204"/>
        <v>6335</v>
      </c>
      <c r="U114" s="426">
        <f t="shared" si="204"/>
        <v>6970</v>
      </c>
      <c r="V114" s="426">
        <f t="shared" si="204"/>
        <v>7706</v>
      </c>
      <c r="W114" s="426">
        <f t="shared" si="204"/>
        <v>8408</v>
      </c>
      <c r="X114" s="426">
        <f t="shared" si="204"/>
        <v>9051</v>
      </c>
      <c r="Y114" s="426">
        <f t="shared" si="204"/>
        <v>9845</v>
      </c>
      <c r="Z114" s="436">
        <f t="shared" si="192"/>
        <v>5821</v>
      </c>
      <c r="AA114" s="436">
        <f t="shared" si="201"/>
        <v>4327</v>
      </c>
      <c r="AB114" s="436">
        <f t="shared" si="202"/>
        <v>5821</v>
      </c>
      <c r="AC114" s="436">
        <f>SUM(AC107:AC112)</f>
        <v>5821</v>
      </c>
      <c r="AD114" s="436">
        <f t="shared" si="203"/>
        <v>9845</v>
      </c>
      <c r="AE114" s="436">
        <f t="shared" si="193"/>
        <v>3106</v>
      </c>
      <c r="AF114" s="436">
        <f t="shared" si="185"/>
        <v>2808</v>
      </c>
      <c r="AG114" s="436">
        <f t="shared" si="186"/>
        <v>3106</v>
      </c>
      <c r="AH114" s="436">
        <f t="shared" si="187"/>
        <v>3466</v>
      </c>
      <c r="AI114" s="436">
        <f t="shared" si="188"/>
        <v>4120</v>
      </c>
      <c r="AJ114" s="428">
        <f t="shared" si="194"/>
        <v>0.87411461687057312</v>
      </c>
      <c r="AK114" s="428">
        <f t="shared" si="189"/>
        <v>0.54095441595441596</v>
      </c>
      <c r="AL114" s="428">
        <f t="shared" si="189"/>
        <v>0.87411461687057312</v>
      </c>
      <c r="AM114" s="428">
        <f t="shared" si="189"/>
        <v>0.67945758799769185</v>
      </c>
      <c r="AN114" s="428">
        <f t="shared" si="189"/>
        <v>1.3895631067961167</v>
      </c>
      <c r="AO114" s="452">
        <f t="shared" ref="AO114:BE114" si="205">SUM(AO107:AO112)</f>
        <v>10030</v>
      </c>
      <c r="AP114" s="452">
        <f t="shared" si="205"/>
        <v>7676</v>
      </c>
      <c r="AQ114" s="452">
        <f t="shared" si="205"/>
        <v>7777</v>
      </c>
      <c r="AR114" s="452">
        <f t="shared" si="205"/>
        <v>2327</v>
      </c>
      <c r="AS114" s="452">
        <f t="shared" si="205"/>
        <v>2436</v>
      </c>
      <c r="AT114" s="452">
        <f t="shared" si="205"/>
        <v>2491</v>
      </c>
      <c r="AU114" s="452">
        <f t="shared" si="205"/>
        <v>0</v>
      </c>
      <c r="AV114" s="452">
        <f t="shared" si="205"/>
        <v>0</v>
      </c>
      <c r="AW114" s="452">
        <f t="shared" si="205"/>
        <v>0</v>
      </c>
      <c r="AX114" s="452">
        <f t="shared" si="205"/>
        <v>0</v>
      </c>
      <c r="AY114" s="452">
        <f t="shared" si="205"/>
        <v>0</v>
      </c>
      <c r="AZ114" s="452">
        <f t="shared" si="205"/>
        <v>0</v>
      </c>
      <c r="BA114" s="452">
        <f t="shared" si="205"/>
        <v>7777</v>
      </c>
      <c r="BB114" s="452">
        <f t="shared" si="205"/>
        <v>2491</v>
      </c>
      <c r="BC114" s="452">
        <f t="shared" si="205"/>
        <v>0</v>
      </c>
      <c r="BD114" s="452">
        <f t="shared" si="205"/>
        <v>0</v>
      </c>
      <c r="BE114" s="452">
        <f t="shared" si="205"/>
        <v>2491</v>
      </c>
      <c r="BF114" s="469">
        <f t="shared" ref="BF114:BK114" si="206">AO114/N114</f>
        <v>2.4122174122174123</v>
      </c>
      <c r="BG114" s="428">
        <f t="shared" si="206"/>
        <v>1.8869223205506391</v>
      </c>
      <c r="BH114" s="428">
        <f t="shared" si="206"/>
        <v>1.7973191587705108</v>
      </c>
      <c r="BI114" s="428">
        <f t="shared" si="206"/>
        <v>0.51642254771415885</v>
      </c>
      <c r="BJ114" s="428">
        <f t="shared" si="206"/>
        <v>0.49411764705882355</v>
      </c>
      <c r="BK114" s="428">
        <f t="shared" si="206"/>
        <v>0.42793334478611922</v>
      </c>
      <c r="BL114" s="430"/>
      <c r="BM114" s="430"/>
      <c r="BN114" s="430"/>
      <c r="BO114" s="430"/>
      <c r="BP114" s="430"/>
      <c r="BQ114" s="430"/>
      <c r="BR114" s="433">
        <f t="shared" ref="BR114" si="207">BA114/INDEX(N114:P114,IF($A$2&lt;3,$A$2,3))</f>
        <v>1.7973191587705108</v>
      </c>
      <c r="BS114" s="423">
        <f t="shared" si="200"/>
        <v>0.42793334478611922</v>
      </c>
      <c r="BT114" s="430"/>
      <c r="BU114" s="430"/>
      <c r="BV114" s="433">
        <f t="shared" ref="BV114" si="208">BE114/Z114</f>
        <v>0.42793334478611922</v>
      </c>
    </row>
    <row r="115" spans="1:77" hidden="1" outlineLevel="1" x14ac:dyDescent="0.25">
      <c r="B115" s="395">
        <f t="shared" ref="B115:S115" si="209">B24</f>
        <v>2496</v>
      </c>
      <c r="C115" s="395">
        <f t="shared" si="209"/>
        <v>2586</v>
      </c>
      <c r="D115" s="395">
        <f t="shared" si="209"/>
        <v>2805</v>
      </c>
      <c r="E115" s="395">
        <f t="shared" si="209"/>
        <v>3133</v>
      </c>
      <c r="F115" s="395">
        <f t="shared" si="209"/>
        <v>3046</v>
      </c>
      <c r="G115" s="395">
        <f t="shared" si="209"/>
        <v>3101</v>
      </c>
      <c r="H115" s="395">
        <f t="shared" si="209"/>
        <v>3127</v>
      </c>
      <c r="I115" s="395">
        <f t="shared" si="209"/>
        <v>3315</v>
      </c>
      <c r="J115" s="395">
        <f t="shared" si="209"/>
        <v>3461</v>
      </c>
      <c r="K115" s="395">
        <f t="shared" si="209"/>
        <v>3650</v>
      </c>
      <c r="L115" s="395">
        <f t="shared" si="209"/>
        <v>4000</v>
      </c>
      <c r="M115" s="395">
        <f t="shared" si="209"/>
        <v>4117</v>
      </c>
      <c r="N115" s="395">
        <f t="shared" si="209"/>
        <v>4156</v>
      </c>
      <c r="O115" s="395">
        <f t="shared" si="209"/>
        <v>4067</v>
      </c>
      <c r="P115" s="395">
        <f t="shared" si="209"/>
        <v>4326</v>
      </c>
      <c r="Q115" s="395">
        <f t="shared" si="209"/>
        <v>4505</v>
      </c>
      <c r="R115" s="395">
        <f t="shared" si="209"/>
        <v>4930</v>
      </c>
      <c r="S115" s="395">
        <f t="shared" si="209"/>
        <v>5819</v>
      </c>
      <c r="BF115" s="441"/>
    </row>
    <row r="116" spans="1:77" hidden="1" outlineLevel="1" x14ac:dyDescent="0.25">
      <c r="BF116" s="441"/>
    </row>
    <row r="117" spans="1:77" s="470" customFormat="1" hidden="1" outlineLevel="1" x14ac:dyDescent="0.25">
      <c r="A117" s="408" t="s">
        <v>107</v>
      </c>
      <c r="B117" s="409">
        <v>42005</v>
      </c>
      <c r="C117" s="409">
        <v>42036</v>
      </c>
      <c r="D117" s="409">
        <v>42064</v>
      </c>
      <c r="E117" s="409">
        <v>42095</v>
      </c>
      <c r="F117" s="409">
        <v>42125</v>
      </c>
      <c r="G117" s="409">
        <v>42156</v>
      </c>
      <c r="H117" s="409">
        <v>42186</v>
      </c>
      <c r="I117" s="409">
        <v>42217</v>
      </c>
      <c r="J117" s="409">
        <v>42248</v>
      </c>
      <c r="K117" s="409">
        <v>42278</v>
      </c>
      <c r="L117" s="409">
        <v>42309</v>
      </c>
      <c r="M117" s="409">
        <v>42339</v>
      </c>
      <c r="N117" s="409">
        <v>42370</v>
      </c>
      <c r="O117" s="409">
        <v>42401</v>
      </c>
      <c r="P117" s="409">
        <v>42430</v>
      </c>
      <c r="Q117" s="409">
        <v>42461</v>
      </c>
      <c r="R117" s="409">
        <v>42491</v>
      </c>
      <c r="S117" s="409">
        <v>42522</v>
      </c>
      <c r="T117" s="409">
        <v>42552</v>
      </c>
      <c r="U117" s="409">
        <v>42583</v>
      </c>
      <c r="V117" s="409">
        <v>42614</v>
      </c>
      <c r="W117" s="409">
        <v>42644</v>
      </c>
      <c r="X117" s="409">
        <v>42675</v>
      </c>
      <c r="Y117" s="409">
        <v>42705</v>
      </c>
      <c r="Z117" s="410" t="s">
        <v>212</v>
      </c>
      <c r="AA117" s="410" t="s">
        <v>78</v>
      </c>
      <c r="AB117" s="410" t="s">
        <v>79</v>
      </c>
      <c r="AC117" s="410" t="s">
        <v>80</v>
      </c>
      <c r="AD117" s="410" t="s">
        <v>81</v>
      </c>
      <c r="AE117" s="411" t="str">
        <f t="shared" ref="AE117:AI117" si="210">AE106</f>
        <v>YTD /15</v>
      </c>
      <c r="AF117" s="411" t="str">
        <f t="shared" si="210"/>
        <v>Q1 '15</v>
      </c>
      <c r="AG117" s="411" t="str">
        <f t="shared" si="210"/>
        <v>Q2 '15</v>
      </c>
      <c r="AH117" s="411" t="str">
        <f t="shared" si="210"/>
        <v>Q3 '15</v>
      </c>
      <c r="AI117" s="411" t="str">
        <f t="shared" si="210"/>
        <v>Q4 '15</v>
      </c>
      <c r="AJ117" s="412" t="s">
        <v>86</v>
      </c>
      <c r="AK117" s="412" t="s">
        <v>87</v>
      </c>
      <c r="AL117" s="412" t="s">
        <v>88</v>
      </c>
      <c r="AM117" s="412" t="s">
        <v>89</v>
      </c>
      <c r="AN117" s="412" t="s">
        <v>90</v>
      </c>
      <c r="AO117" s="413">
        <v>42736</v>
      </c>
      <c r="AP117" s="413">
        <v>42767</v>
      </c>
      <c r="AQ117" s="413">
        <v>42795</v>
      </c>
      <c r="AR117" s="413">
        <v>42826</v>
      </c>
      <c r="AS117" s="413">
        <v>42856</v>
      </c>
      <c r="AT117" s="413">
        <v>42887</v>
      </c>
      <c r="AU117" s="413">
        <v>42917</v>
      </c>
      <c r="AV117" s="413">
        <v>42948</v>
      </c>
      <c r="AW117" s="413">
        <v>42979</v>
      </c>
      <c r="AX117" s="413">
        <v>43009</v>
      </c>
      <c r="AY117" s="413">
        <v>43040</v>
      </c>
      <c r="AZ117" s="413">
        <v>43070</v>
      </c>
      <c r="BA117" s="410" t="s">
        <v>91</v>
      </c>
      <c r="BB117" s="410" t="s">
        <v>92</v>
      </c>
      <c r="BC117" s="410" t="s">
        <v>93</v>
      </c>
      <c r="BD117" s="410" t="s">
        <v>94</v>
      </c>
      <c r="BE117" s="410" t="str">
        <f>"YTD " &amp; A116 &amp;"/17"</f>
        <v>YTD /17</v>
      </c>
      <c r="BF117" s="414">
        <v>42736</v>
      </c>
      <c r="BG117" s="413">
        <v>42767</v>
      </c>
      <c r="BH117" s="413">
        <v>42795</v>
      </c>
      <c r="BI117" s="413">
        <v>42826</v>
      </c>
      <c r="BJ117" s="413">
        <v>42856</v>
      </c>
      <c r="BK117" s="413">
        <v>42887</v>
      </c>
      <c r="BL117" s="413">
        <v>42917</v>
      </c>
      <c r="BM117" s="413">
        <v>42948</v>
      </c>
      <c r="BN117" s="413">
        <v>42979</v>
      </c>
      <c r="BO117" s="413">
        <v>43009</v>
      </c>
      <c r="BP117" s="413">
        <v>43040</v>
      </c>
      <c r="BQ117" s="413">
        <v>43070</v>
      </c>
      <c r="BR117" s="410" t="s">
        <v>95</v>
      </c>
      <c r="BS117" s="410" t="s">
        <v>96</v>
      </c>
      <c r="BT117" s="410" t="s">
        <v>97</v>
      </c>
      <c r="BU117" s="410" t="s">
        <v>98</v>
      </c>
      <c r="BV117" s="415" t="s">
        <v>3</v>
      </c>
    </row>
    <row r="118" spans="1:77" s="470" customFormat="1" hidden="1" outlineLevel="1" x14ac:dyDescent="0.25">
      <c r="A118" s="391" t="s">
        <v>56</v>
      </c>
      <c r="B118" s="395">
        <f>'Agency North'!C118+'Agency South'!C118</f>
        <v>350</v>
      </c>
      <c r="C118" s="395">
        <f>'Agency North'!D118+'Agency South'!D118</f>
        <v>183</v>
      </c>
      <c r="D118" s="395">
        <f>'Agency North'!E118+'Agency South'!E118</f>
        <v>388</v>
      </c>
      <c r="E118" s="395">
        <f>'Agency North'!F118+'Agency South'!F118</f>
        <v>478</v>
      </c>
      <c r="F118" s="395">
        <f>'Agency North'!G118+'Agency South'!G118</f>
        <v>404</v>
      </c>
      <c r="G118" s="395">
        <f>'Agency North'!H118+'Agency South'!H118</f>
        <v>426</v>
      </c>
      <c r="H118" s="395">
        <f>'Agency North'!I118+'Agency South'!I118</f>
        <v>446</v>
      </c>
      <c r="I118" s="395">
        <f>'Agency North'!J118+'Agency South'!J118</f>
        <v>428</v>
      </c>
      <c r="J118" s="395">
        <f>'Agency North'!K118+'Agency South'!K118</f>
        <v>475</v>
      </c>
      <c r="K118" s="395">
        <f>'Agency North'!L118+'Agency South'!L118</f>
        <v>408</v>
      </c>
      <c r="L118" s="395">
        <f>'Agency North'!M118+'Agency South'!M118</f>
        <v>746</v>
      </c>
      <c r="M118" s="395">
        <f>'Agency North'!N118+'Agency South'!N118</f>
        <v>548</v>
      </c>
      <c r="N118" s="395">
        <f>'Agency North'!O118+'Agency South'!O118</f>
        <v>191</v>
      </c>
      <c r="O118" s="395">
        <f>'Agency North'!P118+'Agency South'!P118</f>
        <v>188</v>
      </c>
      <c r="P118" s="395">
        <f>'Agency North'!Q118+'Agency South'!Q118</f>
        <v>627</v>
      </c>
      <c r="Q118" s="395">
        <f>'Agency North'!R118+'Agency South'!R118</f>
        <v>481</v>
      </c>
      <c r="R118" s="395">
        <f>'Agency North'!S118+'Agency South'!S118</f>
        <v>625</v>
      </c>
      <c r="S118" s="395">
        <f>'Agency North'!T118+'Agency South'!T118</f>
        <v>1127</v>
      </c>
      <c r="T118" s="395">
        <f>'Agency North'!U118+'Agency South'!U118</f>
        <v>826</v>
      </c>
      <c r="U118" s="395">
        <f>'Agency North'!V118+'Agency South'!V118</f>
        <v>949</v>
      </c>
      <c r="V118" s="395">
        <f>'Agency North'!W118+'Agency South'!W118</f>
        <v>1083</v>
      </c>
      <c r="W118" s="395">
        <f>'Agency North'!X118+'Agency South'!X118</f>
        <v>1014</v>
      </c>
      <c r="X118" s="395">
        <f>'Agency North'!Y118+'Agency South'!Y118</f>
        <v>1100</v>
      </c>
      <c r="Y118" s="395">
        <f>'Agency North'!Z118+'Agency South'!Z118</f>
        <v>1354</v>
      </c>
      <c r="Z118" s="417">
        <f>SUM(N118:INDEX(N118:Y118,$A$2))</f>
        <v>3239</v>
      </c>
      <c r="AA118" s="417">
        <f t="shared" ref="AA118:AA123" si="211">SUM(N118:P118)</f>
        <v>1006</v>
      </c>
      <c r="AB118" s="417">
        <f t="shared" ref="AB118:AB123" si="212">SUM(Q118:S118)</f>
        <v>2233</v>
      </c>
      <c r="AC118" s="417">
        <f t="shared" ref="AC118:AC123" si="213">SUM(T118:V118)</f>
        <v>2858</v>
      </c>
      <c r="AD118" s="417">
        <f t="shared" ref="AD118:AD123" si="214">SUM(W118:Y118)</f>
        <v>3468</v>
      </c>
      <c r="AE118" s="417">
        <f>SUM(B118                                                                              : INDEX(B118:M118,$A$2))</f>
        <v>2229</v>
      </c>
      <c r="AF118" s="417">
        <f t="shared" ref="AF118:AF124" si="215">SUM(B118:D118)</f>
        <v>921</v>
      </c>
      <c r="AG118" s="417">
        <f t="shared" ref="AG118:AG124" si="216">SUM(E118:G118)</f>
        <v>1308</v>
      </c>
      <c r="AH118" s="417">
        <f t="shared" ref="AH118:AH124" si="217">SUM(H118:J118)</f>
        <v>1349</v>
      </c>
      <c r="AI118" s="417">
        <f t="shared" ref="AI118:AI124" si="218">SUM(K118:M118)</f>
        <v>1702</v>
      </c>
      <c r="AJ118" s="418">
        <f>Z118/AE118-1</f>
        <v>0.45311799013010323</v>
      </c>
      <c r="AK118" s="418">
        <f t="shared" ref="AK118:AN124" si="219">AA118/AF118-1</f>
        <v>9.229098805646041E-2</v>
      </c>
      <c r="AL118" s="418">
        <f t="shared" si="219"/>
        <v>0.70718654434250761</v>
      </c>
      <c r="AM118" s="418">
        <f t="shared" si="219"/>
        <v>1.1186063750926611</v>
      </c>
      <c r="AN118" s="418">
        <f t="shared" si="219"/>
        <v>1.0376028202115157</v>
      </c>
      <c r="AO118" s="451">
        <f>'GEN Lion North'!AO118+'GEN Lion South'!AO118</f>
        <v>431</v>
      </c>
      <c r="AP118" s="451">
        <f>'GEN Lion North'!AP118+'GEN Lion South'!AP118</f>
        <v>920</v>
      </c>
      <c r="AQ118" s="451">
        <f>'GEN Lion North'!AQ118+'GEN Lion South'!AQ118</f>
        <v>1151</v>
      </c>
      <c r="AR118" s="451">
        <f>'GEN Lion North'!AR118+'GEN Lion South'!AR118</f>
        <v>905</v>
      </c>
      <c r="AS118" s="451">
        <f>'GEN Lion North'!AS118+'GEN Lion South'!AS118</f>
        <v>899</v>
      </c>
      <c r="AT118" s="451">
        <f>'GEN Lion North'!AT118+'GEN Lion South'!AT118</f>
        <v>1684</v>
      </c>
      <c r="AU118" s="451">
        <f>'GEN Lion North'!AU118+'GEN Lion South'!AU118</f>
        <v>0</v>
      </c>
      <c r="AV118" s="451">
        <f>'GEN Lion North'!AV118+'GEN Lion South'!AV118</f>
        <v>0</v>
      </c>
      <c r="AW118" s="451">
        <f>'GEN Lion North'!AW118+'GEN Lion South'!AW118</f>
        <v>0</v>
      </c>
      <c r="AX118" s="451">
        <f>'GEN Lion North'!AX118+'GEN Lion South'!AX118</f>
        <v>0</v>
      </c>
      <c r="AY118" s="451">
        <f>'GEN Lion North'!AY118+'GEN Lion South'!AY118</f>
        <v>0</v>
      </c>
      <c r="AZ118" s="451">
        <f>'GEN Lion North'!AZ118+'GEN Lion South'!AZ118</f>
        <v>0</v>
      </c>
      <c r="BA118" s="451">
        <f>SUM(AO118:INDEX(AO118:AQ118,IF($A$2&lt;3,$A$2,3)))</f>
        <v>2502</v>
      </c>
      <c r="BB118" s="451">
        <f>SUM(AR118:INDEX(AR118:AT118,IF(AND($A$2&gt;3,A116&lt;7),$A$2-3,0)))</f>
        <v>3488</v>
      </c>
      <c r="BC118" s="451">
        <f>SUM(AU118:INDEX(AU118:AW118,IF(AND($A$2&gt;6,$A$2&lt;10),$A$2-6,0)))</f>
        <v>0</v>
      </c>
      <c r="BD118" s="451">
        <f>SUM(AX118:INDEX(AX118:AZ118,IF($A$2&gt;9,$A$2-9,0)))</f>
        <v>0</v>
      </c>
      <c r="BE118" s="451">
        <f>SUM($AO118:INDEX(AO118:AZ118,$A$2))</f>
        <v>5990</v>
      </c>
      <c r="BF118" s="422">
        <f>IFERROR(AO118/N118,0)</f>
        <v>2.256544502617801</v>
      </c>
      <c r="BG118" s="423">
        <f t="shared" ref="BG118:BQ123" si="220">IFERROR(AP118/O118,0)</f>
        <v>4.8936170212765955</v>
      </c>
      <c r="BH118" s="423">
        <f t="shared" si="220"/>
        <v>1.835725677830941</v>
      </c>
      <c r="BI118" s="423">
        <f t="shared" si="220"/>
        <v>1.8814968814968815</v>
      </c>
      <c r="BJ118" s="423">
        <f t="shared" si="220"/>
        <v>1.4383999999999999</v>
      </c>
      <c r="BK118" s="423">
        <f t="shared" si="220"/>
        <v>1.4942324755989351</v>
      </c>
      <c r="BL118" s="423">
        <f t="shared" si="220"/>
        <v>0</v>
      </c>
      <c r="BM118" s="423">
        <f t="shared" si="220"/>
        <v>0</v>
      </c>
      <c r="BN118" s="423">
        <f t="shared" si="220"/>
        <v>0</v>
      </c>
      <c r="BO118" s="423">
        <f t="shared" si="220"/>
        <v>0</v>
      </c>
      <c r="BP118" s="423">
        <f t="shared" si="220"/>
        <v>0</v>
      </c>
      <c r="BQ118" s="423">
        <f t="shared" si="220"/>
        <v>0</v>
      </c>
      <c r="BR118" s="423">
        <f>IFERROR(BA118/SUM(N118:INDEX(N118:P118,IF($A$2&lt;3,$A$2,3))),0)</f>
        <v>2.4870775347912524</v>
      </c>
      <c r="BS118" s="423">
        <f>IFERROR(BB118/SUM(Q118:INDEX(Q118:S118,IF($A$2&lt;7,$A$2-3,3))),0)</f>
        <v>1.5620241827138379</v>
      </c>
      <c r="BT118" s="423">
        <f>IFERROR(BC118/SUM(T118:INDEX(T118:V118,IF($A$2&lt;3,$A$2,3))),0)</f>
        <v>0</v>
      </c>
      <c r="BU118" s="423">
        <f>IFERROR(BD118/SUM(W118:INDEX(W118:Y118,IF($A$2&lt;3,$A$2,3))),0)</f>
        <v>0</v>
      </c>
      <c r="BV118" s="423">
        <f>IFERROR(BE118/Z118,0)</f>
        <v>1.8493362148811361</v>
      </c>
    </row>
    <row r="119" spans="1:77" s="470" customFormat="1" hidden="1" outlineLevel="1" x14ac:dyDescent="0.25">
      <c r="A119" s="391" t="s">
        <v>57</v>
      </c>
      <c r="B119" s="395">
        <f>'Agency North'!C119+'Agency South'!C119</f>
        <v>19</v>
      </c>
      <c r="C119" s="395">
        <f>'Agency North'!D119+'Agency South'!D119</f>
        <v>8</v>
      </c>
      <c r="D119" s="395">
        <f>'Agency North'!E119+'Agency South'!E119</f>
        <v>16</v>
      </c>
      <c r="E119" s="395">
        <f>'Agency North'!F119+'Agency South'!F119</f>
        <v>6</v>
      </c>
      <c r="F119" s="395">
        <f>'Agency North'!G119+'Agency South'!G119</f>
        <v>4</v>
      </c>
      <c r="G119" s="395">
        <f>'Agency North'!H119+'Agency South'!H119</f>
        <v>2</v>
      </c>
      <c r="H119" s="395">
        <f>'Agency North'!I119+'Agency South'!I119</f>
        <v>0</v>
      </c>
      <c r="I119" s="395">
        <f>'Agency North'!J119+'Agency South'!J119</f>
        <v>0</v>
      </c>
      <c r="J119" s="395">
        <f>'Agency North'!K119+'Agency South'!K119</f>
        <v>0</v>
      </c>
      <c r="K119" s="395">
        <f>'Agency North'!L119+'Agency South'!L119</f>
        <v>0</v>
      </c>
      <c r="L119" s="395">
        <f>'Agency North'!M119+'Agency South'!M119</f>
        <v>0</v>
      </c>
      <c r="M119" s="395">
        <f>'Agency North'!N119+'Agency South'!N119</f>
        <v>0</v>
      </c>
      <c r="N119" s="395">
        <f>'Agency North'!O119+'Agency South'!O119</f>
        <v>0</v>
      </c>
      <c r="O119" s="395">
        <f>'Agency North'!P119+'Agency South'!P119</f>
        <v>0</v>
      </c>
      <c r="P119" s="395">
        <f>'Agency North'!Q119+'Agency South'!Q119</f>
        <v>0</v>
      </c>
      <c r="Q119" s="395">
        <f>'Agency North'!R119+'Agency South'!R119</f>
        <v>0</v>
      </c>
      <c r="R119" s="395">
        <f>'Agency North'!S119+'Agency South'!S119</f>
        <v>0</v>
      </c>
      <c r="S119" s="395">
        <f>'Agency North'!T119+'Agency South'!T119</f>
        <v>0</v>
      </c>
      <c r="T119" s="395">
        <f>'Agency North'!U119+'Agency South'!U119</f>
        <v>0</v>
      </c>
      <c r="U119" s="395">
        <f>'Agency North'!V119+'Agency South'!V119</f>
        <v>0</v>
      </c>
      <c r="V119" s="395">
        <f>'Agency North'!W119+'Agency South'!W119</f>
        <v>0</v>
      </c>
      <c r="W119" s="395">
        <f>'Agency North'!X119+'Agency South'!X119</f>
        <v>0</v>
      </c>
      <c r="X119" s="395">
        <f>'Agency North'!Y119+'Agency South'!Y119</f>
        <v>0</v>
      </c>
      <c r="Y119" s="395">
        <f>'Agency North'!Z119+'Agency South'!Z119</f>
        <v>0</v>
      </c>
      <c r="Z119" s="417">
        <f>SUM(N119:INDEX(N119:Y119,$A$2))</f>
        <v>0</v>
      </c>
      <c r="AA119" s="417">
        <f t="shared" si="211"/>
        <v>0</v>
      </c>
      <c r="AB119" s="417">
        <f t="shared" si="212"/>
        <v>0</v>
      </c>
      <c r="AC119" s="417">
        <f t="shared" si="213"/>
        <v>0</v>
      </c>
      <c r="AD119" s="417">
        <f t="shared" si="214"/>
        <v>0</v>
      </c>
      <c r="AE119" s="417">
        <f>SUM(B119                                                                              : INDEX(B119:M119,$A$2))</f>
        <v>55</v>
      </c>
      <c r="AF119" s="417">
        <f t="shared" si="215"/>
        <v>43</v>
      </c>
      <c r="AG119" s="417">
        <f t="shared" si="216"/>
        <v>12</v>
      </c>
      <c r="AH119" s="417">
        <f t="shared" si="217"/>
        <v>0</v>
      </c>
      <c r="AI119" s="417">
        <f t="shared" si="218"/>
        <v>0</v>
      </c>
      <c r="AJ119" s="418">
        <f t="shared" ref="AJ119:AJ124" si="221">Z119/AE119-1</f>
        <v>-1</v>
      </c>
      <c r="AK119" s="418">
        <f t="shared" si="219"/>
        <v>-1</v>
      </c>
      <c r="AL119" s="418">
        <f t="shared" si="219"/>
        <v>-1</v>
      </c>
      <c r="AM119" s="418">
        <f>IFERROR(AC119/AH119-1,0)</f>
        <v>0</v>
      </c>
      <c r="AN119" s="418">
        <f>IFERROR(AD119/AI119-1,0)</f>
        <v>0</v>
      </c>
      <c r="AO119" s="451">
        <f>'GEN Lion North'!AO119+'GEN Lion South'!AO119</f>
        <v>0</v>
      </c>
      <c r="AP119" s="451">
        <f>'GEN Lion North'!AP119+'GEN Lion South'!AP119</f>
        <v>1</v>
      </c>
      <c r="AQ119" s="451">
        <f>'GEN Lion North'!AQ119+'GEN Lion South'!AQ119</f>
        <v>0</v>
      </c>
      <c r="AR119" s="451">
        <f>'GEN Lion North'!AR119+'GEN Lion South'!AR119</f>
        <v>0</v>
      </c>
      <c r="AS119" s="451">
        <f>'GEN Lion North'!AS119+'GEN Lion South'!AS119</f>
        <v>0</v>
      </c>
      <c r="AT119" s="451">
        <f>'GEN Lion North'!AT119+'GEN Lion South'!AT119</f>
        <v>2</v>
      </c>
      <c r="AU119" s="451">
        <f>'GEN Lion North'!AU119+'GEN Lion South'!AU119</f>
        <v>0</v>
      </c>
      <c r="AV119" s="451">
        <f>'GEN Lion North'!AV119+'GEN Lion South'!AV119</f>
        <v>0</v>
      </c>
      <c r="AW119" s="451">
        <f>'GEN Lion North'!AW119+'GEN Lion South'!AW119</f>
        <v>0</v>
      </c>
      <c r="AX119" s="451">
        <f>'GEN Lion North'!AX119+'GEN Lion South'!AX119</f>
        <v>0</v>
      </c>
      <c r="AY119" s="451">
        <f>'GEN Lion North'!AY119+'GEN Lion South'!AY119</f>
        <v>0</v>
      </c>
      <c r="AZ119" s="451">
        <f>'GEN Lion North'!AZ119+'GEN Lion South'!AZ119</f>
        <v>0</v>
      </c>
      <c r="BA119" s="451">
        <f>SUM(AO119:INDEX(AO119:AQ119,IF($A$2&lt;3,$A$2,3)))</f>
        <v>1</v>
      </c>
      <c r="BB119" s="451">
        <f>SUM(AR119:INDEX(AR119:AT119,IF(AND($A$2&gt;3,A117&lt;7),$A$2-3,0)))</f>
        <v>2</v>
      </c>
      <c r="BC119" s="451">
        <f>SUM(AU119:INDEX(AU119:AW119,IF(AND($A$2&gt;6,$A$2&lt;10),$A$2-6,0)))</f>
        <v>0</v>
      </c>
      <c r="BD119" s="451">
        <f>SUM(AX119:INDEX(AX119:AZ119,IF($A$2&gt;9,$A$2-9,0)))</f>
        <v>0</v>
      </c>
      <c r="BE119" s="451">
        <f>SUM($AO119:INDEX(AO119:AZ119,$A$2))</f>
        <v>3</v>
      </c>
      <c r="BF119" s="422">
        <f t="shared" ref="BF119:BF123" si="222">IFERROR(AO119/N119,0)</f>
        <v>0</v>
      </c>
      <c r="BG119" s="423">
        <f t="shared" si="220"/>
        <v>0</v>
      </c>
      <c r="BH119" s="423">
        <f t="shared" si="220"/>
        <v>0</v>
      </c>
      <c r="BI119" s="423">
        <f t="shared" si="220"/>
        <v>0</v>
      </c>
      <c r="BJ119" s="423">
        <f t="shared" si="220"/>
        <v>0</v>
      </c>
      <c r="BK119" s="423">
        <f t="shared" si="220"/>
        <v>0</v>
      </c>
      <c r="BL119" s="423">
        <f t="shared" si="220"/>
        <v>0</v>
      </c>
      <c r="BM119" s="423">
        <f t="shared" si="220"/>
        <v>0</v>
      </c>
      <c r="BN119" s="423">
        <f t="shared" si="220"/>
        <v>0</v>
      </c>
      <c r="BO119" s="423">
        <f t="shared" si="220"/>
        <v>0</v>
      </c>
      <c r="BP119" s="423">
        <f t="shared" si="220"/>
        <v>0</v>
      </c>
      <c r="BQ119" s="423">
        <f t="shared" si="220"/>
        <v>0</v>
      </c>
      <c r="BR119" s="423">
        <f>IFERROR(BA119/SUM(N119:INDEX(N119:P119,IF($A$2&lt;3,$A$2,3))),0)</f>
        <v>0</v>
      </c>
      <c r="BS119" s="423">
        <f>IFERROR(BB119/SUM(Q119:INDEX(Q119:S119,IF($A$2&lt;7,$A$2-3,3))),0)</f>
        <v>0</v>
      </c>
      <c r="BT119" s="423">
        <f>IFERROR(BC119/SUM(T119:INDEX(T119:V119,IF($A$2&lt;3,$A$2,3))),0)</f>
        <v>0</v>
      </c>
      <c r="BU119" s="423">
        <f>IFERROR(BD119/SUM(W119:INDEX(W119:Y119,IF($A$2&lt;3,$A$2,3))),0)</f>
        <v>0</v>
      </c>
      <c r="BV119" s="423">
        <f t="shared" ref="BV119:BV124" si="223">IFERROR(BE119/Z119,0)</f>
        <v>0</v>
      </c>
    </row>
    <row r="120" spans="1:77" s="470" customFormat="1" hidden="1" outlineLevel="1" x14ac:dyDescent="0.25">
      <c r="A120" s="391" t="s">
        <v>58</v>
      </c>
      <c r="B120" s="395">
        <f>'Agency North'!C120+'Agency South'!C120</f>
        <v>51</v>
      </c>
      <c r="C120" s="395">
        <f>'Agency North'!D120+'Agency South'!D120</f>
        <v>20</v>
      </c>
      <c r="D120" s="395">
        <f>'Agency North'!E120+'Agency South'!E120</f>
        <v>38</v>
      </c>
      <c r="E120" s="395">
        <f>'Agency North'!F120+'Agency South'!F120</f>
        <v>70</v>
      </c>
      <c r="F120" s="395">
        <f>'Agency North'!G120+'Agency South'!G120</f>
        <v>51</v>
      </c>
      <c r="G120" s="395">
        <f>'Agency North'!H120+'Agency South'!H120</f>
        <v>56</v>
      </c>
      <c r="H120" s="395">
        <f>'Agency North'!I120+'Agency South'!I120</f>
        <v>44</v>
      </c>
      <c r="I120" s="395">
        <f>'Agency North'!J120+'Agency South'!J120</f>
        <v>50</v>
      </c>
      <c r="J120" s="395">
        <f>'Agency North'!K120+'Agency South'!K120</f>
        <v>75</v>
      </c>
      <c r="K120" s="395">
        <f>'Agency North'!L120+'Agency South'!L120</f>
        <v>47</v>
      </c>
      <c r="L120" s="395">
        <f>'Agency North'!M120+'Agency South'!M120</f>
        <v>57</v>
      </c>
      <c r="M120" s="395">
        <f>'Agency North'!N120+'Agency South'!N120</f>
        <v>40</v>
      </c>
      <c r="N120" s="395">
        <f>'Agency North'!O120+'Agency South'!O120</f>
        <v>12</v>
      </c>
      <c r="O120" s="395">
        <f>'Agency North'!P120+'Agency South'!P120</f>
        <v>6</v>
      </c>
      <c r="P120" s="395">
        <f>'Agency North'!Q120+'Agency South'!Q120</f>
        <v>44</v>
      </c>
      <c r="Q120" s="395">
        <f>'Agency North'!R120+'Agency South'!R120</f>
        <v>53</v>
      </c>
      <c r="R120" s="395">
        <f>'Agency North'!S120+'Agency South'!S120</f>
        <v>96</v>
      </c>
      <c r="S120" s="395">
        <f>'Agency North'!T120+'Agency South'!T120</f>
        <v>133</v>
      </c>
      <c r="T120" s="395">
        <f>'Agency North'!U120+'Agency South'!U120</f>
        <v>81</v>
      </c>
      <c r="U120" s="395">
        <f>'Agency North'!V120+'Agency South'!V120</f>
        <v>85</v>
      </c>
      <c r="V120" s="395">
        <f>'Agency North'!W120+'Agency South'!W120</f>
        <v>127</v>
      </c>
      <c r="W120" s="395">
        <f>'Agency North'!X120+'Agency South'!X120</f>
        <v>131</v>
      </c>
      <c r="X120" s="395">
        <f>'Agency North'!Y120+'Agency South'!Y120</f>
        <v>166</v>
      </c>
      <c r="Y120" s="395">
        <f>'Agency North'!Z120+'Agency South'!Z120</f>
        <v>116</v>
      </c>
      <c r="Z120" s="417">
        <f>SUM(N120:INDEX(N120:Y120,$A$2))</f>
        <v>344</v>
      </c>
      <c r="AA120" s="417">
        <f t="shared" si="211"/>
        <v>62</v>
      </c>
      <c r="AB120" s="417">
        <f t="shared" si="212"/>
        <v>282</v>
      </c>
      <c r="AC120" s="417">
        <f t="shared" si="213"/>
        <v>293</v>
      </c>
      <c r="AD120" s="417">
        <f t="shared" si="214"/>
        <v>413</v>
      </c>
      <c r="AE120" s="417">
        <f>SUM(B120                                                                              : INDEX(B120:M120,$A$2))</f>
        <v>286</v>
      </c>
      <c r="AF120" s="417">
        <f t="shared" si="215"/>
        <v>109</v>
      </c>
      <c r="AG120" s="417">
        <f t="shared" si="216"/>
        <v>177</v>
      </c>
      <c r="AH120" s="417">
        <f t="shared" si="217"/>
        <v>169</v>
      </c>
      <c r="AI120" s="417">
        <f t="shared" si="218"/>
        <v>144</v>
      </c>
      <c r="AJ120" s="418">
        <f t="shared" si="221"/>
        <v>0.2027972027972027</v>
      </c>
      <c r="AK120" s="418">
        <f t="shared" si="219"/>
        <v>-0.43119266055045868</v>
      </c>
      <c r="AL120" s="418">
        <f t="shared" si="219"/>
        <v>0.59322033898305082</v>
      </c>
      <c r="AM120" s="418">
        <f t="shared" si="219"/>
        <v>0.73372781065088755</v>
      </c>
      <c r="AN120" s="418">
        <f t="shared" si="219"/>
        <v>1.8680555555555554</v>
      </c>
      <c r="AO120" s="451">
        <f>'GEN Lion North'!AO120+'GEN Lion South'!AO120</f>
        <v>51</v>
      </c>
      <c r="AP120" s="451">
        <f>'GEN Lion North'!AP120+'GEN Lion South'!AP120</f>
        <v>89</v>
      </c>
      <c r="AQ120" s="451">
        <f>'GEN Lion North'!AQ120+'GEN Lion South'!AQ120</f>
        <v>40</v>
      </c>
      <c r="AR120" s="451">
        <f>'GEN Lion North'!AR120+'GEN Lion South'!AR120</f>
        <v>41</v>
      </c>
      <c r="AS120" s="451">
        <f>'GEN Lion North'!AS120+'GEN Lion South'!AS120</f>
        <v>33</v>
      </c>
      <c r="AT120" s="451">
        <f>'GEN Lion North'!AT120+'GEN Lion South'!AT120</f>
        <v>43</v>
      </c>
      <c r="AU120" s="451">
        <f>'GEN Lion North'!AU120+'GEN Lion South'!AU120</f>
        <v>0</v>
      </c>
      <c r="AV120" s="451">
        <f>'GEN Lion North'!AV120+'GEN Lion South'!AV120</f>
        <v>0</v>
      </c>
      <c r="AW120" s="451">
        <f>'GEN Lion North'!AW120+'GEN Lion South'!AW120</f>
        <v>0</v>
      </c>
      <c r="AX120" s="451">
        <f>'GEN Lion North'!AX120+'GEN Lion South'!AX120</f>
        <v>0</v>
      </c>
      <c r="AY120" s="451">
        <f>'GEN Lion North'!AY120+'GEN Lion South'!AY120</f>
        <v>0</v>
      </c>
      <c r="AZ120" s="451">
        <f>'GEN Lion North'!AZ120+'GEN Lion South'!AZ120</f>
        <v>0</v>
      </c>
      <c r="BA120" s="451">
        <f>SUM(AO120:INDEX(AO120:AQ120,IF($A$2&lt;3,$A$2,3)))</f>
        <v>180</v>
      </c>
      <c r="BB120" s="451">
        <f>SUM(AR120:INDEX(AR120:AT120,IF(AND($A$2&gt;3,A118&lt;7),$A$2-3,0)))</f>
        <v>117</v>
      </c>
      <c r="BC120" s="451">
        <f>SUM(AU120:INDEX(AU120:AW120,IF(AND($A$2&gt;6,$A$2&lt;10),$A$2-6,0)))</f>
        <v>0</v>
      </c>
      <c r="BD120" s="451">
        <f>SUM(AX120:INDEX(AX120:AZ120,IF($A$2&gt;9,$A$2-9,0)))</f>
        <v>0</v>
      </c>
      <c r="BE120" s="451">
        <f>SUM($AO120:INDEX(AO120:AZ120,$A$2))</f>
        <v>297</v>
      </c>
      <c r="BF120" s="422">
        <f t="shared" si="222"/>
        <v>4.25</v>
      </c>
      <c r="BG120" s="423">
        <f t="shared" si="220"/>
        <v>14.833333333333334</v>
      </c>
      <c r="BH120" s="423">
        <f t="shared" si="220"/>
        <v>0.90909090909090906</v>
      </c>
      <c r="BI120" s="423">
        <f t="shared" si="220"/>
        <v>0.77358490566037741</v>
      </c>
      <c r="BJ120" s="423">
        <f t="shared" si="220"/>
        <v>0.34375</v>
      </c>
      <c r="BK120" s="423">
        <f t="shared" si="220"/>
        <v>0.32330827067669171</v>
      </c>
      <c r="BL120" s="423">
        <f t="shared" si="220"/>
        <v>0</v>
      </c>
      <c r="BM120" s="423">
        <f t="shared" si="220"/>
        <v>0</v>
      </c>
      <c r="BN120" s="423">
        <f t="shared" si="220"/>
        <v>0</v>
      </c>
      <c r="BO120" s="423">
        <f t="shared" si="220"/>
        <v>0</v>
      </c>
      <c r="BP120" s="423">
        <f t="shared" si="220"/>
        <v>0</v>
      </c>
      <c r="BQ120" s="423">
        <f t="shared" si="220"/>
        <v>0</v>
      </c>
      <c r="BR120" s="423">
        <f>IFERROR(BA120/SUM(N120:INDEX(N120:P120,IF($A$2&lt;3,$A$2,3))),0)</f>
        <v>2.903225806451613</v>
      </c>
      <c r="BS120" s="423">
        <f>IFERROR(BB120/SUM(Q120:INDEX(Q120:S120,IF($A$2&lt;7,$A$2-3,3))),0)</f>
        <v>0.41489361702127658</v>
      </c>
      <c r="BT120" s="423">
        <f>IFERROR(BC120/SUM(T120:INDEX(T120:V120,IF($A$2&lt;3,$A$2,3))),0)</f>
        <v>0</v>
      </c>
      <c r="BU120" s="423">
        <f>IFERROR(BD120/SUM(W120:INDEX(W120:Y120,IF($A$2&lt;3,$A$2,3))),0)</f>
        <v>0</v>
      </c>
      <c r="BV120" s="423">
        <f t="shared" si="223"/>
        <v>0.86337209302325579</v>
      </c>
    </row>
    <row r="121" spans="1:77" s="470" customFormat="1" hidden="1" outlineLevel="1" x14ac:dyDescent="0.25">
      <c r="A121" s="391" t="s">
        <v>59</v>
      </c>
      <c r="B121" s="395">
        <f>'Agency North'!C121+'Agency South'!C121</f>
        <v>12</v>
      </c>
      <c r="C121" s="395">
        <f>'Agency North'!D121+'Agency South'!D121</f>
        <v>2</v>
      </c>
      <c r="D121" s="395">
        <f>'Agency North'!E121+'Agency South'!E121</f>
        <v>11</v>
      </c>
      <c r="E121" s="395">
        <f>'Agency North'!F121+'Agency South'!F121</f>
        <v>27</v>
      </c>
      <c r="F121" s="395">
        <f>'Agency North'!G121+'Agency South'!G121</f>
        <v>10</v>
      </c>
      <c r="G121" s="395">
        <f>'Agency North'!H121+'Agency South'!H121</f>
        <v>18</v>
      </c>
      <c r="H121" s="395">
        <f>'Agency North'!I121+'Agency South'!I121</f>
        <v>13</v>
      </c>
      <c r="I121" s="395">
        <f>'Agency North'!J121+'Agency South'!J121</f>
        <v>10</v>
      </c>
      <c r="J121" s="395">
        <f>'Agency North'!K121+'Agency South'!K121</f>
        <v>19</v>
      </c>
      <c r="K121" s="395">
        <f>'Agency North'!L121+'Agency South'!L121</f>
        <v>8</v>
      </c>
      <c r="L121" s="395">
        <f>'Agency North'!M121+'Agency South'!M121</f>
        <v>8</v>
      </c>
      <c r="M121" s="395">
        <f>'Agency North'!N121+'Agency South'!N121</f>
        <v>11</v>
      </c>
      <c r="N121" s="395">
        <f>'Agency North'!O121+'Agency South'!O121</f>
        <v>1</v>
      </c>
      <c r="O121" s="395">
        <f>'Agency North'!P121+'Agency South'!P121</f>
        <v>1</v>
      </c>
      <c r="P121" s="395">
        <f>'Agency North'!Q121+'Agency South'!Q121</f>
        <v>15</v>
      </c>
      <c r="Q121" s="395">
        <f>'Agency North'!R121+'Agency South'!R121</f>
        <v>17</v>
      </c>
      <c r="R121" s="395">
        <f>'Agency North'!S121+'Agency South'!S121</f>
        <v>23</v>
      </c>
      <c r="S121" s="395">
        <f>'Agency North'!T121+'Agency South'!T121</f>
        <v>31</v>
      </c>
      <c r="T121" s="395">
        <f>'Agency North'!U121+'Agency South'!U121</f>
        <v>14</v>
      </c>
      <c r="U121" s="395">
        <f>'Agency North'!V121+'Agency South'!V121</f>
        <v>18</v>
      </c>
      <c r="V121" s="395">
        <f>'Agency North'!W121+'Agency South'!W121</f>
        <v>40</v>
      </c>
      <c r="W121" s="395">
        <f>'Agency North'!X121+'Agency South'!X121</f>
        <v>26</v>
      </c>
      <c r="X121" s="395">
        <f>'Agency North'!Y121+'Agency South'!Y121</f>
        <v>38</v>
      </c>
      <c r="Y121" s="395">
        <f>'Agency North'!Z121+'Agency South'!Z121</f>
        <v>29</v>
      </c>
      <c r="Z121" s="417">
        <f>SUM(N121:INDEX(N121:Y121,$A$2))</f>
        <v>88</v>
      </c>
      <c r="AA121" s="417">
        <f t="shared" si="211"/>
        <v>17</v>
      </c>
      <c r="AB121" s="417">
        <f t="shared" si="212"/>
        <v>71</v>
      </c>
      <c r="AC121" s="417">
        <f t="shared" si="213"/>
        <v>72</v>
      </c>
      <c r="AD121" s="417">
        <f t="shared" si="214"/>
        <v>93</v>
      </c>
      <c r="AE121" s="417">
        <f>SUM(B121                                                                              : INDEX(B121:M121,$A$2))</f>
        <v>80</v>
      </c>
      <c r="AF121" s="417">
        <f t="shared" si="215"/>
        <v>25</v>
      </c>
      <c r="AG121" s="417">
        <f t="shared" si="216"/>
        <v>55</v>
      </c>
      <c r="AH121" s="417">
        <f t="shared" si="217"/>
        <v>42</v>
      </c>
      <c r="AI121" s="417">
        <f t="shared" si="218"/>
        <v>27</v>
      </c>
      <c r="AJ121" s="418">
        <f t="shared" si="221"/>
        <v>0.10000000000000009</v>
      </c>
      <c r="AK121" s="418">
        <f t="shared" si="219"/>
        <v>-0.31999999999999995</v>
      </c>
      <c r="AL121" s="418">
        <f t="shared" si="219"/>
        <v>0.29090909090909101</v>
      </c>
      <c r="AM121" s="418">
        <f t="shared" si="219"/>
        <v>0.71428571428571419</v>
      </c>
      <c r="AN121" s="418">
        <f t="shared" si="219"/>
        <v>2.4444444444444446</v>
      </c>
      <c r="AO121" s="451">
        <f>'GEN Lion North'!AO121+'GEN Lion South'!AO121</f>
        <v>20</v>
      </c>
      <c r="AP121" s="451">
        <f>'GEN Lion North'!AP121+'GEN Lion South'!AP121</f>
        <v>25</v>
      </c>
      <c r="AQ121" s="451">
        <f>'GEN Lion North'!AQ121+'GEN Lion South'!AQ121</f>
        <v>15</v>
      </c>
      <c r="AR121" s="451">
        <f>'GEN Lion North'!AR121+'GEN Lion South'!AR121</f>
        <v>7</v>
      </c>
      <c r="AS121" s="451">
        <f>'GEN Lion North'!AS121+'GEN Lion South'!AS121</f>
        <v>13</v>
      </c>
      <c r="AT121" s="451">
        <f>'GEN Lion North'!AT121+'GEN Lion South'!AT121</f>
        <v>5</v>
      </c>
      <c r="AU121" s="451">
        <f>'GEN Lion North'!AU121+'GEN Lion South'!AU121</f>
        <v>0</v>
      </c>
      <c r="AV121" s="451">
        <f>'GEN Lion North'!AV121+'GEN Lion South'!AV121</f>
        <v>0</v>
      </c>
      <c r="AW121" s="451">
        <f>'GEN Lion North'!AW121+'GEN Lion South'!AW121</f>
        <v>0</v>
      </c>
      <c r="AX121" s="451">
        <f>'GEN Lion North'!AX121+'GEN Lion South'!AX121</f>
        <v>0</v>
      </c>
      <c r="AY121" s="451">
        <f>'GEN Lion North'!AY121+'GEN Lion South'!AY121</f>
        <v>0</v>
      </c>
      <c r="AZ121" s="451">
        <f>'GEN Lion North'!AZ121+'GEN Lion South'!AZ121</f>
        <v>0</v>
      </c>
      <c r="BA121" s="451">
        <f>SUM(AO121:INDEX(AO121:AQ121,IF($A$2&lt;3,$A$2,3)))</f>
        <v>60</v>
      </c>
      <c r="BB121" s="451">
        <f>SUM(AR121:INDEX(AR121:AT121,IF(AND($A$2&gt;3,A119&lt;7),$A$2-3,0)))</f>
        <v>25</v>
      </c>
      <c r="BC121" s="451">
        <f>SUM(AU121:INDEX(AU121:AW121,IF(AND($A$2&gt;6,$A$2&lt;10),$A$2-6,0)))</f>
        <v>0</v>
      </c>
      <c r="BD121" s="451">
        <f>SUM(AX121:INDEX(AX121:AZ121,IF($A$2&gt;9,$A$2-9,0)))</f>
        <v>0</v>
      </c>
      <c r="BE121" s="451">
        <f>SUM($AO121:INDEX(AO121:AZ121,$A$2))</f>
        <v>85</v>
      </c>
      <c r="BF121" s="422">
        <f t="shared" si="222"/>
        <v>20</v>
      </c>
      <c r="BG121" s="423">
        <f t="shared" si="220"/>
        <v>25</v>
      </c>
      <c r="BH121" s="423">
        <f t="shared" si="220"/>
        <v>1</v>
      </c>
      <c r="BI121" s="423">
        <f t="shared" si="220"/>
        <v>0.41176470588235292</v>
      </c>
      <c r="BJ121" s="423">
        <f t="shared" si="220"/>
        <v>0.56521739130434778</v>
      </c>
      <c r="BK121" s="423">
        <f t="shared" si="220"/>
        <v>0.16129032258064516</v>
      </c>
      <c r="BL121" s="423">
        <f t="shared" si="220"/>
        <v>0</v>
      </c>
      <c r="BM121" s="423">
        <f t="shared" si="220"/>
        <v>0</v>
      </c>
      <c r="BN121" s="423">
        <f t="shared" si="220"/>
        <v>0</v>
      </c>
      <c r="BO121" s="423">
        <f t="shared" si="220"/>
        <v>0</v>
      </c>
      <c r="BP121" s="423">
        <f t="shared" si="220"/>
        <v>0</v>
      </c>
      <c r="BQ121" s="423">
        <f t="shared" si="220"/>
        <v>0</v>
      </c>
      <c r="BR121" s="423">
        <f>IFERROR(BA121/SUM(N121:INDEX(N121:P121,IF($A$2&lt;3,$A$2,3))),0)</f>
        <v>3.5294117647058822</v>
      </c>
      <c r="BS121" s="423">
        <f>IFERROR(BB121/SUM(Q121:INDEX(Q121:S121,IF($A$2&lt;7,$A$2-3,3))),0)</f>
        <v>0.352112676056338</v>
      </c>
      <c r="BT121" s="423">
        <f>IFERROR(BC121/SUM(T121:INDEX(T121:V121,IF($A$2&lt;3,$A$2,3))),0)</f>
        <v>0</v>
      </c>
      <c r="BU121" s="423">
        <f>IFERROR(BD121/SUM(W121:INDEX(W121:Y121,IF($A$2&lt;3,$A$2,3))),0)</f>
        <v>0</v>
      </c>
      <c r="BV121" s="423">
        <f t="shared" si="223"/>
        <v>0.96590909090909094</v>
      </c>
    </row>
    <row r="122" spans="1:77" s="470" customFormat="1" hidden="1" outlineLevel="1" x14ac:dyDescent="0.25">
      <c r="A122" s="391" t="s">
        <v>60</v>
      </c>
      <c r="B122" s="395">
        <f>'Agency North'!C122+'Agency South'!C122</f>
        <v>8</v>
      </c>
      <c r="C122" s="395">
        <f>'Agency North'!D122+'Agency South'!D122</f>
        <v>2</v>
      </c>
      <c r="D122" s="395">
        <f>'Agency North'!E122+'Agency South'!E122</f>
        <v>7</v>
      </c>
      <c r="E122" s="395">
        <f>'Agency North'!F122+'Agency South'!F122</f>
        <v>6</v>
      </c>
      <c r="F122" s="395">
        <f>'Agency North'!G122+'Agency South'!G122</f>
        <v>3</v>
      </c>
      <c r="G122" s="395">
        <f>'Agency North'!H122+'Agency South'!H122</f>
        <v>3</v>
      </c>
      <c r="H122" s="395">
        <f>'Agency North'!I122+'Agency South'!I122</f>
        <v>2</v>
      </c>
      <c r="I122" s="395">
        <f>'Agency North'!J122+'Agency South'!J122</f>
        <v>2</v>
      </c>
      <c r="J122" s="395">
        <f>'Agency North'!K122+'Agency South'!K122</f>
        <v>5</v>
      </c>
      <c r="K122" s="395">
        <f>'Agency North'!L122+'Agency South'!L122</f>
        <v>2</v>
      </c>
      <c r="L122" s="395">
        <f>'Agency North'!M122+'Agency South'!M122</f>
        <v>2</v>
      </c>
      <c r="M122" s="395">
        <f>'Agency North'!N122+'Agency South'!N122</f>
        <v>1</v>
      </c>
      <c r="N122" s="395">
        <f>'Agency North'!O122+'Agency South'!O122</f>
        <v>1</v>
      </c>
      <c r="O122" s="395">
        <f>'Agency North'!P122+'Agency South'!P122</f>
        <v>1</v>
      </c>
      <c r="P122" s="395">
        <f>'Agency North'!Q122+'Agency South'!Q122</f>
        <v>3</v>
      </c>
      <c r="Q122" s="395">
        <f>'Agency North'!R122+'Agency South'!R122</f>
        <v>2</v>
      </c>
      <c r="R122" s="395">
        <f>'Agency North'!S122+'Agency South'!S122</f>
        <v>8</v>
      </c>
      <c r="S122" s="395">
        <f>'Agency North'!T122+'Agency South'!T122</f>
        <v>9</v>
      </c>
      <c r="T122" s="395">
        <f>'Agency North'!U122+'Agency South'!U122</f>
        <v>5</v>
      </c>
      <c r="U122" s="395">
        <f>'Agency North'!V122+'Agency South'!V122</f>
        <v>5</v>
      </c>
      <c r="V122" s="395">
        <f>'Agency North'!W122+'Agency South'!W122</f>
        <v>16</v>
      </c>
      <c r="W122" s="395">
        <f>'Agency North'!X122+'Agency South'!X122</f>
        <v>14</v>
      </c>
      <c r="X122" s="395">
        <f>'Agency North'!Y122+'Agency South'!Y122</f>
        <v>10</v>
      </c>
      <c r="Y122" s="395">
        <f>'Agency North'!Z122+'Agency South'!Z122</f>
        <v>4</v>
      </c>
      <c r="Z122" s="417">
        <f>SUM(N122:INDEX(N122:Y122,$A$2))</f>
        <v>24</v>
      </c>
      <c r="AA122" s="417">
        <f t="shared" si="211"/>
        <v>5</v>
      </c>
      <c r="AB122" s="417">
        <f t="shared" si="212"/>
        <v>19</v>
      </c>
      <c r="AC122" s="417">
        <f t="shared" si="213"/>
        <v>26</v>
      </c>
      <c r="AD122" s="417">
        <f t="shared" si="214"/>
        <v>28</v>
      </c>
      <c r="AE122" s="417">
        <f>SUM(B122                                                                              : INDEX(B122:M122,$A$2))</f>
        <v>29</v>
      </c>
      <c r="AF122" s="417">
        <f t="shared" si="215"/>
        <v>17</v>
      </c>
      <c r="AG122" s="417">
        <f t="shared" si="216"/>
        <v>12</v>
      </c>
      <c r="AH122" s="417">
        <f t="shared" si="217"/>
        <v>9</v>
      </c>
      <c r="AI122" s="417">
        <f t="shared" si="218"/>
        <v>5</v>
      </c>
      <c r="AJ122" s="418">
        <f t="shared" si="221"/>
        <v>-0.17241379310344829</v>
      </c>
      <c r="AK122" s="418">
        <f t="shared" si="219"/>
        <v>-0.70588235294117641</v>
      </c>
      <c r="AL122" s="418">
        <f t="shared" si="219"/>
        <v>0.58333333333333326</v>
      </c>
      <c r="AM122" s="418">
        <f t="shared" si="219"/>
        <v>1.8888888888888888</v>
      </c>
      <c r="AN122" s="418">
        <f t="shared" si="219"/>
        <v>4.5999999999999996</v>
      </c>
      <c r="AO122" s="451">
        <f>'GEN Lion North'!AO122+'GEN Lion South'!AO122</f>
        <v>4</v>
      </c>
      <c r="AP122" s="451">
        <f>'GEN Lion North'!AP122+'GEN Lion South'!AP122</f>
        <v>11</v>
      </c>
      <c r="AQ122" s="451">
        <f>'GEN Lion North'!AQ122+'GEN Lion South'!AQ122</f>
        <v>3</v>
      </c>
      <c r="AR122" s="451">
        <f>'GEN Lion North'!AR122+'GEN Lion South'!AR122</f>
        <v>5</v>
      </c>
      <c r="AS122" s="451">
        <f>'GEN Lion North'!AS122+'GEN Lion South'!AS122</f>
        <v>6</v>
      </c>
      <c r="AT122" s="451">
        <f>'GEN Lion North'!AT122+'GEN Lion South'!AT122</f>
        <v>3</v>
      </c>
      <c r="AU122" s="451">
        <f>'GEN Lion North'!AU122+'GEN Lion South'!AU122</f>
        <v>0</v>
      </c>
      <c r="AV122" s="451">
        <f>'GEN Lion North'!AV122+'GEN Lion South'!AV122</f>
        <v>0</v>
      </c>
      <c r="AW122" s="451">
        <f>'GEN Lion North'!AW122+'GEN Lion South'!AW122</f>
        <v>0</v>
      </c>
      <c r="AX122" s="451">
        <f>'GEN Lion North'!AX122+'GEN Lion South'!AX122</f>
        <v>0</v>
      </c>
      <c r="AY122" s="451">
        <f>'GEN Lion North'!AY122+'GEN Lion South'!AY122</f>
        <v>0</v>
      </c>
      <c r="AZ122" s="451">
        <f>'GEN Lion North'!AZ122+'GEN Lion South'!AZ122</f>
        <v>0</v>
      </c>
      <c r="BA122" s="451">
        <f>SUM(AO122:INDEX(AO122:AQ122,IF($A$2&lt;3,$A$2,3)))</f>
        <v>18</v>
      </c>
      <c r="BB122" s="451">
        <f>SUM(AR122:INDEX(AR122:AT122,IF(AND($A$2&gt;3,A120&lt;7),$A$2-3,0)))</f>
        <v>14</v>
      </c>
      <c r="BC122" s="451">
        <f>SUM(AU122:INDEX(AU122:AW122,IF(AND($A$2&gt;6,$A$2&lt;10),$A$2-6,0)))</f>
        <v>0</v>
      </c>
      <c r="BD122" s="451">
        <f>SUM(AX122:INDEX(AX122:AZ122,IF($A$2&gt;9,$A$2-9,0)))</f>
        <v>0</v>
      </c>
      <c r="BE122" s="451">
        <f>SUM($AO122:INDEX(AO122:AZ122,$A$2))</f>
        <v>32</v>
      </c>
      <c r="BF122" s="422">
        <f t="shared" si="222"/>
        <v>4</v>
      </c>
      <c r="BG122" s="423">
        <f t="shared" si="220"/>
        <v>11</v>
      </c>
      <c r="BH122" s="423">
        <f t="shared" si="220"/>
        <v>1</v>
      </c>
      <c r="BI122" s="423">
        <f t="shared" si="220"/>
        <v>2.5</v>
      </c>
      <c r="BJ122" s="423">
        <f t="shared" si="220"/>
        <v>0.75</v>
      </c>
      <c r="BK122" s="423">
        <f t="shared" si="220"/>
        <v>0.33333333333333331</v>
      </c>
      <c r="BL122" s="423">
        <f t="shared" si="220"/>
        <v>0</v>
      </c>
      <c r="BM122" s="423">
        <f t="shared" si="220"/>
        <v>0</v>
      </c>
      <c r="BN122" s="423">
        <f t="shared" si="220"/>
        <v>0</v>
      </c>
      <c r="BO122" s="423">
        <f t="shared" si="220"/>
        <v>0</v>
      </c>
      <c r="BP122" s="423">
        <f t="shared" si="220"/>
        <v>0</v>
      </c>
      <c r="BQ122" s="423">
        <f t="shared" si="220"/>
        <v>0</v>
      </c>
      <c r="BR122" s="423">
        <f>IFERROR(BA122/SUM(N122:INDEX(N122:P122,IF($A$2&lt;3,$A$2,3))),0)</f>
        <v>3.6</v>
      </c>
      <c r="BS122" s="423">
        <f>IFERROR(BB122/SUM(Q122:INDEX(Q122:S122,IF($A$2&lt;7,$A$2-3,3))),0)</f>
        <v>0.73684210526315785</v>
      </c>
      <c r="BT122" s="423">
        <f>IFERROR(BC122/SUM(T122:INDEX(T122:V122,IF($A$2&lt;3,$A$2,3))),0)</f>
        <v>0</v>
      </c>
      <c r="BU122" s="423">
        <f>IFERROR(BD122/SUM(W122:INDEX(W122:Y122,IF($A$2&lt;3,$A$2,3))),0)</f>
        <v>0</v>
      </c>
      <c r="BV122" s="423">
        <f t="shared" si="223"/>
        <v>1.3333333333333333</v>
      </c>
    </row>
    <row r="123" spans="1:77" s="470" customFormat="1" hidden="1" outlineLevel="1" x14ac:dyDescent="0.25">
      <c r="A123" s="391" t="s">
        <v>61</v>
      </c>
      <c r="B123" s="395">
        <f>'Agency North'!C123+'Agency South'!C123</f>
        <v>0</v>
      </c>
      <c r="C123" s="395">
        <f>'Agency North'!D123+'Agency South'!D123</f>
        <v>1</v>
      </c>
      <c r="D123" s="395">
        <f>'Agency North'!E123+'Agency South'!E123</f>
        <v>0</v>
      </c>
      <c r="E123" s="395">
        <f>'Agency North'!F123+'Agency South'!F123</f>
        <v>4</v>
      </c>
      <c r="F123" s="395">
        <f>'Agency North'!G123+'Agency South'!G123</f>
        <v>2</v>
      </c>
      <c r="G123" s="395">
        <f>'Agency North'!H123+'Agency South'!H123</f>
        <v>1</v>
      </c>
      <c r="H123" s="395">
        <f>'Agency North'!I123+'Agency South'!I123</f>
        <v>2</v>
      </c>
      <c r="I123" s="395">
        <f>'Agency North'!J123+'Agency South'!J123</f>
        <v>1</v>
      </c>
      <c r="J123" s="395">
        <f>'Agency North'!K123+'Agency South'!K123</f>
        <v>3</v>
      </c>
      <c r="K123" s="395">
        <f>'Agency North'!L123+'Agency South'!L123</f>
        <v>2</v>
      </c>
      <c r="L123" s="395">
        <f>'Agency North'!M123+'Agency South'!M123</f>
        <v>0</v>
      </c>
      <c r="M123" s="395">
        <f>'Agency North'!N123+'Agency South'!N123</f>
        <v>1</v>
      </c>
      <c r="N123" s="395">
        <f>'Agency North'!O123+'Agency South'!O123</f>
        <v>0</v>
      </c>
      <c r="O123" s="395">
        <f>'Agency North'!P123+'Agency South'!P123</f>
        <v>1</v>
      </c>
      <c r="P123" s="395">
        <f>'Agency North'!Q123+'Agency South'!Q123</f>
        <v>4</v>
      </c>
      <c r="Q123" s="395">
        <f>'Agency North'!R123+'Agency South'!R123</f>
        <v>3</v>
      </c>
      <c r="R123" s="395">
        <f>'Agency North'!S123+'Agency South'!S123</f>
        <v>3</v>
      </c>
      <c r="S123" s="395">
        <f>'Agency North'!T123+'Agency South'!T123</f>
        <v>7</v>
      </c>
      <c r="T123" s="395">
        <f>'Agency North'!U123+'Agency South'!U123</f>
        <v>3</v>
      </c>
      <c r="U123" s="395">
        <f>'Agency North'!V123+'Agency South'!V123</f>
        <v>4</v>
      </c>
      <c r="V123" s="395">
        <f>'Agency North'!W123+'Agency South'!W123</f>
        <v>9</v>
      </c>
      <c r="W123" s="395">
        <f>'Agency North'!X123+'Agency South'!X123</f>
        <v>5</v>
      </c>
      <c r="X123" s="395">
        <f>'Agency North'!Y123+'Agency South'!Y123</f>
        <v>5</v>
      </c>
      <c r="Y123" s="395">
        <f>'Agency North'!Z123+'Agency South'!Z123</f>
        <v>4</v>
      </c>
      <c r="Z123" s="417">
        <f>SUM(N123:INDEX(N123:Y123,$A$2))</f>
        <v>18</v>
      </c>
      <c r="AA123" s="417">
        <f t="shared" si="211"/>
        <v>5</v>
      </c>
      <c r="AB123" s="417">
        <f t="shared" si="212"/>
        <v>13</v>
      </c>
      <c r="AC123" s="417">
        <f t="shared" si="213"/>
        <v>16</v>
      </c>
      <c r="AD123" s="417">
        <f t="shared" si="214"/>
        <v>14</v>
      </c>
      <c r="AE123" s="417">
        <f>SUM(B123                                                                              : INDEX(B123:M123,$A$2))</f>
        <v>8</v>
      </c>
      <c r="AF123" s="417">
        <f t="shared" si="215"/>
        <v>1</v>
      </c>
      <c r="AG123" s="417">
        <f t="shared" si="216"/>
        <v>7</v>
      </c>
      <c r="AH123" s="417">
        <f t="shared" si="217"/>
        <v>6</v>
      </c>
      <c r="AI123" s="417">
        <f t="shared" si="218"/>
        <v>3</v>
      </c>
      <c r="AJ123" s="418">
        <f>IFERROR(Z123/AE123-1,0)</f>
        <v>1.25</v>
      </c>
      <c r="AK123" s="418">
        <f t="shared" si="219"/>
        <v>4</v>
      </c>
      <c r="AL123" s="418">
        <f t="shared" si="219"/>
        <v>0.85714285714285721</v>
      </c>
      <c r="AM123" s="418">
        <f t="shared" si="219"/>
        <v>1.6666666666666665</v>
      </c>
      <c r="AN123" s="418">
        <f t="shared" si="219"/>
        <v>3.666666666666667</v>
      </c>
      <c r="AO123" s="451">
        <f>'GEN Lion North'!AO123+'GEN Lion South'!AO123</f>
        <v>3</v>
      </c>
      <c r="AP123" s="451">
        <f>'GEN Lion North'!AP123+'GEN Lion South'!AP123</f>
        <v>6</v>
      </c>
      <c r="AQ123" s="451">
        <f>'GEN Lion North'!AQ123+'GEN Lion South'!AQ123</f>
        <v>0</v>
      </c>
      <c r="AR123" s="451">
        <f>'GEN Lion North'!AR123+'GEN Lion South'!AR123</f>
        <v>4</v>
      </c>
      <c r="AS123" s="451">
        <f>'GEN Lion North'!AS123+'GEN Lion South'!AS123</f>
        <v>2</v>
      </c>
      <c r="AT123" s="451">
        <f>'GEN Lion North'!AT123+'GEN Lion South'!AT123</f>
        <v>2</v>
      </c>
      <c r="AU123" s="451">
        <f>'GEN Lion North'!AU123+'GEN Lion South'!AU123</f>
        <v>0</v>
      </c>
      <c r="AV123" s="451">
        <f>'GEN Lion North'!AV123+'GEN Lion South'!AV123</f>
        <v>0</v>
      </c>
      <c r="AW123" s="451">
        <f>'GEN Lion North'!AW123+'GEN Lion South'!AW123</f>
        <v>0</v>
      </c>
      <c r="AX123" s="451">
        <f>'GEN Lion North'!AX123+'GEN Lion South'!AX123</f>
        <v>0</v>
      </c>
      <c r="AY123" s="451">
        <f>'GEN Lion North'!AY123+'GEN Lion South'!AY123</f>
        <v>0</v>
      </c>
      <c r="AZ123" s="451">
        <f>'GEN Lion North'!AZ123+'GEN Lion South'!AZ123</f>
        <v>0</v>
      </c>
      <c r="BA123" s="451">
        <f>SUM(AO123:INDEX(AO123:AQ123,IF($A$2&lt;3,$A$2,3)))</f>
        <v>9</v>
      </c>
      <c r="BB123" s="451">
        <f>SUM(AR123:INDEX(AR123:AT123,IF(AND($A$2&gt;3,A121&lt;7),$A$2-3,0)))</f>
        <v>8</v>
      </c>
      <c r="BC123" s="451">
        <f>SUM(AU123:INDEX(AU123:AW123,IF(AND($A$2&gt;6,$A$2&lt;10),$A$2-6,0)))</f>
        <v>0</v>
      </c>
      <c r="BD123" s="451">
        <f>SUM(AX123:INDEX(AX123:AZ123,IF($A$2&gt;9,$A$2-9,0)))</f>
        <v>0</v>
      </c>
      <c r="BE123" s="451">
        <f>SUM($AO123:INDEX(AO123:AZ123,$A$2))</f>
        <v>17</v>
      </c>
      <c r="BF123" s="422">
        <f t="shared" si="222"/>
        <v>0</v>
      </c>
      <c r="BG123" s="423">
        <f t="shared" si="220"/>
        <v>6</v>
      </c>
      <c r="BH123" s="423">
        <f t="shared" si="220"/>
        <v>0</v>
      </c>
      <c r="BI123" s="423">
        <f t="shared" si="220"/>
        <v>1.3333333333333333</v>
      </c>
      <c r="BJ123" s="423">
        <f t="shared" si="220"/>
        <v>0.66666666666666663</v>
      </c>
      <c r="BK123" s="423">
        <f t="shared" si="220"/>
        <v>0.2857142857142857</v>
      </c>
      <c r="BL123" s="423">
        <f t="shared" si="220"/>
        <v>0</v>
      </c>
      <c r="BM123" s="423">
        <f t="shared" si="220"/>
        <v>0</v>
      </c>
      <c r="BN123" s="423">
        <f t="shared" si="220"/>
        <v>0</v>
      </c>
      <c r="BO123" s="423">
        <f t="shared" si="220"/>
        <v>0</v>
      </c>
      <c r="BP123" s="423">
        <f t="shared" si="220"/>
        <v>0</v>
      </c>
      <c r="BQ123" s="423">
        <f t="shared" si="220"/>
        <v>0</v>
      </c>
      <c r="BR123" s="423">
        <f>IFERROR(BA123/SUM(N123:INDEX(N123:P123,IF($A$2&lt;3,$A$2,3))),0)</f>
        <v>1.8</v>
      </c>
      <c r="BS123" s="423">
        <f>IFERROR(BB123/SUM(Q123:INDEX(Q123:S123,IF($A$2&lt;7,$A$2-3,3))),0)</f>
        <v>0.61538461538461542</v>
      </c>
      <c r="BT123" s="423">
        <f>IFERROR(BC123/SUM(T123:INDEX(T123:V123,IF($A$2&lt;3,$A$2,3))),0)</f>
        <v>0</v>
      </c>
      <c r="BU123" s="423">
        <f>IFERROR(BD123/SUM(W123:INDEX(W123:Y123,IF($A$2&lt;3,$A$2,3))),0)</f>
        <v>0</v>
      </c>
      <c r="BV123" s="423">
        <f t="shared" si="223"/>
        <v>0.94444444444444442</v>
      </c>
    </row>
    <row r="124" spans="1:77" s="470" customFormat="1" hidden="1" outlineLevel="1" x14ac:dyDescent="0.25">
      <c r="A124" s="425" t="s">
        <v>100</v>
      </c>
      <c r="B124" s="426">
        <f>SUM(B118:B123)</f>
        <v>440</v>
      </c>
      <c r="C124" s="426">
        <f t="shared" ref="C124:AD124" si="224">SUM(C118:C123)</f>
        <v>216</v>
      </c>
      <c r="D124" s="426">
        <f t="shared" si="224"/>
        <v>460</v>
      </c>
      <c r="E124" s="426">
        <f t="shared" si="224"/>
        <v>591</v>
      </c>
      <c r="F124" s="426">
        <f t="shared" si="224"/>
        <v>474</v>
      </c>
      <c r="G124" s="426">
        <f t="shared" si="224"/>
        <v>506</v>
      </c>
      <c r="H124" s="426">
        <f t="shared" si="224"/>
        <v>507</v>
      </c>
      <c r="I124" s="426">
        <f t="shared" si="224"/>
        <v>491</v>
      </c>
      <c r="J124" s="426">
        <f t="shared" si="224"/>
        <v>577</v>
      </c>
      <c r="K124" s="426">
        <f t="shared" si="224"/>
        <v>467</v>
      </c>
      <c r="L124" s="426">
        <f t="shared" si="224"/>
        <v>813</v>
      </c>
      <c r="M124" s="426">
        <f t="shared" si="224"/>
        <v>601</v>
      </c>
      <c r="N124" s="426">
        <f t="shared" si="224"/>
        <v>205</v>
      </c>
      <c r="O124" s="426">
        <f t="shared" si="224"/>
        <v>197</v>
      </c>
      <c r="P124" s="426">
        <f t="shared" si="224"/>
        <v>693</v>
      </c>
      <c r="Q124" s="426">
        <f t="shared" si="224"/>
        <v>556</v>
      </c>
      <c r="R124" s="426">
        <f t="shared" si="224"/>
        <v>755</v>
      </c>
      <c r="S124" s="426">
        <f t="shared" si="224"/>
        <v>1307</v>
      </c>
      <c r="T124" s="426">
        <f>SUM(T118:T123)</f>
        <v>929</v>
      </c>
      <c r="U124" s="426">
        <f t="shared" si="224"/>
        <v>1061</v>
      </c>
      <c r="V124" s="426">
        <f t="shared" si="224"/>
        <v>1275</v>
      </c>
      <c r="W124" s="426">
        <f t="shared" si="224"/>
        <v>1190</v>
      </c>
      <c r="X124" s="426">
        <f t="shared" si="224"/>
        <v>1319</v>
      </c>
      <c r="Y124" s="426">
        <f t="shared" si="224"/>
        <v>1507</v>
      </c>
      <c r="Z124" s="426">
        <f>SUM(N124:INDEX(N124:Y124,$A$2))</f>
        <v>3713</v>
      </c>
      <c r="AA124" s="426">
        <f t="shared" si="224"/>
        <v>1095</v>
      </c>
      <c r="AB124" s="426">
        <f t="shared" si="224"/>
        <v>2618</v>
      </c>
      <c r="AC124" s="426">
        <f t="shared" si="224"/>
        <v>3265</v>
      </c>
      <c r="AD124" s="426">
        <f t="shared" si="224"/>
        <v>4016</v>
      </c>
      <c r="AE124" s="426">
        <f>SUM(B124                                                                              : INDEX(B124:M124,$A$2))</f>
        <v>2687</v>
      </c>
      <c r="AF124" s="426">
        <f t="shared" si="215"/>
        <v>1116</v>
      </c>
      <c r="AG124" s="426">
        <f t="shared" si="216"/>
        <v>1571</v>
      </c>
      <c r="AH124" s="426">
        <f t="shared" si="217"/>
        <v>1575</v>
      </c>
      <c r="AI124" s="426">
        <f t="shared" si="218"/>
        <v>1881</v>
      </c>
      <c r="AJ124" s="428">
        <f t="shared" si="221"/>
        <v>0.38183848157796807</v>
      </c>
      <c r="AK124" s="428">
        <f t="shared" si="219"/>
        <v>-1.8817204301075252E-2</v>
      </c>
      <c r="AL124" s="428">
        <f t="shared" si="219"/>
        <v>0.66645448758752379</v>
      </c>
      <c r="AM124" s="428">
        <f t="shared" si="219"/>
        <v>1.0730158730158732</v>
      </c>
      <c r="AN124" s="428">
        <f t="shared" si="219"/>
        <v>1.1350345560871875</v>
      </c>
      <c r="AO124" s="451">
        <f t="shared" ref="AO124:BA124" si="225">SUM(AO118:AO123)</f>
        <v>509</v>
      </c>
      <c r="AP124" s="451">
        <f t="shared" si="225"/>
        <v>1052</v>
      </c>
      <c r="AQ124" s="451">
        <f t="shared" si="225"/>
        <v>1209</v>
      </c>
      <c r="AR124" s="451">
        <f t="shared" si="225"/>
        <v>962</v>
      </c>
      <c r="AS124" s="451">
        <f t="shared" si="225"/>
        <v>953</v>
      </c>
      <c r="AT124" s="451">
        <f t="shared" si="225"/>
        <v>1739</v>
      </c>
      <c r="AU124" s="451">
        <f t="shared" si="225"/>
        <v>0</v>
      </c>
      <c r="AV124" s="451">
        <f t="shared" si="225"/>
        <v>0</v>
      </c>
      <c r="AW124" s="451">
        <f t="shared" si="225"/>
        <v>0</v>
      </c>
      <c r="AX124" s="451">
        <f t="shared" si="225"/>
        <v>0</v>
      </c>
      <c r="AY124" s="451">
        <f t="shared" si="225"/>
        <v>0</v>
      </c>
      <c r="AZ124" s="451">
        <f t="shared" si="225"/>
        <v>0</v>
      </c>
      <c r="BA124" s="471">
        <f t="shared" si="225"/>
        <v>2770</v>
      </c>
      <c r="BB124" s="471">
        <f>SUM(AR124:INDEX(AR124:AT124,IF(AND($A$2&gt;3,A122&lt;7),$A$2-3,0)))</f>
        <v>3654</v>
      </c>
      <c r="BC124" s="471">
        <f>SUM(AU124:INDEX(AU124:AW124,IF(AND($A$2&gt;6,$A$2&lt;10),$A$2-6,0)))</f>
        <v>0</v>
      </c>
      <c r="BD124" s="471">
        <f>SUM(AX124:INDEX(AX124:AZ124,IF($A$2&gt;9,$A$2-9,0)))</f>
        <v>0</v>
      </c>
      <c r="BE124" s="471">
        <f>SUM($AO124:INDEX(AO124:AZ124,$A$2))</f>
        <v>6424</v>
      </c>
      <c r="BF124" s="432">
        <f t="shared" ref="BF124:BQ124" si="226">AO124/N124</f>
        <v>2.4829268292682927</v>
      </c>
      <c r="BG124" s="433">
        <f t="shared" si="226"/>
        <v>5.3401015228426392</v>
      </c>
      <c r="BH124" s="433">
        <f t="shared" si="226"/>
        <v>1.7445887445887447</v>
      </c>
      <c r="BI124" s="433">
        <f t="shared" si="226"/>
        <v>1.7302158273381294</v>
      </c>
      <c r="BJ124" s="433">
        <f t="shared" si="226"/>
        <v>1.262251655629139</v>
      </c>
      <c r="BK124" s="433">
        <f t="shared" si="226"/>
        <v>1.3305279265493497</v>
      </c>
      <c r="BL124" s="433">
        <f t="shared" si="226"/>
        <v>0</v>
      </c>
      <c r="BM124" s="433">
        <f t="shared" si="226"/>
        <v>0</v>
      </c>
      <c r="BN124" s="433">
        <f t="shared" si="226"/>
        <v>0</v>
      </c>
      <c r="BO124" s="433">
        <f t="shared" si="226"/>
        <v>0</v>
      </c>
      <c r="BP124" s="433">
        <f t="shared" si="226"/>
        <v>0</v>
      </c>
      <c r="BQ124" s="433">
        <f t="shared" si="226"/>
        <v>0</v>
      </c>
      <c r="BR124" s="433">
        <f>IFERROR(BA124/SUM(N124:INDEX(N124:P124,IF($A$2&lt;3,$A$2,3))),0)</f>
        <v>2.5296803652968038</v>
      </c>
      <c r="BS124" s="433">
        <f>IFERROR(BB124/SUM(Q124:INDEX(Q124:S124,IF($A$2&lt;7,$A$2-3,3))),0)</f>
        <v>1.3957219251336899</v>
      </c>
      <c r="BT124" s="433">
        <f>IFERROR(BC124/SUM(T124:INDEX(T124:V124,IF($A$2&lt;3,$A$2,3))),0)</f>
        <v>0</v>
      </c>
      <c r="BU124" s="433">
        <f>IFERROR(BD124/SUM(W124:INDEX(W124:Y124,IF($A$2&lt;3,$A$2,3))),0)</f>
        <v>0</v>
      </c>
      <c r="BV124" s="433">
        <f t="shared" si="223"/>
        <v>1.7301373552383517</v>
      </c>
    </row>
    <row r="125" spans="1:77" hidden="1" outlineLevel="1" x14ac:dyDescent="0.25">
      <c r="B125" s="395">
        <f t="shared" ref="B125:L125" si="227">B90</f>
        <v>448</v>
      </c>
      <c r="C125" s="395">
        <f t="shared" si="227"/>
        <v>219</v>
      </c>
      <c r="D125" s="395">
        <f t="shared" si="227"/>
        <v>462</v>
      </c>
      <c r="E125" s="395">
        <f t="shared" si="227"/>
        <v>595</v>
      </c>
      <c r="F125" s="395">
        <f t="shared" si="227"/>
        <v>476</v>
      </c>
      <c r="G125" s="395">
        <f t="shared" si="227"/>
        <v>507</v>
      </c>
      <c r="H125" s="395">
        <f t="shared" si="227"/>
        <v>508</v>
      </c>
      <c r="I125" s="395">
        <f t="shared" si="227"/>
        <v>492</v>
      </c>
      <c r="J125" s="395">
        <f t="shared" si="227"/>
        <v>575</v>
      </c>
      <c r="K125" s="395">
        <f t="shared" si="227"/>
        <v>464</v>
      </c>
      <c r="L125" s="395">
        <f t="shared" si="227"/>
        <v>809</v>
      </c>
      <c r="M125" s="395">
        <f>M90</f>
        <v>610</v>
      </c>
      <c r="N125" s="395">
        <f t="shared" ref="N125:T125" si="228">N90</f>
        <v>206</v>
      </c>
      <c r="O125" s="395">
        <f t="shared" si="228"/>
        <v>198</v>
      </c>
      <c r="P125" s="395">
        <f t="shared" si="228"/>
        <v>685</v>
      </c>
      <c r="Q125" s="395">
        <f t="shared" si="228"/>
        <v>545</v>
      </c>
      <c r="R125" s="395">
        <f t="shared" si="228"/>
        <v>749</v>
      </c>
      <c r="S125" s="395">
        <f t="shared" si="228"/>
        <v>1300</v>
      </c>
      <c r="T125" s="395">
        <f t="shared" si="228"/>
        <v>929</v>
      </c>
      <c r="AO125" s="452"/>
      <c r="AP125" s="452"/>
      <c r="AQ125" s="452"/>
      <c r="AR125" s="452"/>
      <c r="AS125" s="452"/>
      <c r="AT125" s="452"/>
      <c r="AU125" s="452"/>
      <c r="AV125" s="452"/>
      <c r="AW125" s="452"/>
      <c r="AX125" s="452"/>
      <c r="AY125" s="452"/>
      <c r="AZ125" s="452"/>
      <c r="BA125" s="452"/>
      <c r="BB125" s="452"/>
      <c r="BC125" s="452"/>
      <c r="BD125" s="452"/>
      <c r="BE125" s="452"/>
    </row>
    <row r="126" spans="1:77" hidden="1" outlineLevel="1" x14ac:dyDescent="0.25"/>
    <row r="127" spans="1:77" collapsed="1" x14ac:dyDescent="0.25">
      <c r="A127" s="408" t="s">
        <v>213</v>
      </c>
      <c r="B127" s="409">
        <v>42005</v>
      </c>
      <c r="C127" s="409">
        <v>42036</v>
      </c>
      <c r="D127" s="409">
        <v>42064</v>
      </c>
      <c r="E127" s="409">
        <v>42095</v>
      </c>
      <c r="F127" s="409">
        <v>42125</v>
      </c>
      <c r="G127" s="409">
        <v>42156</v>
      </c>
      <c r="H127" s="409">
        <v>42186</v>
      </c>
      <c r="I127" s="409">
        <v>42217</v>
      </c>
      <c r="J127" s="409">
        <v>42248</v>
      </c>
      <c r="K127" s="409">
        <v>42278</v>
      </c>
      <c r="L127" s="409">
        <v>42309</v>
      </c>
      <c r="M127" s="409">
        <v>42339</v>
      </c>
      <c r="N127" s="409">
        <v>42370</v>
      </c>
      <c r="O127" s="409">
        <v>42401</v>
      </c>
      <c r="P127" s="409">
        <v>42430</v>
      </c>
      <c r="Q127" s="409">
        <v>42461</v>
      </c>
      <c r="R127" s="409">
        <v>42491</v>
      </c>
      <c r="S127" s="409">
        <v>42522</v>
      </c>
      <c r="T127" s="409">
        <v>42552</v>
      </c>
      <c r="U127" s="409">
        <v>42583</v>
      </c>
      <c r="V127" s="409">
        <v>42614</v>
      </c>
      <c r="W127" s="409">
        <v>42644</v>
      </c>
      <c r="X127" s="409">
        <v>42675</v>
      </c>
      <c r="Y127" s="409">
        <v>42705</v>
      </c>
      <c r="Z127" s="396" t="s">
        <v>214</v>
      </c>
      <c r="AO127" s="413">
        <v>42736</v>
      </c>
      <c r="AP127" s="413">
        <v>42767</v>
      </c>
      <c r="AQ127" s="413">
        <v>42795</v>
      </c>
      <c r="AR127" s="413">
        <v>42826</v>
      </c>
      <c r="AS127" s="413">
        <v>42856</v>
      </c>
      <c r="AT127" s="413">
        <v>42887</v>
      </c>
      <c r="AU127" s="413">
        <v>42917</v>
      </c>
      <c r="AV127" s="413">
        <v>42948</v>
      </c>
      <c r="AW127" s="413">
        <v>42979</v>
      </c>
      <c r="AX127" s="413">
        <v>43009</v>
      </c>
      <c r="AY127" s="413">
        <v>43040</v>
      </c>
      <c r="AZ127" s="413">
        <v>43070</v>
      </c>
      <c r="BA127" s="410" t="s">
        <v>91</v>
      </c>
      <c r="BB127" s="410" t="s">
        <v>92</v>
      </c>
      <c r="BC127" s="410" t="s">
        <v>93</v>
      </c>
      <c r="BD127" s="410" t="s">
        <v>94</v>
      </c>
      <c r="BE127" s="410" t="str">
        <f>"YTD " &amp; A126 &amp;"/17"</f>
        <v>YTD /17</v>
      </c>
      <c r="BF127" s="413">
        <v>42736</v>
      </c>
      <c r="BG127" s="413">
        <v>42767</v>
      </c>
      <c r="BH127" s="413">
        <v>42795</v>
      </c>
      <c r="BI127" s="413">
        <v>42826</v>
      </c>
      <c r="BJ127" s="413">
        <v>42856</v>
      </c>
      <c r="BK127" s="413">
        <v>42887</v>
      </c>
      <c r="BL127" s="413">
        <v>42917</v>
      </c>
      <c r="BM127" s="413">
        <v>42948</v>
      </c>
      <c r="BN127" s="413">
        <v>42979</v>
      </c>
      <c r="BO127" s="413">
        <v>43009</v>
      </c>
      <c r="BP127" s="413">
        <v>43040</v>
      </c>
      <c r="BQ127" s="413">
        <v>43070</v>
      </c>
      <c r="BR127" s="410" t="s">
        <v>95</v>
      </c>
      <c r="BS127" s="410" t="s">
        <v>96</v>
      </c>
      <c r="BT127" s="410" t="s">
        <v>97</v>
      </c>
      <c r="BU127" s="410" t="s">
        <v>98</v>
      </c>
      <c r="BV127" s="415" t="s">
        <v>3</v>
      </c>
    </row>
    <row r="128" spans="1:77" x14ac:dyDescent="0.25">
      <c r="A128" s="391" t="s">
        <v>64</v>
      </c>
      <c r="B128" s="439">
        <v>0.21262111309481932</v>
      </c>
      <c r="C128" s="439">
        <v>0.12550006868156918</v>
      </c>
      <c r="D128" s="439">
        <v>0.15252401662255535</v>
      </c>
      <c r="E128" s="439">
        <v>0.20720532101352498</v>
      </c>
      <c r="F128" s="439">
        <v>0.17397816289510715</v>
      </c>
      <c r="G128" s="439">
        <v>0.14465571370954175</v>
      </c>
      <c r="H128" s="439">
        <v>0.1558796774204817</v>
      </c>
      <c r="I128" s="439">
        <v>0.17664562659413122</v>
      </c>
      <c r="J128" s="439">
        <v>0.16514076198955696</v>
      </c>
      <c r="K128" s="439">
        <v>0.14954541302589053</v>
      </c>
      <c r="L128" s="439">
        <v>0.21068415726554748</v>
      </c>
      <c r="M128" s="439">
        <v>0.15319723696220608</v>
      </c>
      <c r="N128" s="439">
        <v>0.10657568359013686</v>
      </c>
      <c r="O128" s="439">
        <v>7.992238323488346E-2</v>
      </c>
      <c r="P128" s="439">
        <v>0.26717322539217886</v>
      </c>
      <c r="Q128" s="439">
        <v>0.24146886900346712</v>
      </c>
      <c r="R128" s="439">
        <v>0.21720141590413253</v>
      </c>
      <c r="S128" s="439">
        <v>0.3003922854713294</v>
      </c>
      <c r="T128" s="439">
        <v>0.21929388672166172</v>
      </c>
      <c r="U128" s="439">
        <v>0.25055627980832801</v>
      </c>
      <c r="V128" s="439">
        <v>0.27758934008050795</v>
      </c>
      <c r="W128" s="439">
        <f>VLOOKUP($A128,$A$4:$W$10,23,0)/$W$12</f>
        <v>0.21180383944251063</v>
      </c>
      <c r="X128" s="439">
        <f t="shared" ref="X128:X134" si="229">VLOOKUP($A128,$A$4:$X$10,24,0)/$X$12</f>
        <v>0.22019447623739483</v>
      </c>
      <c r="Y128" s="439">
        <f t="shared" ref="Y128:Y134" si="230">VLOOKUP($A128,$A$4:$Y$10,25,0)/$Y$12</f>
        <v>0.21324797856093705</v>
      </c>
      <c r="Z128" s="439">
        <f t="shared" ref="Z128:Z134" si="231">VLOOKUP($A128,$A$4:$Z$10,26,0)/$Z$12</f>
        <v>0.23358774842342783</v>
      </c>
      <c r="AO128" s="444">
        <f>VLOOKUP($A128,$A$4:AO$10,41,0)/AO$12</f>
        <v>0.15689002985189229</v>
      </c>
      <c r="AP128" s="444">
        <f>VLOOKUP($A128,$A$4:AP$10,42,0)/SUM($AP$4:$AP$10)</f>
        <v>0.14899150428115265</v>
      </c>
      <c r="AQ128" s="444">
        <f>VLOOKUP($A128,$A$4:AQ$10,43,0)/SUM($AQ$4:$AQ$10)</f>
        <v>0.2569252665654414</v>
      </c>
      <c r="AR128" s="445">
        <f>VLOOKUP($A128,$A$4:AR$10,44,0)/SUM($AR$4:$AR$10)</f>
        <v>0.22104117604340651</v>
      </c>
      <c r="AS128" s="445">
        <f>VLOOKUP($A128,$A$4:AS$10,45,0)/SUM($AS$4:$AS$10)</f>
        <v>0.18762147489771527</v>
      </c>
      <c r="AT128" s="445">
        <f>VLOOKUP($A128,$A$4:AT$10,46,0)/SUM($AS$4:$AS$10)</f>
        <v>0.37023047124098402</v>
      </c>
      <c r="BE128" s="439">
        <f>INDEX($A$4:$BE$10,MATCH(A128,$A$4:$A$10,0),57)/SUM($BE$4:$BE$10)</f>
        <v>0.22937028119255909</v>
      </c>
      <c r="BW128" s="391" t="s">
        <v>99</v>
      </c>
      <c r="BY128" s="391" t="s">
        <v>64</v>
      </c>
    </row>
    <row r="129" spans="1:77" x14ac:dyDescent="0.25">
      <c r="A129" s="391" t="s">
        <v>65</v>
      </c>
      <c r="B129" s="439">
        <v>0.17599179622177347</v>
      </c>
      <c r="C129" s="439">
        <v>0.20398613903160859</v>
      </c>
      <c r="D129" s="439">
        <v>0.11324688087661548</v>
      </c>
      <c r="E129" s="439">
        <v>0.13616148790782093</v>
      </c>
      <c r="F129" s="439">
        <v>0.18627224795958089</v>
      </c>
      <c r="G129" s="439">
        <v>0.1312466245733005</v>
      </c>
      <c r="H129" s="439">
        <v>0.12354008000308501</v>
      </c>
      <c r="I129" s="439">
        <v>0.15184947783425704</v>
      </c>
      <c r="J129" s="439">
        <v>0.11935948040351022</v>
      </c>
      <c r="K129" s="439">
        <v>0.18223860977134418</v>
      </c>
      <c r="L129" s="439">
        <v>7.1778628910426259E-2</v>
      </c>
      <c r="M129" s="439">
        <v>0.15140921339420196</v>
      </c>
      <c r="N129" s="439">
        <v>0.14737700557356362</v>
      </c>
      <c r="O129" s="439">
        <v>7.7084576528537632E-2</v>
      </c>
      <c r="P129" s="439">
        <v>4.635427432217E-2</v>
      </c>
      <c r="Q129" s="439">
        <v>0.1276795549967123</v>
      </c>
      <c r="R129" s="439">
        <v>0.1302802082049824</v>
      </c>
      <c r="S129" s="439">
        <v>0.15301253331094794</v>
      </c>
      <c r="T129" s="439">
        <v>0.17835314646613831</v>
      </c>
      <c r="U129" s="439">
        <v>0.12489174270535976</v>
      </c>
      <c r="V129" s="439">
        <v>0.16299921514038912</v>
      </c>
      <c r="W129" s="439">
        <f t="shared" ref="W129:W134" si="232">VLOOKUP(A129,$A$4:$W$10,23,0)/$W$12</f>
        <v>0.19523302141107515</v>
      </c>
      <c r="X129" s="439">
        <f t="shared" si="229"/>
        <v>0.16729466166590992</v>
      </c>
      <c r="Y129" s="439">
        <f t="shared" si="230"/>
        <v>0.10518829172458818</v>
      </c>
      <c r="Z129" s="439">
        <f t="shared" si="231"/>
        <v>0.11482173300303454</v>
      </c>
      <c r="AO129" s="444">
        <f>VLOOKUP($A129,$A$4:AO$10,41,0)/AO$12</f>
        <v>0.13835736208233404</v>
      </c>
      <c r="AP129" s="444">
        <f>VLOOKUP($A129,$A$4:AP$10,42,0)/SUM($AP$4:$AP$10)</f>
        <v>6.7285732384538569E-2</v>
      </c>
      <c r="AQ129" s="444">
        <f>VLOOKUP($A129,$A$4:AQ$10,43,0)/SUM($AQ$4:$AQ$10)</f>
        <v>0.12615467294255961</v>
      </c>
      <c r="AR129" s="445">
        <f>VLOOKUP($A129,$A$4:AR$10,44,0)/SUM($AR$4:$AR$10)</f>
        <v>0.11220134659874885</v>
      </c>
      <c r="AS129" s="445">
        <f>VLOOKUP($A129,$A$4:AS$10,45,0)/SUM($AS$4:$AS$10)</f>
        <v>0.1128944547463808</v>
      </c>
      <c r="AT129" s="445">
        <f>VLOOKUP($A129,$A$4:AT$10,46,0)/SUM($AS$4:$AS$10)</f>
        <v>8.2612492927144912E-2</v>
      </c>
      <c r="BE129" s="439">
        <f t="shared" ref="BE129:BE134" si="233">INDEX($A$4:$BE$10,MATCH(A129,$A$4:$A$10,0),57)/SUM($BE$4:$BE$10)</f>
        <v>0.10348579972538513</v>
      </c>
      <c r="BW129" s="391" t="s">
        <v>64</v>
      </c>
      <c r="BY129" s="391" t="s">
        <v>65</v>
      </c>
    </row>
    <row r="130" spans="1:77" x14ac:dyDescent="0.25">
      <c r="A130" s="391" t="s">
        <v>66</v>
      </c>
      <c r="B130" s="439">
        <v>0.20531110743998712</v>
      </c>
      <c r="C130" s="439">
        <v>0.22382245919358892</v>
      </c>
      <c r="D130" s="439">
        <v>0.21065562776151761</v>
      </c>
      <c r="E130" s="439">
        <v>9.5104609499621351E-2</v>
      </c>
      <c r="F130" s="439">
        <v>0.1349325079205036</v>
      </c>
      <c r="G130" s="439">
        <v>0.20946819114337079</v>
      </c>
      <c r="H130" s="439">
        <v>0.1606966984977144</v>
      </c>
      <c r="I130" s="439">
        <v>0.15360742552152309</v>
      </c>
      <c r="J130" s="439">
        <v>0.14464709501162606</v>
      </c>
      <c r="K130" s="439">
        <v>0.18157512996188455</v>
      </c>
      <c r="L130" s="439">
        <v>0.17570713220805886</v>
      </c>
      <c r="M130" s="439">
        <v>0.12810698203078211</v>
      </c>
      <c r="N130" s="439">
        <v>0.18198201706847919</v>
      </c>
      <c r="O130" s="439">
        <v>0.24799392854863658</v>
      </c>
      <c r="P130" s="439">
        <v>0.14960058851463887</v>
      </c>
      <c r="Q130" s="439">
        <v>6.915623349822099E-2</v>
      </c>
      <c r="R130" s="439">
        <v>0.15947363181001253</v>
      </c>
      <c r="S130" s="439">
        <v>0.15695793916267192</v>
      </c>
      <c r="T130" s="439">
        <v>0.18153857205372365</v>
      </c>
      <c r="U130" s="439">
        <v>0.18953509313101691</v>
      </c>
      <c r="V130" s="439">
        <v>0.17211077619808585</v>
      </c>
      <c r="W130" s="439">
        <f t="shared" si="232"/>
        <v>0.12908288116022193</v>
      </c>
      <c r="X130" s="439">
        <f t="shared" si="229"/>
        <v>0.21554575067800594</v>
      </c>
      <c r="Y130" s="439">
        <f t="shared" si="230"/>
        <v>0.23576875039513334</v>
      </c>
      <c r="Z130" s="439">
        <f t="shared" si="231"/>
        <v>0.1488453795579695</v>
      </c>
      <c r="AO130" s="444">
        <f>VLOOKUP($A130,$A$4:AO$10,41,0)/AO$12</f>
        <v>0.24078847450318475</v>
      </c>
      <c r="AP130" s="444">
        <f>VLOOKUP($A130,$A$4:AP$10,42,0)/SUM($AP$4:$AP$10)</f>
        <v>0.25309917678305327</v>
      </c>
      <c r="AQ130" s="444">
        <f>VLOOKUP($A130,$A$4:AQ$10,43,0)/SUM($AQ$4:$AQ$10)</f>
        <v>0.11875300238653415</v>
      </c>
      <c r="AR130" s="445">
        <f>VLOOKUP($A130,$A$4:AR$10,44,0)/SUM($AR$4:$AR$10)</f>
        <v>9.0006328391654816E-2</v>
      </c>
      <c r="AS130" s="445">
        <f>VLOOKUP($A130,$A$4:AS$10,45,0)/SUM($AS$4:$AS$10)</f>
        <v>9.5592353183562351E-2</v>
      </c>
      <c r="AT130" s="445">
        <f>VLOOKUP($A130,$A$4:AT$10,46,0)/SUM($AS$4:$AS$10)</f>
        <v>0.11819631908240366</v>
      </c>
      <c r="BE130" s="439">
        <f t="shared" si="233"/>
        <v>0.13728550925939542</v>
      </c>
      <c r="BW130" s="391" t="s">
        <v>65</v>
      </c>
      <c r="BY130" s="391" t="s">
        <v>66</v>
      </c>
    </row>
    <row r="131" spans="1:77" x14ac:dyDescent="0.25">
      <c r="A131" s="391" t="s">
        <v>67</v>
      </c>
      <c r="B131" s="439">
        <v>8.5705119941284214E-2</v>
      </c>
      <c r="C131" s="439">
        <v>0.12611748449304994</v>
      </c>
      <c r="D131" s="439">
        <v>0.13950792096135214</v>
      </c>
      <c r="E131" s="439">
        <v>0.16592078533912377</v>
      </c>
      <c r="F131" s="439">
        <v>0.1678019052251247</v>
      </c>
      <c r="G131" s="439">
        <v>0.10521311455837949</v>
      </c>
      <c r="H131" s="439">
        <v>0.12338458009408011</v>
      </c>
      <c r="I131" s="439">
        <v>0.17421652526760459</v>
      </c>
      <c r="J131" s="439">
        <v>0.12206931322804548</v>
      </c>
      <c r="K131" s="439">
        <v>0.14845669485459062</v>
      </c>
      <c r="L131" s="439">
        <v>0.13690363697407754</v>
      </c>
      <c r="M131" s="439">
        <v>0.14458417549879099</v>
      </c>
      <c r="N131" s="439">
        <v>0.15461262933483721</v>
      </c>
      <c r="O131" s="439">
        <v>0.12682344472967425</v>
      </c>
      <c r="P131" s="439">
        <v>0.16521908439146171</v>
      </c>
      <c r="Q131" s="439">
        <v>0.18149905600382626</v>
      </c>
      <c r="R131" s="439">
        <v>0.10594342798280053</v>
      </c>
      <c r="S131" s="439">
        <v>6.3707938332714306E-2</v>
      </c>
      <c r="T131" s="439">
        <v>8.765532885500131E-2</v>
      </c>
      <c r="U131" s="439">
        <v>0.12413702977549995</v>
      </c>
      <c r="V131" s="439">
        <v>0.12307442818616079</v>
      </c>
      <c r="W131" s="439">
        <f t="shared" si="232"/>
        <v>0.17155415523500647</v>
      </c>
      <c r="X131" s="439">
        <f t="shared" si="229"/>
        <v>9.0356819619241829E-2</v>
      </c>
      <c r="Y131" s="439">
        <f t="shared" si="230"/>
        <v>9.7218453201283611E-2</v>
      </c>
      <c r="Z131" s="439">
        <f t="shared" si="231"/>
        <v>0.1274805082318731</v>
      </c>
      <c r="AO131" s="444">
        <f>VLOOKUP($A131,$A$4:AO$10,41,0)/AO$12</f>
        <v>0.11553910560436104</v>
      </c>
      <c r="AP131" s="444">
        <f>VLOOKUP($A131,$A$4:AP$10,42,0)/SUM($AP$4:$AP$10)</f>
        <v>0.17376280784543538</v>
      </c>
      <c r="AQ131" s="444">
        <f>VLOOKUP($A131,$A$4:AQ$10,43,0)/SUM($AQ$4:$AQ$10)</f>
        <v>0.18484510590658709</v>
      </c>
      <c r="AR131" s="445">
        <f>VLOOKUP($A131,$A$4:AR$10,44,0)/SUM($AR$4:$AR$10)</f>
        <v>6.7416667531201041E-2</v>
      </c>
      <c r="AS131" s="445">
        <f>VLOOKUP($A131,$A$4:AS$10,45,0)/SUM($AS$4:$AS$10)</f>
        <v>5.1734566397519867E-2</v>
      </c>
      <c r="AT131" s="445">
        <f>VLOOKUP($A131,$A$4:AT$10,46,0)/SUM($AS$4:$AS$10)</f>
        <v>4.786436963643835E-2</v>
      </c>
      <c r="BE131" s="439">
        <f t="shared" si="233"/>
        <v>0.10263900161642248</v>
      </c>
      <c r="BW131" s="391" t="s">
        <v>66</v>
      </c>
      <c r="BY131" s="391" t="s">
        <v>67</v>
      </c>
    </row>
    <row r="132" spans="1:77" x14ac:dyDescent="0.25">
      <c r="A132" s="391" t="s">
        <v>68</v>
      </c>
      <c r="B132" s="439">
        <v>8.7781790096585238E-2</v>
      </c>
      <c r="C132" s="439">
        <v>0.13405946088891305</v>
      </c>
      <c r="D132" s="439">
        <v>7.5339154234120451E-2</v>
      </c>
      <c r="E132" s="439">
        <v>0.14073898463097417</v>
      </c>
      <c r="F132" s="439">
        <v>0.13675530654238846</v>
      </c>
      <c r="G132" s="439">
        <v>0.19454797655311931</v>
      </c>
      <c r="H132" s="439">
        <v>0.14293176285217624</v>
      </c>
      <c r="I132" s="439">
        <v>0.1353858928134494</v>
      </c>
      <c r="J132" s="439">
        <v>0.14291186314395091</v>
      </c>
      <c r="K132" s="439">
        <v>0.1826941987226888</v>
      </c>
      <c r="L132" s="439">
        <v>0.18658787292822662</v>
      </c>
      <c r="M132" s="439">
        <v>0.15017872953291</v>
      </c>
      <c r="N132" s="439">
        <v>0.12593893966367006</v>
      </c>
      <c r="O132" s="439">
        <v>0.15015160114345796</v>
      </c>
      <c r="P132" s="439">
        <v>0.14627875592152198</v>
      </c>
      <c r="Q132" s="439">
        <v>0.11176046541625868</v>
      </c>
      <c r="R132" s="439">
        <v>0.16541198406555524</v>
      </c>
      <c r="S132" s="439">
        <v>0.13846519939616991</v>
      </c>
      <c r="T132" s="439">
        <v>0.13851261998947259</v>
      </c>
      <c r="U132" s="439">
        <v>0.11512070274377788</v>
      </c>
      <c r="V132" s="439">
        <v>9.4157795165604685E-2</v>
      </c>
      <c r="W132" s="439">
        <f t="shared" si="232"/>
        <v>9.0337317933873035E-2</v>
      </c>
      <c r="X132" s="439">
        <f t="shared" si="229"/>
        <v>0.135458099013093</v>
      </c>
      <c r="Y132" s="439">
        <f t="shared" si="230"/>
        <v>0.14331644484262079</v>
      </c>
      <c r="Z132" s="439">
        <f t="shared" si="231"/>
        <v>0.13971321195446623</v>
      </c>
      <c r="AO132" s="444">
        <f>VLOOKUP($A132,$A$4:AO$10,41,0)/AO$12</f>
        <v>3.8714795876942203E-2</v>
      </c>
      <c r="AP132" s="444">
        <f>VLOOKUP($A132,$A$4:AP$10,42,0)/SUM($AP$4:$AP$10)</f>
        <v>4.3207840708416635E-2</v>
      </c>
      <c r="AQ132" s="444">
        <f>VLOOKUP($A132,$A$4:AQ$10,43,0)/SUM($AQ$4:$AQ$10)</f>
        <v>6.1358903163279598E-2</v>
      </c>
      <c r="AR132" s="445">
        <f>VLOOKUP($A132,$A$4:AR$10,44,0)/SUM($AR$4:$AR$10)</f>
        <v>9.0448900830990442E-2</v>
      </c>
      <c r="AS132" s="445">
        <f>VLOOKUP($A132,$A$4:AS$10,45,0)/SUM($AS$4:$AS$10)</f>
        <v>0.17939329826575237</v>
      </c>
      <c r="AT132" s="445">
        <f>VLOOKUP($A132,$A$4:AT$10,46,0)/SUM($AS$4:$AS$10)</f>
        <v>6.9815768666010761E-2</v>
      </c>
      <c r="BE132" s="439">
        <f t="shared" si="233"/>
        <v>8.4088690017114276E-2</v>
      </c>
      <c r="BW132" s="391" t="s">
        <v>67</v>
      </c>
      <c r="BY132" s="391" t="s">
        <v>68</v>
      </c>
    </row>
    <row r="133" spans="1:77" x14ac:dyDescent="0.25">
      <c r="A133" s="391" t="s">
        <v>69</v>
      </c>
      <c r="B133" s="439">
        <v>3.5552009433231467E-2</v>
      </c>
      <c r="C133" s="439">
        <v>4.2427196707881878E-2</v>
      </c>
      <c r="D133" s="439">
        <v>3.4339627665326389E-2</v>
      </c>
      <c r="E133" s="439">
        <v>1.8259564185044461E-2</v>
      </c>
      <c r="F133" s="439">
        <v>2.629843935747142E-2</v>
      </c>
      <c r="G133" s="439">
        <v>4.0965260612879903E-2</v>
      </c>
      <c r="H133" s="439">
        <v>3.5118732339946751E-2</v>
      </c>
      <c r="I133" s="439">
        <v>6.5185923660691758E-2</v>
      </c>
      <c r="J133" s="439">
        <v>0.13153850057683303</v>
      </c>
      <c r="K133" s="439">
        <v>-2.9566270463637398E-2</v>
      </c>
      <c r="L133" s="439">
        <v>0.10510128636326518</v>
      </c>
      <c r="M133" s="439">
        <v>0.11379390040457341</v>
      </c>
      <c r="N133" s="439">
        <v>0.10828868497622542</v>
      </c>
      <c r="O133" s="439">
        <v>0.16300362882917166</v>
      </c>
      <c r="P133" s="439">
        <v>9.6202971322606981E-2</v>
      </c>
      <c r="Q133" s="439">
        <v>5.2731390580487522E-2</v>
      </c>
      <c r="R133" s="439">
        <v>9.520270604104962E-2</v>
      </c>
      <c r="S133" s="439">
        <v>9.9127939651161456E-2</v>
      </c>
      <c r="T133" s="439">
        <v>8.0085007765568109E-2</v>
      </c>
      <c r="U133" s="439">
        <v>0.11148508776465052</v>
      </c>
      <c r="V133" s="439">
        <v>9.4569936662279766E-2</v>
      </c>
      <c r="W133" s="439">
        <f t="shared" si="232"/>
        <v>0.12316798475780862</v>
      </c>
      <c r="X133" s="439">
        <f t="shared" si="229"/>
        <v>9.4989543912168586E-2</v>
      </c>
      <c r="Y133" s="439">
        <f t="shared" si="230"/>
        <v>0.13323462940761502</v>
      </c>
      <c r="Z133" s="439">
        <f t="shared" si="231"/>
        <v>9.5149944879892936E-2</v>
      </c>
      <c r="AO133" s="444">
        <f>VLOOKUP($A133,$A$4:AO$10,41,0)/AO$12</f>
        <v>0.11341516595987679</v>
      </c>
      <c r="AP133" s="444">
        <f>VLOOKUP($A133,$A$4:AP$10,42,0)/SUM($AP$4:$AP$10)</f>
        <v>7.5023753118529934E-2</v>
      </c>
      <c r="AQ133" s="444">
        <f>VLOOKUP($A133,$A$4:AQ$10,43,0)/SUM($AQ$4:$AQ$10)</f>
        <v>7.1648943311902982E-2</v>
      </c>
      <c r="AR133" s="445">
        <f>VLOOKUP($A133,$A$4:AR$10,44,0)/SUM($AR$4:$AR$10)</f>
        <v>9.3239410318390711E-2</v>
      </c>
      <c r="AS133" s="445">
        <f>VLOOKUP($A133,$A$4:AS$10,45,0)/SUM($AS$4:$AS$10)</f>
        <v>8.7536494386823788E-2</v>
      </c>
      <c r="AT133" s="445">
        <f>VLOOKUP($A133,$A$4:AT$10,46,0)/SUM($AS$4:$AS$10)</f>
        <v>8.2065789481309798E-2</v>
      </c>
      <c r="BE133" s="439">
        <f t="shared" si="233"/>
        <v>8.3210155431028374E-2</v>
      </c>
      <c r="BW133" s="391" t="s">
        <v>68</v>
      </c>
      <c r="BY133" s="391" t="s">
        <v>69</v>
      </c>
    </row>
    <row r="134" spans="1:77" x14ac:dyDescent="0.25">
      <c r="A134" s="391" t="s">
        <v>172</v>
      </c>
      <c r="B134" s="439">
        <v>0.19703706377231925</v>
      </c>
      <c r="C134" s="439">
        <v>0.14408719100338857</v>
      </c>
      <c r="D134" s="439">
        <v>0.27438677187851263</v>
      </c>
      <c r="E134" s="439">
        <v>0.23660924742389047</v>
      </c>
      <c r="F134" s="439">
        <v>0.17396143009982376</v>
      </c>
      <c r="G134" s="439">
        <v>0.17390311884940818</v>
      </c>
      <c r="H134" s="439">
        <v>0.25844846879251593</v>
      </c>
      <c r="I134" s="439">
        <v>0.14310912830834294</v>
      </c>
      <c r="J134" s="439">
        <v>0.17433298564647726</v>
      </c>
      <c r="K134" s="439">
        <v>0.18505622412723863</v>
      </c>
      <c r="L134" s="439">
        <v>0.11323728535039804</v>
      </c>
      <c r="M134" s="439">
        <v>0.15872976217653562</v>
      </c>
      <c r="N134" s="439">
        <v>0.17522503979308765</v>
      </c>
      <c r="O134" s="439">
        <v>0.15502043698563842</v>
      </c>
      <c r="P134" s="439">
        <v>0.12917110013542152</v>
      </c>
      <c r="Q134" s="439">
        <v>0.21570443050102706</v>
      </c>
      <c r="R134" s="439">
        <v>0.12648662599146734</v>
      </c>
      <c r="S134" s="439">
        <v>8.8336164675004991E-2</v>
      </c>
      <c r="T134" s="439">
        <v>0.11456143814843422</v>
      </c>
      <c r="U134" s="439">
        <v>8.4274064071366964E-2</v>
      </c>
      <c r="V134" s="439">
        <v>7.5498508566971989E-2</v>
      </c>
      <c r="W134" s="439">
        <f t="shared" si="232"/>
        <v>7.8820800059504259E-2</v>
      </c>
      <c r="X134" s="439">
        <f t="shared" si="229"/>
        <v>7.6160648874185846E-2</v>
      </c>
      <c r="Y134" s="439">
        <f t="shared" si="230"/>
        <v>7.2025451867821999E-2</v>
      </c>
      <c r="Z134" s="439">
        <f t="shared" si="231"/>
        <v>0.14040147394933583</v>
      </c>
      <c r="AO134" s="444">
        <f>VLOOKUP($A134,$A$4:AO$10,41,0)/AO$12</f>
        <v>0.19629506612140887</v>
      </c>
      <c r="AP134" s="444">
        <f>VLOOKUP($A134,$A$4:AP$10,42,0)/SUM($AP$4:$AP$10)</f>
        <v>0.23862918487887347</v>
      </c>
      <c r="AQ134" s="444">
        <f>VLOOKUP($A134,$A$4:AQ$10,43,0)/SUM($AQ$4:$AQ$10)</f>
        <v>0.18031410572369519</v>
      </c>
      <c r="AR134" s="445">
        <f>VLOOKUP($A134,$A$4:AR$10,44,0)/SUM($AR$4:$AR$10)</f>
        <v>0.32564617028560761</v>
      </c>
      <c r="AS134" s="445">
        <f>VLOOKUP($A134,$A$4:AS$10,45,0)/SUM($AS$4:$AS$10)</f>
        <v>0.28522735812224559</v>
      </c>
      <c r="AT134" s="445">
        <f>VLOOKUP($A134,$A$4:AT$10,46,0)/SUM($AS$4:$AS$10)</f>
        <v>0.33448881585772267</v>
      </c>
      <c r="BE134" s="439">
        <f t="shared" si="233"/>
        <v>0.25992056275809505</v>
      </c>
      <c r="BW134" s="391" t="s">
        <v>69</v>
      </c>
      <c r="BY134" s="391" t="s">
        <v>99</v>
      </c>
    </row>
    <row r="135" spans="1:77" x14ac:dyDescent="0.25">
      <c r="A135" s="425" t="s">
        <v>100</v>
      </c>
      <c r="B135" s="439">
        <f t="shared" ref="B135:Z135" si="234">B12/B$12</f>
        <v>1</v>
      </c>
      <c r="C135" s="439">
        <f t="shared" si="234"/>
        <v>1</v>
      </c>
      <c r="D135" s="439">
        <f t="shared" si="234"/>
        <v>1</v>
      </c>
      <c r="E135" s="439">
        <f t="shared" si="234"/>
        <v>1</v>
      </c>
      <c r="F135" s="439">
        <f t="shared" si="234"/>
        <v>1</v>
      </c>
      <c r="G135" s="439">
        <f t="shared" si="234"/>
        <v>1</v>
      </c>
      <c r="H135" s="439">
        <f t="shared" si="234"/>
        <v>1</v>
      </c>
      <c r="I135" s="439">
        <f t="shared" si="234"/>
        <v>1</v>
      </c>
      <c r="J135" s="439">
        <f t="shared" si="234"/>
        <v>1</v>
      </c>
      <c r="K135" s="439">
        <f t="shared" si="234"/>
        <v>1</v>
      </c>
      <c r="L135" s="439">
        <f t="shared" si="234"/>
        <v>1</v>
      </c>
      <c r="M135" s="439">
        <f t="shared" si="234"/>
        <v>1</v>
      </c>
      <c r="N135" s="439">
        <f t="shared" si="234"/>
        <v>1</v>
      </c>
      <c r="O135" s="439">
        <f t="shared" si="234"/>
        <v>1</v>
      </c>
      <c r="P135" s="439">
        <f t="shared" si="234"/>
        <v>1</v>
      </c>
      <c r="Q135" s="439">
        <f t="shared" si="234"/>
        <v>1</v>
      </c>
      <c r="R135" s="439">
        <f t="shared" si="234"/>
        <v>1</v>
      </c>
      <c r="S135" s="439">
        <f t="shared" si="234"/>
        <v>1</v>
      </c>
      <c r="T135" s="439">
        <f t="shared" si="234"/>
        <v>1</v>
      </c>
      <c r="U135" s="439">
        <f t="shared" si="234"/>
        <v>1</v>
      </c>
      <c r="V135" s="439">
        <f t="shared" si="234"/>
        <v>1</v>
      </c>
      <c r="W135" s="439">
        <f t="shared" si="234"/>
        <v>1</v>
      </c>
      <c r="X135" s="439">
        <f t="shared" si="234"/>
        <v>1</v>
      </c>
      <c r="Y135" s="439">
        <f t="shared" si="234"/>
        <v>1</v>
      </c>
      <c r="Z135" s="439">
        <f t="shared" si="234"/>
        <v>1</v>
      </c>
      <c r="AO135" s="439">
        <f t="shared" ref="AO135:AT135" si="235">AO12/AO$12</f>
        <v>1</v>
      </c>
      <c r="AP135" s="439">
        <f t="shared" si="235"/>
        <v>1</v>
      </c>
      <c r="AQ135" s="439">
        <f t="shared" si="235"/>
        <v>1</v>
      </c>
      <c r="AR135" s="439">
        <f t="shared" si="235"/>
        <v>1</v>
      </c>
      <c r="AS135" s="439">
        <f t="shared" si="235"/>
        <v>1</v>
      </c>
      <c r="AT135" s="439">
        <f t="shared" si="235"/>
        <v>1</v>
      </c>
      <c r="BE135" s="439">
        <f>SUM(BE128:BE134)</f>
        <v>0.99999999999999978</v>
      </c>
    </row>
    <row r="137" spans="1:77" x14ac:dyDescent="0.25">
      <c r="A137" s="472" t="s">
        <v>215</v>
      </c>
    </row>
    <row r="138" spans="1:77" x14ac:dyDescent="0.25">
      <c r="A138" s="391" t="s">
        <v>216</v>
      </c>
      <c r="B138" s="439">
        <f>SUM(B131:B133)</f>
        <v>0.20903891947110093</v>
      </c>
      <c r="C138" s="439">
        <f t="shared" ref="C138:Y138" si="236">SUM(C131:C133)</f>
        <v>0.30260414208984487</v>
      </c>
      <c r="D138" s="439">
        <f t="shared" si="236"/>
        <v>0.24918670286079897</v>
      </c>
      <c r="E138" s="439">
        <f t="shared" si="236"/>
        <v>0.3249193341551424</v>
      </c>
      <c r="F138" s="439">
        <f t="shared" si="236"/>
        <v>0.33085565112498461</v>
      </c>
      <c r="G138" s="439">
        <f t="shared" si="236"/>
        <v>0.34072635172437871</v>
      </c>
      <c r="H138" s="439">
        <f t="shared" si="236"/>
        <v>0.30143507528620306</v>
      </c>
      <c r="I138" s="439">
        <f t="shared" si="236"/>
        <v>0.37478834174174575</v>
      </c>
      <c r="J138" s="439">
        <f t="shared" si="236"/>
        <v>0.39651967694882939</v>
      </c>
      <c r="K138" s="439">
        <f t="shared" si="236"/>
        <v>0.30158462311364204</v>
      </c>
      <c r="L138" s="439">
        <f t="shared" si="236"/>
        <v>0.42859279626556934</v>
      </c>
      <c r="M138" s="439">
        <f t="shared" si="236"/>
        <v>0.40855680543627437</v>
      </c>
      <c r="N138" s="439">
        <f t="shared" si="236"/>
        <v>0.38884025397473271</v>
      </c>
      <c r="O138" s="439">
        <f t="shared" si="236"/>
        <v>0.4399786747023039</v>
      </c>
      <c r="P138" s="439">
        <f t="shared" si="236"/>
        <v>0.40770081163559063</v>
      </c>
      <c r="Q138" s="439">
        <f t="shared" si="236"/>
        <v>0.34599091200057247</v>
      </c>
      <c r="R138" s="439">
        <f t="shared" si="236"/>
        <v>0.36655811808940542</v>
      </c>
      <c r="S138" s="439">
        <f t="shared" si="236"/>
        <v>0.30130107738004569</v>
      </c>
      <c r="T138" s="439">
        <f t="shared" si="236"/>
        <v>0.30625295661004198</v>
      </c>
      <c r="U138" s="439">
        <f t="shared" si="236"/>
        <v>0.35074282028392834</v>
      </c>
      <c r="V138" s="439">
        <f t="shared" si="236"/>
        <v>0.31180216001404526</v>
      </c>
      <c r="W138" s="439">
        <f t="shared" si="236"/>
        <v>0.38505945792668811</v>
      </c>
      <c r="X138" s="439">
        <f t="shared" si="236"/>
        <v>0.3208044625445034</v>
      </c>
      <c r="Y138" s="439">
        <f t="shared" si="236"/>
        <v>0.37376952745151942</v>
      </c>
      <c r="Z138" s="418">
        <f>AVERAGE(N138:Y138)</f>
        <v>0.3582334360511148</v>
      </c>
      <c r="AO138" s="444">
        <f t="shared" ref="AO138:AT138" si="237">SUM(AO131:AO133)</f>
        <v>0.26766906744118002</v>
      </c>
      <c r="AP138" s="444">
        <f t="shared" si="237"/>
        <v>0.29199440167238194</v>
      </c>
      <c r="AQ138" s="444">
        <f t="shared" si="237"/>
        <v>0.31785295238176969</v>
      </c>
      <c r="AR138" s="445">
        <f t="shared" si="237"/>
        <v>0.25110497868058218</v>
      </c>
      <c r="AS138" s="445">
        <f t="shared" si="237"/>
        <v>0.31866435905009605</v>
      </c>
      <c r="AT138" s="445">
        <f t="shared" si="237"/>
        <v>0.19974592778375891</v>
      </c>
      <c r="BE138" s="418">
        <f>AVERAGE(AO138:AZ138)</f>
        <v>0.27450528116829481</v>
      </c>
    </row>
    <row r="139" spans="1:77" x14ac:dyDescent="0.25">
      <c r="A139" s="391" t="s">
        <v>217</v>
      </c>
      <c r="B139" s="439">
        <f>SUM(B128:B130)</f>
        <v>0.59392401675657991</v>
      </c>
      <c r="C139" s="439">
        <f t="shared" ref="C139:Y139" si="238">SUM(C128:C130)</f>
        <v>0.55330866690676672</v>
      </c>
      <c r="D139" s="439">
        <f t="shared" si="238"/>
        <v>0.4764265252606884</v>
      </c>
      <c r="E139" s="439">
        <f t="shared" si="238"/>
        <v>0.43847141842096726</v>
      </c>
      <c r="F139" s="439">
        <f t="shared" si="238"/>
        <v>0.49518291877519161</v>
      </c>
      <c r="G139" s="439">
        <f t="shared" si="238"/>
        <v>0.48537052942621306</v>
      </c>
      <c r="H139" s="439">
        <f t="shared" si="238"/>
        <v>0.44011645592128112</v>
      </c>
      <c r="I139" s="439">
        <f t="shared" si="238"/>
        <v>0.48210252994991132</v>
      </c>
      <c r="J139" s="439">
        <f t="shared" si="238"/>
        <v>0.42914733740469324</v>
      </c>
      <c r="K139" s="439">
        <f t="shared" si="238"/>
        <v>0.51335915275911925</v>
      </c>
      <c r="L139" s="439">
        <f t="shared" si="238"/>
        <v>0.45816991838403265</v>
      </c>
      <c r="M139" s="439">
        <f t="shared" si="238"/>
        <v>0.43271343238719018</v>
      </c>
      <c r="N139" s="439">
        <f t="shared" si="238"/>
        <v>0.43593470623217967</v>
      </c>
      <c r="O139" s="439">
        <f t="shared" si="238"/>
        <v>0.40500088831205772</v>
      </c>
      <c r="P139" s="439">
        <f t="shared" si="238"/>
        <v>0.46312808822898771</v>
      </c>
      <c r="Q139" s="439">
        <f t="shared" si="238"/>
        <v>0.43830465749840042</v>
      </c>
      <c r="R139" s="439">
        <f t="shared" si="238"/>
        <v>0.50695525591912749</v>
      </c>
      <c r="S139" s="439">
        <f t="shared" si="238"/>
        <v>0.61036275794494932</v>
      </c>
      <c r="T139" s="439">
        <f t="shared" si="238"/>
        <v>0.57918560524152363</v>
      </c>
      <c r="U139" s="439">
        <f t="shared" si="238"/>
        <v>0.56498311564470471</v>
      </c>
      <c r="V139" s="439">
        <f t="shared" si="238"/>
        <v>0.61269933141898292</v>
      </c>
      <c r="W139" s="439">
        <f t="shared" si="238"/>
        <v>0.53611974201380774</v>
      </c>
      <c r="X139" s="439">
        <f t="shared" si="238"/>
        <v>0.60303488858131071</v>
      </c>
      <c r="Y139" s="439">
        <f t="shared" si="238"/>
        <v>0.55420502068065858</v>
      </c>
      <c r="Z139" s="418">
        <f t="shared" ref="Z139:Z141" si="239">AVERAGE(N139:Y139)</f>
        <v>0.52582617147639099</v>
      </c>
      <c r="AO139" s="444">
        <f t="shared" ref="AO139:AT139" si="240">SUM(AO128:AO130)</f>
        <v>0.53603586643741108</v>
      </c>
      <c r="AP139" s="444">
        <f t="shared" si="240"/>
        <v>0.46937641344874448</v>
      </c>
      <c r="AQ139" s="444">
        <f t="shared" si="240"/>
        <v>0.5018329418945352</v>
      </c>
      <c r="AR139" s="445">
        <f t="shared" si="240"/>
        <v>0.42324885103381016</v>
      </c>
      <c r="AS139" s="445">
        <f t="shared" si="240"/>
        <v>0.39610828282765842</v>
      </c>
      <c r="AT139" s="445">
        <f t="shared" si="240"/>
        <v>0.57103928325053255</v>
      </c>
      <c r="BE139" s="418">
        <f t="shared" ref="BE139:BE141" si="241">AVERAGE(AO139:AZ139)</f>
        <v>0.48294027314878202</v>
      </c>
    </row>
    <row r="140" spans="1:77" x14ac:dyDescent="0.25">
      <c r="A140" s="391" t="s">
        <v>172</v>
      </c>
      <c r="B140" s="439">
        <f>B134</f>
        <v>0.19703706377231925</v>
      </c>
      <c r="C140" s="439">
        <f t="shared" ref="C140:Y140" si="242">C134</f>
        <v>0.14408719100338857</v>
      </c>
      <c r="D140" s="439">
        <f t="shared" si="242"/>
        <v>0.27438677187851263</v>
      </c>
      <c r="E140" s="439">
        <f t="shared" si="242"/>
        <v>0.23660924742389047</v>
      </c>
      <c r="F140" s="439">
        <f t="shared" si="242"/>
        <v>0.17396143009982376</v>
      </c>
      <c r="G140" s="439">
        <f t="shared" si="242"/>
        <v>0.17390311884940818</v>
      </c>
      <c r="H140" s="439">
        <f t="shared" si="242"/>
        <v>0.25844846879251593</v>
      </c>
      <c r="I140" s="439">
        <f t="shared" si="242"/>
        <v>0.14310912830834294</v>
      </c>
      <c r="J140" s="439">
        <f t="shared" si="242"/>
        <v>0.17433298564647726</v>
      </c>
      <c r="K140" s="439">
        <f t="shared" si="242"/>
        <v>0.18505622412723863</v>
      </c>
      <c r="L140" s="439">
        <f t="shared" si="242"/>
        <v>0.11323728535039804</v>
      </c>
      <c r="M140" s="439">
        <f t="shared" si="242"/>
        <v>0.15872976217653562</v>
      </c>
      <c r="N140" s="439">
        <f t="shared" si="242"/>
        <v>0.17522503979308765</v>
      </c>
      <c r="O140" s="439">
        <f t="shared" si="242"/>
        <v>0.15502043698563842</v>
      </c>
      <c r="P140" s="439">
        <f t="shared" si="242"/>
        <v>0.12917110013542152</v>
      </c>
      <c r="Q140" s="439">
        <f t="shared" si="242"/>
        <v>0.21570443050102706</v>
      </c>
      <c r="R140" s="439">
        <f t="shared" si="242"/>
        <v>0.12648662599146734</v>
      </c>
      <c r="S140" s="439">
        <f t="shared" si="242"/>
        <v>8.8336164675004991E-2</v>
      </c>
      <c r="T140" s="439">
        <f t="shared" si="242"/>
        <v>0.11456143814843422</v>
      </c>
      <c r="U140" s="439">
        <f t="shared" si="242"/>
        <v>8.4274064071366964E-2</v>
      </c>
      <c r="V140" s="439">
        <f t="shared" si="242"/>
        <v>7.5498508566971989E-2</v>
      </c>
      <c r="W140" s="439">
        <f t="shared" si="242"/>
        <v>7.8820800059504259E-2</v>
      </c>
      <c r="X140" s="439">
        <f t="shared" si="242"/>
        <v>7.6160648874185846E-2</v>
      </c>
      <c r="Y140" s="439">
        <f t="shared" si="242"/>
        <v>7.2025451867821999E-2</v>
      </c>
      <c r="Z140" s="418">
        <f t="shared" si="239"/>
        <v>0.11594039247249438</v>
      </c>
      <c r="AA140" s="418"/>
      <c r="AO140" s="444">
        <f t="shared" ref="AO140" si="243">AO134</f>
        <v>0.19629506612140887</v>
      </c>
      <c r="AP140" s="444">
        <f>AP134</f>
        <v>0.23862918487887347</v>
      </c>
      <c r="AQ140" s="444">
        <f t="shared" ref="AQ140:AT140" si="244">AQ134</f>
        <v>0.18031410572369519</v>
      </c>
      <c r="AR140" s="445">
        <f t="shared" si="244"/>
        <v>0.32564617028560761</v>
      </c>
      <c r="AS140" s="445">
        <f t="shared" si="244"/>
        <v>0.28522735812224559</v>
      </c>
      <c r="AT140" s="445">
        <f t="shared" si="244"/>
        <v>0.33448881585772267</v>
      </c>
      <c r="BE140" s="418">
        <f t="shared" si="241"/>
        <v>0.26010011683159223</v>
      </c>
    </row>
    <row r="141" spans="1:77" x14ac:dyDescent="0.25">
      <c r="B141" s="439">
        <f>SUM(B138:B140)</f>
        <v>1.0000000000000002</v>
      </c>
      <c r="C141" s="439">
        <f t="shared" ref="C141:Y141" si="245">SUM(C138:C140)</f>
        <v>1.0000000000000002</v>
      </c>
      <c r="D141" s="439">
        <f t="shared" si="245"/>
        <v>1</v>
      </c>
      <c r="E141" s="439">
        <f t="shared" si="245"/>
        <v>1.0000000000000002</v>
      </c>
      <c r="F141" s="439">
        <f t="shared" si="245"/>
        <v>1</v>
      </c>
      <c r="G141" s="439">
        <f t="shared" si="245"/>
        <v>1</v>
      </c>
      <c r="H141" s="439">
        <f t="shared" si="245"/>
        <v>1</v>
      </c>
      <c r="I141" s="439">
        <f t="shared" si="245"/>
        <v>1</v>
      </c>
      <c r="J141" s="439">
        <f t="shared" si="245"/>
        <v>0.99999999999999989</v>
      </c>
      <c r="K141" s="439">
        <f t="shared" si="245"/>
        <v>1</v>
      </c>
      <c r="L141" s="439">
        <f t="shared" si="245"/>
        <v>1</v>
      </c>
      <c r="M141" s="439">
        <f t="shared" si="245"/>
        <v>1.0000000000000002</v>
      </c>
      <c r="N141" s="439">
        <f t="shared" si="245"/>
        <v>1</v>
      </c>
      <c r="O141" s="439">
        <f t="shared" si="245"/>
        <v>1</v>
      </c>
      <c r="P141" s="439">
        <f t="shared" si="245"/>
        <v>0.99999999999999989</v>
      </c>
      <c r="Q141" s="439">
        <f t="shared" si="245"/>
        <v>0.99999999999999989</v>
      </c>
      <c r="R141" s="439">
        <f t="shared" si="245"/>
        <v>1.0000000000000002</v>
      </c>
      <c r="S141" s="439">
        <f t="shared" si="245"/>
        <v>1</v>
      </c>
      <c r="T141" s="439">
        <f t="shared" si="245"/>
        <v>0.99999999999999989</v>
      </c>
      <c r="U141" s="439">
        <f t="shared" si="245"/>
        <v>1</v>
      </c>
      <c r="V141" s="439">
        <f t="shared" si="245"/>
        <v>1.0000000000000002</v>
      </c>
      <c r="W141" s="439">
        <f t="shared" si="245"/>
        <v>1.0000000000000002</v>
      </c>
      <c r="X141" s="439">
        <f t="shared" si="245"/>
        <v>0.99999999999999989</v>
      </c>
      <c r="Y141" s="439">
        <f t="shared" si="245"/>
        <v>1</v>
      </c>
      <c r="Z141" s="418">
        <f t="shared" si="239"/>
        <v>1</v>
      </c>
      <c r="AO141" s="439">
        <f t="shared" ref="AO141" si="246">SUM(AO138:AO140)</f>
        <v>1</v>
      </c>
      <c r="AP141" s="439">
        <f>SUM(AP138:AP140)</f>
        <v>1</v>
      </c>
      <c r="AQ141" s="439">
        <f t="shared" ref="AQ141:AT141" si="247">SUM(AQ138:AQ140)</f>
        <v>1</v>
      </c>
      <c r="AR141" s="439">
        <f t="shared" si="247"/>
        <v>0.99999999999999989</v>
      </c>
      <c r="AS141" s="439">
        <f t="shared" si="247"/>
        <v>1</v>
      </c>
      <c r="AT141" s="439">
        <f t="shared" si="247"/>
        <v>1.105274026892014</v>
      </c>
      <c r="BE141" s="418">
        <f t="shared" si="241"/>
        <v>1.017545671148669</v>
      </c>
    </row>
    <row r="142" spans="1:77" x14ac:dyDescent="0.25">
      <c r="A142" s="472" t="s">
        <v>218</v>
      </c>
      <c r="AO142" s="391"/>
      <c r="AP142" s="391"/>
      <c r="AQ142" s="391"/>
      <c r="AR142" s="391"/>
      <c r="AS142" s="391"/>
      <c r="AT142" s="391"/>
    </row>
    <row r="143" spans="1:77" x14ac:dyDescent="0.25">
      <c r="A143" s="391" t="s">
        <v>216</v>
      </c>
      <c r="B143" s="439">
        <f>SUM(B20:B22)/B$24</f>
        <v>0.41506410256410259</v>
      </c>
      <c r="C143" s="439">
        <f t="shared" ref="C143:V143" si="248">SUM(C20:C22)/C$24</f>
        <v>0.43155452436194897</v>
      </c>
      <c r="D143" s="439">
        <f t="shared" si="248"/>
        <v>0.45597147950089129</v>
      </c>
      <c r="E143" s="439">
        <f t="shared" si="248"/>
        <v>0.45355888924353654</v>
      </c>
      <c r="F143" s="439">
        <f t="shared" si="248"/>
        <v>0.46257386736703876</v>
      </c>
      <c r="G143" s="439">
        <f t="shared" si="248"/>
        <v>0.4124475975491777</v>
      </c>
      <c r="H143" s="439">
        <f t="shared" si="248"/>
        <v>0.39654621042532778</v>
      </c>
      <c r="I143" s="439">
        <f t="shared" si="248"/>
        <v>0.43257918552036201</v>
      </c>
      <c r="J143" s="439">
        <f t="shared" si="248"/>
        <v>0.43397861889627276</v>
      </c>
      <c r="K143" s="439">
        <f t="shared" si="248"/>
        <v>0.46410958904109589</v>
      </c>
      <c r="L143" s="439">
        <f t="shared" si="248"/>
        <v>0.44074999999999998</v>
      </c>
      <c r="M143" s="439">
        <f t="shared" si="248"/>
        <v>0.44644158367743503</v>
      </c>
      <c r="N143" s="439">
        <f t="shared" si="248"/>
        <v>0.51804619826756493</v>
      </c>
      <c r="O143" s="439">
        <f t="shared" si="248"/>
        <v>0.5677403491517089</v>
      </c>
      <c r="P143" s="439">
        <f t="shared" si="248"/>
        <v>0.60702727693018954</v>
      </c>
      <c r="Q143" s="439">
        <f t="shared" si="248"/>
        <v>0.62086570477247505</v>
      </c>
      <c r="R143" s="439">
        <f t="shared" si="248"/>
        <v>0.55050709939148068</v>
      </c>
      <c r="S143" s="439">
        <f t="shared" si="248"/>
        <v>0.43804777453170646</v>
      </c>
      <c r="T143" s="439">
        <f t="shared" si="248"/>
        <v>0.44183109707971585</v>
      </c>
      <c r="U143" s="439">
        <f t="shared" si="248"/>
        <v>0.43127690100430416</v>
      </c>
      <c r="V143" s="439">
        <f t="shared" si="248"/>
        <v>0.42447443550480146</v>
      </c>
      <c r="W143" s="439">
        <f t="shared" ref="W143:X143" si="249">SUM(W20:W22)/W$24</f>
        <v>0.4774024738344434</v>
      </c>
      <c r="X143" s="439">
        <f t="shared" si="249"/>
        <v>0.47442271572201966</v>
      </c>
      <c r="Y143" s="439">
        <f t="shared" ref="Y143" si="250">SUM(Y20:Y22)/Y$24</f>
        <v>0.475469781615033</v>
      </c>
      <c r="Z143" s="418">
        <f>AVERAGE(N143:X143)</f>
        <v>0.50469472965367368</v>
      </c>
      <c r="AO143" s="444">
        <f t="shared" ref="AO143:AP143" si="251">SUM(AO20:AO22)/AO$24</f>
        <v>0.54795613160518442</v>
      </c>
      <c r="AP143" s="444">
        <f t="shared" si="251"/>
        <v>0.42222511724856698</v>
      </c>
      <c r="AQ143" s="444">
        <f t="shared" ref="AQ143:AR143" si="252">SUM(AQ20:AQ22)/AQ$24</f>
        <v>0.44490163302044489</v>
      </c>
      <c r="AR143" s="445">
        <f t="shared" si="252"/>
        <v>0.418449766189599</v>
      </c>
      <c r="AS143" s="445">
        <f t="shared" ref="AS143:AT143" si="253">SUM(AS20:AS22)/AS$24</f>
        <v>0.37899728997289972</v>
      </c>
      <c r="AT143" s="445">
        <f t="shared" si="253"/>
        <v>0.35658140985651904</v>
      </c>
      <c r="BE143" s="418">
        <f t="shared" ref="BE143:BE146" si="254">AVERAGE(AO143:AZ143)</f>
        <v>0.42818522464886904</v>
      </c>
    </row>
    <row r="144" spans="1:77" x14ac:dyDescent="0.25">
      <c r="A144" s="391" t="s">
        <v>217</v>
      </c>
      <c r="B144" s="439">
        <f>SUM(B17:B19)/B$24</f>
        <v>0.5641025641025641</v>
      </c>
      <c r="C144" s="439">
        <f t="shared" ref="C144:V144" si="255">SUM(C17:C19)/C$24</f>
        <v>0.54640371229698381</v>
      </c>
      <c r="D144" s="439">
        <f t="shared" si="255"/>
        <v>0.52156862745098043</v>
      </c>
      <c r="E144" s="439">
        <f t="shared" si="255"/>
        <v>0.5240983083306735</v>
      </c>
      <c r="F144" s="439">
        <f t="shared" si="255"/>
        <v>0.51411687458962574</v>
      </c>
      <c r="G144" s="439">
        <f t="shared" si="255"/>
        <v>0.56465656239922601</v>
      </c>
      <c r="H144" s="439">
        <f t="shared" si="255"/>
        <v>0.57914934441957144</v>
      </c>
      <c r="I144" s="439">
        <f t="shared" si="255"/>
        <v>0.54449472096530915</v>
      </c>
      <c r="J144" s="439">
        <f t="shared" si="255"/>
        <v>0.5437734758740248</v>
      </c>
      <c r="K144" s="439">
        <f t="shared" si="255"/>
        <v>0.51479452054794517</v>
      </c>
      <c r="L144" s="439">
        <f t="shared" si="255"/>
        <v>0.54100000000000004</v>
      </c>
      <c r="M144" s="439">
        <f t="shared" si="255"/>
        <v>0.5350983726014088</v>
      </c>
      <c r="N144" s="439">
        <f t="shared" si="255"/>
        <v>0.45380173243503369</v>
      </c>
      <c r="O144" s="439">
        <f t="shared" si="255"/>
        <v>0.40373739857388741</v>
      </c>
      <c r="P144" s="439">
        <f t="shared" si="255"/>
        <v>0.36569579288025889</v>
      </c>
      <c r="Q144" s="439">
        <f t="shared" si="255"/>
        <v>0.35316315205327414</v>
      </c>
      <c r="R144" s="439">
        <f t="shared" si="255"/>
        <v>0.42677484787018255</v>
      </c>
      <c r="S144" s="439">
        <f t="shared" si="255"/>
        <v>0.54356418628630354</v>
      </c>
      <c r="T144" s="439">
        <f t="shared" si="255"/>
        <v>0.54254143646408837</v>
      </c>
      <c r="U144" s="439">
        <f t="shared" si="255"/>
        <v>0.55494978479196555</v>
      </c>
      <c r="V144" s="439">
        <f t="shared" si="255"/>
        <v>0.56332727744614586</v>
      </c>
      <c r="W144" s="439">
        <f t="shared" ref="W144:X144" si="256">SUM(W17:W19)/W$24</f>
        <v>0.5115366317792579</v>
      </c>
      <c r="X144" s="439">
        <f t="shared" si="256"/>
        <v>0.51563363164291243</v>
      </c>
      <c r="Y144" s="439">
        <f t="shared" ref="Y144" si="257">SUM(Y17:Y19)/Y$24</f>
        <v>0.51609954291518534</v>
      </c>
      <c r="Z144" s="418">
        <f t="shared" ref="Z144:Z146" si="258">AVERAGE(N144:X144)</f>
        <v>0.47588417020211915</v>
      </c>
      <c r="AO144" s="444">
        <f t="shared" ref="AO144:AP144" si="259">SUM(AO17:AO19)/AO$24</f>
        <v>0.43758723828514456</v>
      </c>
      <c r="AP144" s="444">
        <f t="shared" si="259"/>
        <v>0.55914538822303284</v>
      </c>
      <c r="AQ144" s="444">
        <f t="shared" ref="AQ144:AR144" si="260">SUM(AQ17:AQ19)/AQ$24</f>
        <v>0.5367108139385367</v>
      </c>
      <c r="AR144" s="445">
        <f t="shared" si="260"/>
        <v>0.49822870908317984</v>
      </c>
      <c r="AS144" s="445">
        <f t="shared" ref="AS144:AT144" si="261">SUM(AS17:AS19)/AS$24</f>
        <v>0.54281842818428183</v>
      </c>
      <c r="AT144" s="445">
        <f t="shared" si="261"/>
        <v>0.57479725514660007</v>
      </c>
      <c r="BE144" s="418">
        <f t="shared" si="254"/>
        <v>0.5248813054767959</v>
      </c>
    </row>
    <row r="145" spans="1:57" x14ac:dyDescent="0.25">
      <c r="A145" s="391" t="s">
        <v>172</v>
      </c>
      <c r="B145" s="439">
        <f>B16/B$24</f>
        <v>2.0833333333333332E-2</v>
      </c>
      <c r="C145" s="439">
        <f t="shared" ref="C145:Y145" si="262">C16/C$24</f>
        <v>2.2041763341067284E-2</v>
      </c>
      <c r="D145" s="439">
        <f t="shared" si="262"/>
        <v>2.2459893048128343E-2</v>
      </c>
      <c r="E145" s="439">
        <f t="shared" si="262"/>
        <v>2.2342802425789978E-2</v>
      </c>
      <c r="F145" s="439">
        <f t="shared" si="262"/>
        <v>2.3309258043335522E-2</v>
      </c>
      <c r="G145" s="439">
        <f t="shared" si="262"/>
        <v>2.2895840051596259E-2</v>
      </c>
      <c r="H145" s="439">
        <f t="shared" si="262"/>
        <v>2.4304445155100735E-2</v>
      </c>
      <c r="I145" s="439">
        <f t="shared" si="262"/>
        <v>2.2926093514328807E-2</v>
      </c>
      <c r="J145" s="439">
        <f t="shared" si="262"/>
        <v>2.2247905229702398E-2</v>
      </c>
      <c r="K145" s="439">
        <f t="shared" si="262"/>
        <v>2.1095890410958905E-2</v>
      </c>
      <c r="L145" s="439">
        <f t="shared" si="262"/>
        <v>1.8249999999999999E-2</v>
      </c>
      <c r="M145" s="439">
        <f t="shared" si="262"/>
        <v>1.8460043721156182E-2</v>
      </c>
      <c r="N145" s="439">
        <f t="shared" si="262"/>
        <v>2.8152069297401348E-2</v>
      </c>
      <c r="O145" s="439">
        <f t="shared" si="262"/>
        <v>2.8522252274403737E-2</v>
      </c>
      <c r="P145" s="439">
        <f t="shared" si="262"/>
        <v>2.7276930189551549E-2</v>
      </c>
      <c r="Q145" s="439">
        <f t="shared" si="262"/>
        <v>2.5971143174250831E-2</v>
      </c>
      <c r="R145" s="439">
        <f t="shared" si="262"/>
        <v>2.2718052738336714E-2</v>
      </c>
      <c r="S145" s="439">
        <f t="shared" si="262"/>
        <v>1.8388039181990033E-2</v>
      </c>
      <c r="T145" s="439">
        <f t="shared" si="262"/>
        <v>1.5627466456195737E-2</v>
      </c>
      <c r="U145" s="439">
        <f t="shared" si="262"/>
        <v>1.3773314203730272E-2</v>
      </c>
      <c r="V145" s="439">
        <f t="shared" si="262"/>
        <v>1.2198287049052686E-2</v>
      </c>
      <c r="W145" s="439">
        <f t="shared" si="262"/>
        <v>1.1060894386298764E-2</v>
      </c>
      <c r="X145" s="439">
        <f t="shared" si="262"/>
        <v>9.9436526350679486E-3</v>
      </c>
      <c r="Y145" s="439">
        <f t="shared" si="262"/>
        <v>8.430675469781615E-3</v>
      </c>
      <c r="Z145" s="418">
        <f t="shared" si="258"/>
        <v>1.9421100144207233E-2</v>
      </c>
      <c r="AO145" s="444">
        <f t="shared" ref="AO145:AT145" si="263">AO16/AO$24</f>
        <v>1.4456630109670987E-2</v>
      </c>
      <c r="AP145" s="444">
        <f t="shared" si="263"/>
        <v>1.8629494528400209E-2</v>
      </c>
      <c r="AQ145" s="444">
        <f t="shared" si="263"/>
        <v>1.8387553041018388E-2</v>
      </c>
      <c r="AR145" s="445">
        <f t="shared" si="263"/>
        <v>8.3321524727221194E-2</v>
      </c>
      <c r="AS145" s="445">
        <f t="shared" si="263"/>
        <v>7.8184281842818434E-2</v>
      </c>
      <c r="AT145" s="445">
        <f t="shared" si="263"/>
        <v>6.8621334996880848E-2</v>
      </c>
      <c r="BE145" s="418">
        <f t="shared" si="254"/>
        <v>4.6933469874335006E-2</v>
      </c>
    </row>
    <row r="146" spans="1:57" x14ac:dyDescent="0.25">
      <c r="B146" s="439">
        <f>SUM(B143:B145)</f>
        <v>1</v>
      </c>
      <c r="C146" s="439">
        <f t="shared" ref="C146:Y146" si="264">SUM(C143:C145)</f>
        <v>1</v>
      </c>
      <c r="D146" s="439">
        <f t="shared" si="264"/>
        <v>1</v>
      </c>
      <c r="E146" s="439">
        <f t="shared" si="264"/>
        <v>1</v>
      </c>
      <c r="F146" s="439">
        <f t="shared" si="264"/>
        <v>1</v>
      </c>
      <c r="G146" s="439">
        <f t="shared" si="264"/>
        <v>1</v>
      </c>
      <c r="H146" s="439">
        <f t="shared" si="264"/>
        <v>1</v>
      </c>
      <c r="I146" s="439">
        <f t="shared" si="264"/>
        <v>1</v>
      </c>
      <c r="J146" s="439">
        <f t="shared" si="264"/>
        <v>1</v>
      </c>
      <c r="K146" s="439">
        <f t="shared" si="264"/>
        <v>1</v>
      </c>
      <c r="L146" s="439">
        <f t="shared" si="264"/>
        <v>1</v>
      </c>
      <c r="M146" s="439">
        <f t="shared" si="264"/>
        <v>1</v>
      </c>
      <c r="N146" s="439">
        <f t="shared" si="264"/>
        <v>1</v>
      </c>
      <c r="O146" s="439">
        <f t="shared" si="264"/>
        <v>1</v>
      </c>
      <c r="P146" s="439">
        <f t="shared" si="264"/>
        <v>1</v>
      </c>
      <c r="Q146" s="439">
        <f t="shared" si="264"/>
        <v>1</v>
      </c>
      <c r="R146" s="439">
        <f t="shared" si="264"/>
        <v>0.99999999999999989</v>
      </c>
      <c r="S146" s="439">
        <f t="shared" si="264"/>
        <v>1</v>
      </c>
      <c r="T146" s="439">
        <f t="shared" si="264"/>
        <v>1</v>
      </c>
      <c r="U146" s="439">
        <f t="shared" si="264"/>
        <v>1</v>
      </c>
      <c r="V146" s="439">
        <f t="shared" si="264"/>
        <v>1</v>
      </c>
      <c r="W146" s="439">
        <f t="shared" si="264"/>
        <v>1.0000000000000002</v>
      </c>
      <c r="X146" s="439">
        <f t="shared" si="264"/>
        <v>1</v>
      </c>
      <c r="Y146" s="439">
        <f t="shared" si="264"/>
        <v>1</v>
      </c>
      <c r="Z146" s="418">
        <f t="shared" si="258"/>
        <v>1</v>
      </c>
      <c r="AO146" s="439">
        <f t="shared" ref="AO146:AT146" si="265">SUM(AO143:AO145)</f>
        <v>1</v>
      </c>
      <c r="AP146" s="439">
        <f t="shared" si="265"/>
        <v>1</v>
      </c>
      <c r="AQ146" s="439">
        <f t="shared" si="265"/>
        <v>0.99999999999999989</v>
      </c>
      <c r="AR146" s="439">
        <f t="shared" si="265"/>
        <v>1</v>
      </c>
      <c r="AS146" s="439">
        <f t="shared" si="265"/>
        <v>1</v>
      </c>
      <c r="AT146" s="439">
        <f t="shared" si="265"/>
        <v>0.99999999999999989</v>
      </c>
      <c r="BE146" s="418">
        <f t="shared" si="254"/>
        <v>1</v>
      </c>
    </row>
    <row r="148" spans="1:57" x14ac:dyDescent="0.25">
      <c r="A148" s="391" t="s">
        <v>219</v>
      </c>
      <c r="B148" s="409">
        <v>42005</v>
      </c>
      <c r="C148" s="409">
        <v>42036</v>
      </c>
      <c r="D148" s="409">
        <v>42064</v>
      </c>
      <c r="E148" s="409">
        <v>42095</v>
      </c>
      <c r="F148" s="409">
        <v>42125</v>
      </c>
      <c r="G148" s="409">
        <v>42156</v>
      </c>
      <c r="H148" s="409">
        <v>42186</v>
      </c>
      <c r="I148" s="409">
        <v>42217</v>
      </c>
      <c r="J148" s="409">
        <v>42248</v>
      </c>
      <c r="K148" s="409">
        <v>42278</v>
      </c>
      <c r="L148" s="409">
        <v>42309</v>
      </c>
      <c r="M148" s="409">
        <v>42339</v>
      </c>
      <c r="N148" s="409">
        <v>42370</v>
      </c>
      <c r="O148" s="409">
        <v>42401</v>
      </c>
      <c r="P148" s="409">
        <v>42430</v>
      </c>
      <c r="Q148" s="409">
        <v>42461</v>
      </c>
      <c r="R148" s="409">
        <v>42491</v>
      </c>
      <c r="S148" s="409">
        <v>42522</v>
      </c>
      <c r="T148" s="409">
        <v>42552</v>
      </c>
      <c r="U148" s="409">
        <v>42583</v>
      </c>
      <c r="V148" s="409">
        <v>42614</v>
      </c>
      <c r="W148" s="409">
        <v>42644</v>
      </c>
      <c r="X148" s="409">
        <v>42675</v>
      </c>
      <c r="Y148" s="409">
        <v>42705</v>
      </c>
      <c r="AM148" s="391" t="s">
        <v>219</v>
      </c>
      <c r="AO148" s="413">
        <v>42736</v>
      </c>
      <c r="AP148" s="413">
        <v>42767</v>
      </c>
      <c r="AQ148" s="413">
        <v>42795</v>
      </c>
      <c r="AR148" s="413">
        <v>42826</v>
      </c>
      <c r="AS148" s="413">
        <v>42856</v>
      </c>
      <c r="AT148" s="413">
        <v>42887</v>
      </c>
      <c r="AU148" s="413">
        <v>42917</v>
      </c>
      <c r="AV148" s="413">
        <v>42948</v>
      </c>
      <c r="AW148" s="413">
        <v>42979</v>
      </c>
      <c r="AX148" s="413">
        <v>43009</v>
      </c>
      <c r="AY148" s="413">
        <v>43040</v>
      </c>
      <c r="AZ148" s="413">
        <v>43070</v>
      </c>
    </row>
    <row r="149" spans="1:57" x14ac:dyDescent="0.25">
      <c r="A149" s="391" t="s">
        <v>216</v>
      </c>
      <c r="B149" s="439">
        <f>SUM(B32:B34)/SUM(B20:B22)</f>
        <v>0.16119691119691121</v>
      </c>
      <c r="C149" s="439">
        <f t="shared" ref="C149:V149" si="266">SUM(C32:C34)/SUM(C20:C22)</f>
        <v>0.12634408602150538</v>
      </c>
      <c r="D149" s="439">
        <f t="shared" si="266"/>
        <v>0.16731821735731039</v>
      </c>
      <c r="E149" s="439">
        <f t="shared" si="266"/>
        <v>0.19352568613652357</v>
      </c>
      <c r="F149" s="439">
        <f t="shared" si="266"/>
        <v>0.25904897090134849</v>
      </c>
      <c r="G149" s="439">
        <f t="shared" si="266"/>
        <v>0.26035965598123534</v>
      </c>
      <c r="H149" s="439">
        <f t="shared" si="266"/>
        <v>0.25967741935483873</v>
      </c>
      <c r="I149" s="439">
        <f t="shared" si="266"/>
        <v>0.22175732217573221</v>
      </c>
      <c r="J149" s="439">
        <f t="shared" si="266"/>
        <v>0.39014647137150466</v>
      </c>
      <c r="K149" s="439">
        <f t="shared" si="266"/>
        <v>0.2680047225501771</v>
      </c>
      <c r="L149" s="439">
        <f t="shared" si="266"/>
        <v>0.31083380601247873</v>
      </c>
      <c r="M149" s="439">
        <f t="shared" si="266"/>
        <v>0.3400435255712731</v>
      </c>
      <c r="N149" s="439">
        <f t="shared" si="266"/>
        <v>0.13005109150023222</v>
      </c>
      <c r="O149" s="439">
        <f t="shared" si="266"/>
        <v>0.12256388046773495</v>
      </c>
      <c r="P149" s="439">
        <f t="shared" si="266"/>
        <v>0.20982482863670981</v>
      </c>
      <c r="Q149" s="439">
        <f t="shared" si="266"/>
        <v>0.16195924204504827</v>
      </c>
      <c r="R149" s="439">
        <f t="shared" si="266"/>
        <v>0.15733235077376567</v>
      </c>
      <c r="S149" s="439">
        <f t="shared" si="266"/>
        <v>0.20596312279325227</v>
      </c>
      <c r="T149" s="439">
        <f t="shared" si="266"/>
        <v>0.14362272240085744</v>
      </c>
      <c r="U149" s="439">
        <f t="shared" si="266"/>
        <v>0.14271457085828343</v>
      </c>
      <c r="V149" s="439">
        <f t="shared" si="266"/>
        <v>0.14552124732497707</v>
      </c>
      <c r="W149" s="439">
        <f t="shared" ref="W149:X149" si="267">SUM(W32:W34)/SUM(W20:W22)</f>
        <v>0.1111111111111111</v>
      </c>
      <c r="X149" s="439">
        <f t="shared" si="267"/>
        <v>0.10572892408011178</v>
      </c>
      <c r="Y149" s="439">
        <f t="shared" ref="Y149" si="268">SUM(Y32:Y34)/SUM(Y20:Y22)</f>
        <v>0.1760307626575518</v>
      </c>
      <c r="Z149" s="418"/>
      <c r="AM149" s="391" t="s">
        <v>216</v>
      </c>
      <c r="AO149" s="439">
        <f t="shared" ref="AO149:AT149" si="269">SUM(AO32:AO34)/SUM(AO20:AO22)</f>
        <v>5.8951965065502182E-2</v>
      </c>
      <c r="AP149" s="439">
        <f t="shared" si="269"/>
        <v>0.14717679728478864</v>
      </c>
      <c r="AQ149" s="439">
        <f t="shared" si="269"/>
        <v>0.19161849710982659</v>
      </c>
      <c r="AR149" s="439">
        <f t="shared" si="269"/>
        <v>0.15238740264138165</v>
      </c>
      <c r="AS149" s="439">
        <f t="shared" si="269"/>
        <v>0.12120128709331426</v>
      </c>
      <c r="AT149" s="439">
        <f t="shared" si="269"/>
        <v>0.11301609517144856</v>
      </c>
    </row>
    <row r="150" spans="1:57" x14ac:dyDescent="0.25">
      <c r="A150" s="391" t="s">
        <v>217</v>
      </c>
      <c r="B150" s="439">
        <f>SUM(B29:B31)/SUM(B17:B19)</f>
        <v>0.25</v>
      </c>
      <c r="C150" s="439">
        <f t="shared" ref="C150:V150" si="270">SUM(C29:C31)/SUM(C17:C19)</f>
        <v>0.20806794055201699</v>
      </c>
      <c r="D150" s="439">
        <f t="shared" si="270"/>
        <v>0.26452494873547505</v>
      </c>
      <c r="E150" s="439">
        <f t="shared" si="270"/>
        <v>0.25334957369062117</v>
      </c>
      <c r="F150" s="439">
        <f t="shared" si="270"/>
        <v>0.29182630906768836</v>
      </c>
      <c r="G150" s="439">
        <f t="shared" si="270"/>
        <v>0.3489434608794974</v>
      </c>
      <c r="H150" s="439">
        <f t="shared" si="270"/>
        <v>0.3556046383213694</v>
      </c>
      <c r="I150" s="439">
        <f t="shared" si="270"/>
        <v>0.25872576177285317</v>
      </c>
      <c r="J150" s="439">
        <f t="shared" si="270"/>
        <v>0.37885228480340066</v>
      </c>
      <c r="K150" s="439">
        <f t="shared" si="270"/>
        <v>0.32730175625332625</v>
      </c>
      <c r="L150" s="439">
        <f t="shared" si="270"/>
        <v>0.35258780036968579</v>
      </c>
      <c r="M150" s="439">
        <f t="shared" si="270"/>
        <v>0.40217884702678164</v>
      </c>
      <c r="N150" s="439">
        <f t="shared" si="270"/>
        <v>0.16436903499469777</v>
      </c>
      <c r="O150" s="439">
        <f t="shared" si="270"/>
        <v>0.18026796589524968</v>
      </c>
      <c r="P150" s="439">
        <f t="shared" si="270"/>
        <v>0.31605562579013907</v>
      </c>
      <c r="Q150" s="439">
        <f t="shared" si="270"/>
        <v>0.2985543683218102</v>
      </c>
      <c r="R150" s="439">
        <f t="shared" si="270"/>
        <v>0.29039923954372626</v>
      </c>
      <c r="S150" s="439">
        <f t="shared" si="270"/>
        <v>0.33449257034460955</v>
      </c>
      <c r="T150" s="439">
        <f t="shared" si="270"/>
        <v>0.25080011638056443</v>
      </c>
      <c r="U150" s="439">
        <f t="shared" si="270"/>
        <v>0.24405377456049637</v>
      </c>
      <c r="V150" s="439">
        <f t="shared" si="270"/>
        <v>0.27804653305689936</v>
      </c>
      <c r="W150" s="439">
        <f t="shared" ref="W150:X150" si="271">SUM(W29:W31)/SUM(W17:W19)</f>
        <v>0.22738897930713786</v>
      </c>
      <c r="X150" s="439">
        <f t="shared" si="271"/>
        <v>0.2234840368545104</v>
      </c>
      <c r="Y150" s="439">
        <f t="shared" ref="Y150" si="272">SUM(Y29:Y31)/SUM(Y17:Y19)</f>
        <v>0.32375516630584533</v>
      </c>
      <c r="Z150" s="418"/>
      <c r="AM150" s="391" t="s">
        <v>217</v>
      </c>
      <c r="AO150" s="439">
        <f t="shared" ref="AO150:AT150" si="273">SUM(AO29:AO31)/SUM(AO17:AO19)</f>
        <v>0.14035087719298245</v>
      </c>
      <c r="AP150" s="439">
        <f t="shared" si="273"/>
        <v>0.20153774464119292</v>
      </c>
      <c r="AQ150" s="439">
        <f t="shared" si="273"/>
        <v>0.27455678006708195</v>
      </c>
      <c r="AR150" s="439">
        <f t="shared" si="273"/>
        <v>0.26393629124004553</v>
      </c>
      <c r="AS150" s="439">
        <f t="shared" si="273"/>
        <v>0.21892161757363954</v>
      </c>
      <c r="AT150" s="439">
        <f t="shared" si="273"/>
        <v>0.2891252441936184</v>
      </c>
    </row>
    <row r="151" spans="1:57" x14ac:dyDescent="0.25">
      <c r="A151" s="391" t="s">
        <v>172</v>
      </c>
      <c r="B151" s="439">
        <f>B28/B16</f>
        <v>0.73076923076923073</v>
      </c>
      <c r="C151" s="439">
        <f t="shared" ref="C151:Y151" si="274">C28/C16</f>
        <v>0.52631578947368418</v>
      </c>
      <c r="D151" s="439">
        <f t="shared" si="274"/>
        <v>0.65079365079365081</v>
      </c>
      <c r="E151" s="439">
        <f t="shared" si="274"/>
        <v>0.75714285714285712</v>
      </c>
      <c r="F151" s="439">
        <f t="shared" si="274"/>
        <v>0.83098591549295775</v>
      </c>
      <c r="G151" s="439">
        <f t="shared" si="274"/>
        <v>0.76056338028169013</v>
      </c>
      <c r="H151" s="439">
        <f t="shared" si="274"/>
        <v>0.68421052631578949</v>
      </c>
      <c r="I151" s="439">
        <f t="shared" si="274"/>
        <v>0.61842105263157898</v>
      </c>
      <c r="J151" s="439">
        <f t="shared" si="274"/>
        <v>0.8441558441558441</v>
      </c>
      <c r="K151" s="439">
        <f t="shared" si="274"/>
        <v>0.79220779220779225</v>
      </c>
      <c r="L151" s="439">
        <f t="shared" si="274"/>
        <v>0.73972602739726023</v>
      </c>
      <c r="M151" s="439">
        <f t="shared" si="274"/>
        <v>0.75</v>
      </c>
      <c r="N151" s="439">
        <f t="shared" si="274"/>
        <v>0.38461538461538464</v>
      </c>
      <c r="O151" s="439">
        <f t="shared" si="274"/>
        <v>0.35344827586206895</v>
      </c>
      <c r="P151" s="439">
        <f t="shared" si="274"/>
        <v>0.55084745762711862</v>
      </c>
      <c r="Q151" s="439">
        <f t="shared" si="274"/>
        <v>0.4358974358974359</v>
      </c>
      <c r="R151" s="439">
        <f t="shared" si="274"/>
        <v>0.44642857142857145</v>
      </c>
      <c r="S151" s="439">
        <f t="shared" si="274"/>
        <v>0.59813084112149528</v>
      </c>
      <c r="T151" s="439">
        <f t="shared" si="274"/>
        <v>0.46464646464646464</v>
      </c>
      <c r="U151" s="439">
        <f t="shared" si="274"/>
        <v>0.48958333333333331</v>
      </c>
      <c r="V151" s="439">
        <f t="shared" si="274"/>
        <v>0.54255319148936165</v>
      </c>
      <c r="W151" s="439">
        <f t="shared" si="274"/>
        <v>0.45161290322580644</v>
      </c>
      <c r="X151" s="439">
        <f t="shared" si="274"/>
        <v>0.46666666666666667</v>
      </c>
      <c r="Y151" s="439">
        <f t="shared" si="274"/>
        <v>0.61445783132530118</v>
      </c>
      <c r="Z151" s="418"/>
      <c r="AM151" s="391" t="s">
        <v>99</v>
      </c>
      <c r="AO151" s="439">
        <f t="shared" ref="AO151:AT151" si="275">AO28/AO16</f>
        <v>0.55862068965517242</v>
      </c>
      <c r="AP151" s="439">
        <f t="shared" si="275"/>
        <v>0.69930069930069927</v>
      </c>
      <c r="AQ151" s="439">
        <f t="shared" si="275"/>
        <v>0.74125874125874125</v>
      </c>
      <c r="AR151" s="439">
        <f t="shared" si="275"/>
        <v>0.51870748299319724</v>
      </c>
      <c r="AS151" s="439">
        <f t="shared" si="275"/>
        <v>0.43500866551126516</v>
      </c>
      <c r="AT151" s="439">
        <f t="shared" si="275"/>
        <v>0.42363636363636364</v>
      </c>
    </row>
    <row r="152" spans="1:57" x14ac:dyDescent="0.25">
      <c r="Z152" s="418"/>
      <c r="AM152" s="391"/>
      <c r="AO152" s="391"/>
      <c r="AP152" s="391"/>
      <c r="AQ152" s="391"/>
      <c r="AR152" s="391"/>
      <c r="AS152" s="391"/>
      <c r="AT152" s="391"/>
    </row>
    <row r="153" spans="1:57" x14ac:dyDescent="0.25">
      <c r="A153" s="391" t="s">
        <v>220</v>
      </c>
      <c r="AM153" s="391" t="s">
        <v>220</v>
      </c>
      <c r="AO153" s="391"/>
      <c r="AP153" s="391"/>
      <c r="AQ153" s="391"/>
      <c r="AR153" s="391"/>
      <c r="AS153" s="391"/>
      <c r="AT153" s="391"/>
    </row>
    <row r="154" spans="1:57" x14ac:dyDescent="0.25">
      <c r="A154" s="391" t="s">
        <v>216</v>
      </c>
      <c r="B154" s="456">
        <f>SUM(B8:B10)/SUM(B56:B58)</f>
        <v>12.165877094972068</v>
      </c>
      <c r="C154" s="456">
        <f t="shared" ref="C154:V154" si="276">SUM(C8:C10)/SUM(C56:C58)</f>
        <v>16.39680838323353</v>
      </c>
      <c r="D154" s="456">
        <f t="shared" si="276"/>
        <v>16.499994773519163</v>
      </c>
      <c r="E154" s="456">
        <f t="shared" si="276"/>
        <v>20.17077734375</v>
      </c>
      <c r="F154" s="456">
        <f t="shared" si="276"/>
        <v>14.039651826484018</v>
      </c>
      <c r="G154" s="456">
        <f t="shared" si="276"/>
        <v>23.376402010050253</v>
      </c>
      <c r="H154" s="456">
        <f t="shared" si="276"/>
        <v>20.709918823529414</v>
      </c>
      <c r="I154" s="456">
        <f t="shared" si="276"/>
        <v>16.129231754161331</v>
      </c>
      <c r="J154" s="456">
        <f t="shared" si="276"/>
        <v>20.150941830065346</v>
      </c>
      <c r="K154" s="456">
        <f t="shared" si="276"/>
        <v>13.979350135013503</v>
      </c>
      <c r="L154" s="456">
        <f t="shared" si="276"/>
        <v>16.743358775137121</v>
      </c>
      <c r="M154" s="456">
        <f t="shared" si="276"/>
        <v>20.961197802197802</v>
      </c>
      <c r="N154" s="456">
        <f t="shared" si="276"/>
        <v>14.042312236286921</v>
      </c>
      <c r="O154" s="456">
        <f t="shared" si="276"/>
        <v>16.880122562674096</v>
      </c>
      <c r="P154" s="456">
        <f t="shared" si="276"/>
        <v>15.873884965831433</v>
      </c>
      <c r="Q154" s="456">
        <f t="shared" si="276"/>
        <v>17.817696160267111</v>
      </c>
      <c r="R154" s="456">
        <f t="shared" si="276"/>
        <v>17.432315878378379</v>
      </c>
      <c r="S154" s="456">
        <f t="shared" si="276"/>
        <v>15.144354588796185</v>
      </c>
      <c r="T154" s="456">
        <f t="shared" si="276"/>
        <v>16.803745886654482</v>
      </c>
      <c r="U154" s="456">
        <f t="shared" si="276"/>
        <v>18.064996766370253</v>
      </c>
      <c r="V154" s="456">
        <f t="shared" si="276"/>
        <v>17.381971590909089</v>
      </c>
      <c r="W154" s="456">
        <f t="shared" ref="W154:X154" si="277">SUM(W8:W10)/SUM(W56:W58)</f>
        <v>20.515086321381144</v>
      </c>
      <c r="X154" s="456">
        <f t="shared" si="277"/>
        <v>17.304182875264271</v>
      </c>
      <c r="Y154" s="456">
        <f t="shared" ref="Y154" si="278">SUM(Y8:Y10)/SUM(Y56:Y58)</f>
        <v>20.526255203877994</v>
      </c>
      <c r="AM154" s="391" t="s">
        <v>216</v>
      </c>
      <c r="AO154" s="456">
        <f t="shared" ref="AO154:AT154" si="279">SUM(AO8:AO10)/SUM(AO56:AO58)</f>
        <v>16.794154222766217</v>
      </c>
      <c r="AP154" s="456">
        <f t="shared" si="279"/>
        <v>16.834050549450549</v>
      </c>
      <c r="AQ154" s="456">
        <f t="shared" si="279"/>
        <v>16.318494722349701</v>
      </c>
      <c r="AR154" s="456">
        <f t="shared" si="279"/>
        <v>16.937900629811054</v>
      </c>
      <c r="AS154" s="456">
        <f t="shared" si="279"/>
        <v>13.143904382470119</v>
      </c>
      <c r="AT154" s="456">
        <f t="shared" si="279"/>
        <v>17.539966072943173</v>
      </c>
    </row>
    <row r="155" spans="1:57" x14ac:dyDescent="0.25">
      <c r="A155" s="391" t="s">
        <v>217</v>
      </c>
      <c r="B155" s="456">
        <f>SUM(B5:B7)/SUM(B53:B55)</f>
        <v>13.628383259911894</v>
      </c>
      <c r="C155" s="456">
        <f t="shared" ref="C155:V155" si="280">SUM(C5:C7)/SUM(C53:C55)</f>
        <v>13.680038251366119</v>
      </c>
      <c r="D155" s="456">
        <f t="shared" si="280"/>
        <v>16.225667562724016</v>
      </c>
      <c r="E155" s="456">
        <f t="shared" si="280"/>
        <v>17.508351758793971</v>
      </c>
      <c r="F155" s="456">
        <f t="shared" si="280"/>
        <v>15.174931574608408</v>
      </c>
      <c r="G155" s="456">
        <f t="shared" si="280"/>
        <v>15.806122838401896</v>
      </c>
      <c r="H155" s="456">
        <f t="shared" si="280"/>
        <v>14.060311816192559</v>
      </c>
      <c r="I155" s="456">
        <f t="shared" si="280"/>
        <v>13.685679054054054</v>
      </c>
      <c r="J155" s="456">
        <f t="shared" si="280"/>
        <v>15.215626082991337</v>
      </c>
      <c r="K155" s="456">
        <f t="shared" si="280"/>
        <v>15.661765402843603</v>
      </c>
      <c r="L155" s="456">
        <f t="shared" si="280"/>
        <v>14.29292262773725</v>
      </c>
      <c r="M155" s="456">
        <f t="shared" si="280"/>
        <v>15.714463285625394</v>
      </c>
      <c r="N155" s="456">
        <f t="shared" si="280"/>
        <v>14.079632704402512</v>
      </c>
      <c r="O155" s="456">
        <f t="shared" si="280"/>
        <v>14.266506393861894</v>
      </c>
      <c r="P155" s="456">
        <f t="shared" si="280"/>
        <v>17.359709429824562</v>
      </c>
      <c r="Q155" s="456">
        <f t="shared" si="280"/>
        <v>18.546511659807969</v>
      </c>
      <c r="R155" s="456">
        <f t="shared" si="280"/>
        <v>15.429855135135135</v>
      </c>
      <c r="S155" s="456">
        <f t="shared" si="280"/>
        <v>14.181541597796183</v>
      </c>
      <c r="T155" s="456">
        <f t="shared" si="280"/>
        <v>14.225243044189861</v>
      </c>
      <c r="U155" s="456">
        <f t="shared" si="280"/>
        <v>13.137227007299291</v>
      </c>
      <c r="V155" s="456">
        <f t="shared" si="280"/>
        <v>14.174629568498029</v>
      </c>
      <c r="W155" s="456">
        <f t="shared" ref="W155:X155" si="281">SUM(W5:W7)/SUM(W53:W55)</f>
        <v>15.061704481792731</v>
      </c>
      <c r="X155" s="456">
        <f t="shared" si="281"/>
        <v>16.782758931006317</v>
      </c>
      <c r="Y155" s="456">
        <f t="shared" ref="Y155" si="282">SUM(Y5:Y7)/SUM(Y53:Y55)</f>
        <v>17.031478857507665</v>
      </c>
      <c r="AM155" s="391" t="s">
        <v>217</v>
      </c>
      <c r="AO155" s="456">
        <f t="shared" ref="AO155:AT155" si="283">SUM(AO5:AO7)/SUM(AO53:AO55)</f>
        <v>14.170920061887571</v>
      </c>
      <c r="AP155" s="456">
        <f t="shared" si="283"/>
        <v>14.942372168284805</v>
      </c>
      <c r="AQ155" s="456">
        <f t="shared" si="283"/>
        <v>14.446659804426144</v>
      </c>
      <c r="AR155" s="456">
        <f t="shared" si="283"/>
        <v>14.33498945888967</v>
      </c>
      <c r="AS155" s="456">
        <f t="shared" si="283"/>
        <v>14.799328762179719</v>
      </c>
      <c r="AT155" s="456">
        <f t="shared" si="283"/>
        <v>14.262841978287094</v>
      </c>
    </row>
    <row r="156" spans="1:57" x14ac:dyDescent="0.25">
      <c r="A156" s="391" t="s">
        <v>172</v>
      </c>
      <c r="B156" s="456">
        <f>B4/B52</f>
        <v>25.032451219512197</v>
      </c>
      <c r="C156" s="456">
        <f t="shared" ref="C156:Y156" si="284">C4/C52</f>
        <v>19.755242424242425</v>
      </c>
      <c r="D156" s="456">
        <f t="shared" si="284"/>
        <v>33.425615384615384</v>
      </c>
      <c r="E156" s="456">
        <f t="shared" si="284"/>
        <v>33.375156804733727</v>
      </c>
      <c r="F156" s="456">
        <f t="shared" si="284"/>
        <v>27.285160337552746</v>
      </c>
      <c r="G156" s="456">
        <f t="shared" si="284"/>
        <v>32.193661016949157</v>
      </c>
      <c r="H156" s="456">
        <f t="shared" si="284"/>
        <v>43.875194767441855</v>
      </c>
      <c r="I156" s="456">
        <f t="shared" si="284"/>
        <v>25.721978609625669</v>
      </c>
      <c r="J156" s="456">
        <f t="shared" si="284"/>
        <v>35.026007751937982</v>
      </c>
      <c r="K156" s="456">
        <f t="shared" si="284"/>
        <v>27.151162393162334</v>
      </c>
      <c r="L156" s="456">
        <f t="shared" si="284"/>
        <v>27.188452247191012</v>
      </c>
      <c r="M156" s="456">
        <f t="shared" si="284"/>
        <v>31.669962393162354</v>
      </c>
      <c r="N156" s="456">
        <f t="shared" si="284"/>
        <v>35.149828124999999</v>
      </c>
      <c r="O156" s="456">
        <f t="shared" si="284"/>
        <v>31.867835820895074</v>
      </c>
      <c r="P156" s="456">
        <f t="shared" si="284"/>
        <v>26.925121951219452</v>
      </c>
      <c r="Q156" s="456">
        <f t="shared" si="284"/>
        <v>37.592350282485882</v>
      </c>
      <c r="R156" s="456">
        <f t="shared" si="284"/>
        <v>31.795125000000002</v>
      </c>
      <c r="S156" s="456">
        <f t="shared" si="284"/>
        <v>27.800063432835824</v>
      </c>
      <c r="T156" s="456">
        <f t="shared" si="284"/>
        <v>31.257836363636365</v>
      </c>
      <c r="U156" s="456">
        <f t="shared" si="284"/>
        <v>25.938352657004828</v>
      </c>
      <c r="V156" s="456">
        <f t="shared" si="284"/>
        <v>25.281529010238909</v>
      </c>
      <c r="W156" s="456">
        <f t="shared" si="284"/>
        <v>27.026854700854699</v>
      </c>
      <c r="X156" s="456">
        <f t="shared" si="284"/>
        <v>28.059678700361012</v>
      </c>
      <c r="Y156" s="456">
        <f t="shared" si="284"/>
        <v>32.110261574074073</v>
      </c>
      <c r="AM156" s="391" t="s">
        <v>99</v>
      </c>
      <c r="AO156" s="456">
        <f t="shared" ref="AO156:AT156" si="285">AO4/AO52</f>
        <v>22.4601875</v>
      </c>
      <c r="AP156" s="456">
        <f t="shared" si="285"/>
        <v>32.71586585365857</v>
      </c>
      <c r="AQ156" s="456">
        <f t="shared" si="285"/>
        <v>26.061524547803621</v>
      </c>
      <c r="AR156" s="456">
        <f t="shared" si="285"/>
        <v>20.095620998719589</v>
      </c>
      <c r="AS156" s="456">
        <f t="shared" si="285"/>
        <v>21.665062362435805</v>
      </c>
      <c r="AT156" s="456">
        <f t="shared" si="285"/>
        <v>21.616416978776531</v>
      </c>
    </row>
    <row r="157" spans="1:57" x14ac:dyDescent="0.25">
      <c r="AM157" s="391"/>
      <c r="AO157" s="391"/>
      <c r="AP157" s="391"/>
      <c r="AQ157" s="391"/>
      <c r="AR157" s="391"/>
      <c r="AS157" s="391"/>
      <c r="AT157" s="391"/>
    </row>
    <row r="158" spans="1:57" x14ac:dyDescent="0.25">
      <c r="A158" s="391" t="s">
        <v>221</v>
      </c>
      <c r="AM158" s="391" t="s">
        <v>221</v>
      </c>
      <c r="AO158" s="391"/>
      <c r="AP158" s="391"/>
      <c r="AQ158" s="391"/>
      <c r="AR158" s="391"/>
      <c r="AS158" s="391"/>
      <c r="AT158" s="391"/>
    </row>
    <row r="159" spans="1:57" x14ac:dyDescent="0.25">
      <c r="A159" s="391" t="s">
        <v>216</v>
      </c>
      <c r="B159" s="456">
        <f>SUM(B56:B58)/SUM(B32:B34)</f>
        <v>1.0718562874251496</v>
      </c>
      <c r="C159" s="456">
        <f t="shared" ref="C159:V159" si="286">SUM(C56:C58)/SUM(C32:C34)</f>
        <v>1.1843971631205674</v>
      </c>
      <c r="D159" s="456">
        <f t="shared" si="286"/>
        <v>1.3411214953271029</v>
      </c>
      <c r="E159" s="456">
        <f t="shared" si="286"/>
        <v>1.3963636363636365</v>
      </c>
      <c r="F159" s="456">
        <f t="shared" si="286"/>
        <v>1.2</v>
      </c>
      <c r="G159" s="456">
        <f t="shared" si="286"/>
        <v>1.1951951951951951</v>
      </c>
      <c r="H159" s="456">
        <f t="shared" si="286"/>
        <v>1.3198757763975155</v>
      </c>
      <c r="I159" s="456">
        <f t="shared" si="286"/>
        <v>1.2279874213836477</v>
      </c>
      <c r="J159" s="456">
        <f t="shared" si="286"/>
        <v>1.3054607508532423</v>
      </c>
      <c r="K159" s="456">
        <f t="shared" si="286"/>
        <v>1.223568281938326</v>
      </c>
      <c r="L159" s="456">
        <f t="shared" si="286"/>
        <v>1.9963503649635037</v>
      </c>
      <c r="M159" s="456">
        <f t="shared" si="286"/>
        <v>1.82</v>
      </c>
      <c r="N159" s="456">
        <f t="shared" si="286"/>
        <v>1.2696428571428571</v>
      </c>
      <c r="O159" s="456">
        <f t="shared" si="286"/>
        <v>1.2685512367491165</v>
      </c>
      <c r="P159" s="456">
        <f t="shared" si="286"/>
        <v>1.5934664246823957</v>
      </c>
      <c r="Q159" s="456">
        <f t="shared" si="286"/>
        <v>1.3222958057395144</v>
      </c>
      <c r="R159" s="456">
        <f t="shared" si="286"/>
        <v>1.3864168618266979</v>
      </c>
      <c r="S159" s="456">
        <f t="shared" si="286"/>
        <v>1.598095238095238</v>
      </c>
      <c r="T159" s="456">
        <f t="shared" si="286"/>
        <v>1.3606965174129353</v>
      </c>
      <c r="U159" s="456">
        <f t="shared" si="286"/>
        <v>1.4417249417249418</v>
      </c>
      <c r="V159" s="456">
        <f t="shared" si="286"/>
        <v>1.8487394957983194</v>
      </c>
      <c r="W159" s="456">
        <f t="shared" ref="W159:X159" si="287">SUM(W56:W58)/SUM(W32:W34)</f>
        <v>1.688340807174888</v>
      </c>
      <c r="X159" s="456">
        <f t="shared" si="287"/>
        <v>2.0837004405286343</v>
      </c>
      <c r="Y159" s="456">
        <f t="shared" ref="Y159" si="288">SUM(Y56:Y58)/SUM(Y32:Y34)</f>
        <v>2.1280339805825244</v>
      </c>
      <c r="AM159" s="391" t="s">
        <v>216</v>
      </c>
      <c r="AO159" s="456">
        <f t="shared" ref="AO159:AT159" si="289">SUM(AO56:AO58)/SUM(AO32:AO34)</f>
        <v>1.2608024691358024</v>
      </c>
      <c r="AP159" s="456">
        <f t="shared" si="289"/>
        <v>1.4308176100628931</v>
      </c>
      <c r="AQ159" s="456">
        <f t="shared" si="289"/>
        <v>1.643288084464555</v>
      </c>
      <c r="AR159" s="456">
        <f t="shared" si="289"/>
        <v>1.5877777777777777</v>
      </c>
      <c r="AS159" s="456">
        <f t="shared" si="289"/>
        <v>3.7020648967551621</v>
      </c>
      <c r="AT159" s="456">
        <f t="shared" si="289"/>
        <v>1.8250773993808049</v>
      </c>
    </row>
    <row r="160" spans="1:57" x14ac:dyDescent="0.25">
      <c r="A160" s="391" t="s">
        <v>217</v>
      </c>
      <c r="B160" s="456">
        <f>SUM(B53:B55)/SUM(B29:B31)</f>
        <v>1.2897727272727273</v>
      </c>
      <c r="C160" s="456">
        <f t="shared" ref="C160:V160" si="290">SUM(C53:C55)/SUM(C29:C31)</f>
        <v>1.2448979591836735</v>
      </c>
      <c r="D160" s="456">
        <f t="shared" si="290"/>
        <v>1.441860465116279</v>
      </c>
      <c r="E160" s="456">
        <f t="shared" si="290"/>
        <v>1.4350961538461537</v>
      </c>
      <c r="F160" s="456">
        <f t="shared" si="290"/>
        <v>1.3271334792122538</v>
      </c>
      <c r="G160" s="456">
        <f t="shared" si="290"/>
        <v>1.3723404255319149</v>
      </c>
      <c r="H160" s="456">
        <f t="shared" si="290"/>
        <v>1.4192546583850931</v>
      </c>
      <c r="I160" s="456">
        <f t="shared" si="290"/>
        <v>1.2676659528907923</v>
      </c>
      <c r="J160" s="456">
        <f t="shared" si="290"/>
        <v>1.5378681626928472</v>
      </c>
      <c r="K160" s="456">
        <f t="shared" si="290"/>
        <v>1.3723577235772357</v>
      </c>
      <c r="L160" s="456">
        <f t="shared" si="290"/>
        <v>1.7955439056356488</v>
      </c>
      <c r="M160" s="456">
        <f t="shared" si="290"/>
        <v>1.8137697516930023</v>
      </c>
      <c r="N160" s="456">
        <f t="shared" si="290"/>
        <v>1.282258064516129</v>
      </c>
      <c r="O160" s="456">
        <f t="shared" si="290"/>
        <v>1.3209459459459461</v>
      </c>
      <c r="P160" s="456">
        <f t="shared" si="290"/>
        <v>1.8240000000000001</v>
      </c>
      <c r="Q160" s="456">
        <f t="shared" si="290"/>
        <v>1.5347368421052632</v>
      </c>
      <c r="R160" s="456">
        <f t="shared" si="290"/>
        <v>1.513911620294599</v>
      </c>
      <c r="S160" s="456">
        <f t="shared" si="290"/>
        <v>1.7155009451795842</v>
      </c>
      <c r="T160" s="456">
        <f t="shared" si="290"/>
        <v>1.4176334106728539</v>
      </c>
      <c r="U160" s="456">
        <f t="shared" si="290"/>
        <v>1.451271186440678</v>
      </c>
      <c r="V160" s="456">
        <f t="shared" si="290"/>
        <v>1.7568351284175643</v>
      </c>
      <c r="W160" s="456">
        <f t="shared" ref="W160:X160" si="291">SUM(W53:W55)/SUM(W29:W31)</f>
        <v>1.4601226993865031</v>
      </c>
      <c r="X160" s="456">
        <f t="shared" si="291"/>
        <v>1.7579098753595397</v>
      </c>
      <c r="Y160" s="456">
        <f t="shared" ref="Y160" si="292">SUM(Y53:Y55)/SUM(Y29:Y31)</f>
        <v>1.9048632218844985</v>
      </c>
      <c r="AM160" s="391" t="s">
        <v>217</v>
      </c>
      <c r="AO160" s="456">
        <f t="shared" ref="AO160:AT160" si="293">SUM(AO53:AO55)/SUM(AO29:AO31)</f>
        <v>1.5738636363636365</v>
      </c>
      <c r="AP160" s="456">
        <f t="shared" si="293"/>
        <v>1.4289017341040462</v>
      </c>
      <c r="AQ160" s="456">
        <f t="shared" si="293"/>
        <v>1.6954624781849912</v>
      </c>
      <c r="AR160" s="456">
        <f t="shared" si="293"/>
        <v>1.5334051724137931</v>
      </c>
      <c r="AS160" s="456">
        <f t="shared" si="293"/>
        <v>1.5798175598631699</v>
      </c>
      <c r="AT160" s="456">
        <f t="shared" si="293"/>
        <v>1.5559309309309308</v>
      </c>
    </row>
    <row r="161" spans="1:46" x14ac:dyDescent="0.25">
      <c r="A161" s="391" t="s">
        <v>172</v>
      </c>
      <c r="B161" s="456">
        <f>B52/B28</f>
        <v>2.1578947368421053</v>
      </c>
      <c r="C161" s="456">
        <f t="shared" ref="C161:Y161" si="294">C52/C28</f>
        <v>2.2000000000000002</v>
      </c>
      <c r="D161" s="456">
        <f t="shared" si="294"/>
        <v>3.8048780487804876</v>
      </c>
      <c r="E161" s="456">
        <f t="shared" si="294"/>
        <v>3.1886792452830188</v>
      </c>
      <c r="F161" s="456">
        <f t="shared" si="294"/>
        <v>2.0084745762711864</v>
      </c>
      <c r="G161" s="456">
        <f t="shared" si="294"/>
        <v>2.7314814814814814</v>
      </c>
      <c r="H161" s="456">
        <f t="shared" si="294"/>
        <v>3.3076923076923075</v>
      </c>
      <c r="I161" s="456">
        <f t="shared" si="294"/>
        <v>1.9893617021276595</v>
      </c>
      <c r="J161" s="456">
        <f t="shared" si="294"/>
        <v>2.976923076923077</v>
      </c>
      <c r="K161" s="456">
        <f t="shared" si="294"/>
        <v>2.877049180327869</v>
      </c>
      <c r="L161" s="456">
        <f t="shared" si="294"/>
        <v>3.2962962962962963</v>
      </c>
      <c r="M161" s="456">
        <f t="shared" si="294"/>
        <v>5.1315789473684212</v>
      </c>
      <c r="N161" s="456">
        <f t="shared" si="294"/>
        <v>1.4222222222222223</v>
      </c>
      <c r="O161" s="456">
        <f t="shared" si="294"/>
        <v>1.6341463414634145</v>
      </c>
      <c r="P161" s="456">
        <f t="shared" si="294"/>
        <v>2.523076923076923</v>
      </c>
      <c r="Q161" s="456">
        <f t="shared" si="294"/>
        <v>3.4705882352941178</v>
      </c>
      <c r="R161" s="456">
        <f t="shared" si="294"/>
        <v>2.2400000000000002</v>
      </c>
      <c r="S161" s="456">
        <f t="shared" si="294"/>
        <v>2.09375</v>
      </c>
      <c r="T161" s="456">
        <f t="shared" si="294"/>
        <v>2.3913043478260869</v>
      </c>
      <c r="U161" s="456">
        <f t="shared" si="294"/>
        <v>2.2021276595744679</v>
      </c>
      <c r="V161" s="456">
        <f t="shared" si="294"/>
        <v>2.8725490196078431</v>
      </c>
      <c r="W161" s="456">
        <f t="shared" si="294"/>
        <v>2.7857142857142856</v>
      </c>
      <c r="X161" s="456">
        <f t="shared" si="294"/>
        <v>3.2976190476190474</v>
      </c>
      <c r="Y161" s="456">
        <f t="shared" si="294"/>
        <v>4.2352941176470589</v>
      </c>
      <c r="AM161" s="391" t="s">
        <v>99</v>
      </c>
      <c r="AO161" s="456">
        <f t="shared" ref="AO161:AT161" si="295">AO52/AO28</f>
        <v>2.7654320987654319</v>
      </c>
      <c r="AP161" s="456">
        <f t="shared" si="295"/>
        <v>2.87</v>
      </c>
      <c r="AQ161" s="456">
        <f t="shared" si="295"/>
        <v>3.6509433962264151</v>
      </c>
      <c r="AR161" s="456">
        <f t="shared" si="295"/>
        <v>2.5606557377049182</v>
      </c>
      <c r="AS161" s="456">
        <f t="shared" si="295"/>
        <v>2.7151394422310755</v>
      </c>
      <c r="AT161" s="456">
        <f t="shared" si="295"/>
        <v>3.4377682403433476</v>
      </c>
    </row>
    <row r="162" spans="1:46" x14ac:dyDescent="0.25">
      <c r="AM162" s="391"/>
      <c r="AO162" s="391"/>
      <c r="AP162" s="391"/>
      <c r="AQ162" s="391"/>
      <c r="AR162" s="391"/>
      <c r="AS162" s="391"/>
      <c r="AT162" s="391"/>
    </row>
    <row r="163" spans="1:46" x14ac:dyDescent="0.25">
      <c r="A163" s="391" t="s">
        <v>222</v>
      </c>
      <c r="AM163" s="391" t="s">
        <v>222</v>
      </c>
      <c r="AO163" s="391"/>
      <c r="AP163" s="391"/>
      <c r="AQ163" s="391"/>
      <c r="AR163" s="391"/>
      <c r="AS163" s="391"/>
      <c r="AT163" s="391"/>
    </row>
    <row r="164" spans="1:46" x14ac:dyDescent="0.25">
      <c r="A164" s="391" t="s">
        <v>216</v>
      </c>
      <c r="B164" s="456">
        <f>SUM(B8:B10)/SUM(B20:B22)</f>
        <v>2.1020193050193052</v>
      </c>
      <c r="C164" s="456">
        <f t="shared" ref="C164:V164" si="296">SUM(C8:C10)/SUM(C20:C22)</f>
        <v>2.4536442652329749</v>
      </c>
      <c r="D164" s="456">
        <f t="shared" si="296"/>
        <v>3.7025007818608286</v>
      </c>
      <c r="E164" s="456">
        <f t="shared" si="296"/>
        <v>5.4507941590429274</v>
      </c>
      <c r="F164" s="456">
        <f t="shared" si="296"/>
        <v>4.3643488289567074</v>
      </c>
      <c r="G164" s="456">
        <f t="shared" si="296"/>
        <v>7.2742830336200166</v>
      </c>
      <c r="H164" s="456">
        <f t="shared" si="296"/>
        <v>7.0981576612903226</v>
      </c>
      <c r="I164" s="456">
        <f t="shared" si="296"/>
        <v>4.3922350069735012</v>
      </c>
      <c r="J164" s="456">
        <f t="shared" si="296"/>
        <v>10.26329593874833</v>
      </c>
      <c r="K164" s="456">
        <f t="shared" si="296"/>
        <v>4.5841375442739078</v>
      </c>
      <c r="L164" s="456">
        <f t="shared" si="296"/>
        <v>10.38980969937607</v>
      </c>
      <c r="M164" s="456">
        <f t="shared" si="296"/>
        <v>12.972449673558215</v>
      </c>
      <c r="N164" s="456">
        <f t="shared" si="296"/>
        <v>2.3186446818392943</v>
      </c>
      <c r="O164" s="456">
        <f t="shared" si="296"/>
        <v>2.6244971849285403</v>
      </c>
      <c r="P164" s="456">
        <f t="shared" si="296"/>
        <v>5.3074146991622237</v>
      </c>
      <c r="Q164" s="456">
        <f t="shared" si="296"/>
        <v>3.8158026456918126</v>
      </c>
      <c r="R164" s="456">
        <f t="shared" si="296"/>
        <v>3.802480103168755</v>
      </c>
      <c r="S164" s="456">
        <f t="shared" si="296"/>
        <v>4.9847444095723814</v>
      </c>
      <c r="T164" s="456">
        <f t="shared" si="296"/>
        <v>3.2839046087888537</v>
      </c>
      <c r="U164" s="456">
        <f t="shared" si="296"/>
        <v>3.7169662341982703</v>
      </c>
      <c r="V164" s="456">
        <f t="shared" si="296"/>
        <v>4.6762870681748696</v>
      </c>
      <c r="W164" s="456">
        <f t="shared" ref="W164:X164" si="297">SUM(W8:W10)/SUM(W20:W22)</f>
        <v>3.8484952665670158</v>
      </c>
      <c r="X164" s="456">
        <f t="shared" si="297"/>
        <v>3.8122396367023752</v>
      </c>
      <c r="Y164" s="456">
        <f t="shared" ref="Y164" si="298">SUM(Y8:Y10)/SUM(Y20:Y22)</f>
        <v>7.6891237983337026</v>
      </c>
      <c r="AM164" s="391" t="s">
        <v>216</v>
      </c>
      <c r="AO164" s="456">
        <f t="shared" ref="AO164:AT164" si="299">SUM(AO8:AO10)/SUM(AO20:AO22)</f>
        <v>1.2482554585152839</v>
      </c>
      <c r="AP164" s="456">
        <f t="shared" si="299"/>
        <v>3.5449674483184199</v>
      </c>
      <c r="AQ164" s="456">
        <f t="shared" si="299"/>
        <v>5.1384393063583813</v>
      </c>
      <c r="AR164" s="456">
        <f t="shared" si="299"/>
        <v>4.0982492380629862</v>
      </c>
      <c r="AS164" s="456">
        <f t="shared" si="299"/>
        <v>5.8976045763317835</v>
      </c>
      <c r="AT164" s="456">
        <f t="shared" si="299"/>
        <v>3.6178481455563336</v>
      </c>
    </row>
    <row r="165" spans="1:46" x14ac:dyDescent="0.25">
      <c r="A165" s="391" t="s">
        <v>217</v>
      </c>
      <c r="B165" s="456">
        <f>SUM(B5:B7)/SUM(B17:B19)</f>
        <v>4.3943792613636363</v>
      </c>
      <c r="C165" s="456">
        <f t="shared" ref="C165:V165" si="300">SUM(C5:C7)/SUM(C17:C19)</f>
        <v>3.5434493984430286</v>
      </c>
      <c r="D165" s="456">
        <f t="shared" si="300"/>
        <v>6.1886004784689002</v>
      </c>
      <c r="E165" s="456">
        <f t="shared" si="300"/>
        <v>6.3657040194884296</v>
      </c>
      <c r="F165" s="456">
        <f t="shared" si="300"/>
        <v>5.8771366538952741</v>
      </c>
      <c r="G165" s="456">
        <f t="shared" si="300"/>
        <v>7.569065676756134</v>
      </c>
      <c r="H165" s="456">
        <f t="shared" si="300"/>
        <v>7.0961485367200439</v>
      </c>
      <c r="I165" s="456">
        <f t="shared" si="300"/>
        <v>4.4885994459833798</v>
      </c>
      <c r="J165" s="456">
        <f t="shared" si="300"/>
        <v>8.8650021253985134</v>
      </c>
      <c r="K165" s="456">
        <f t="shared" si="300"/>
        <v>7.0348749334752529</v>
      </c>
      <c r="L165" s="456">
        <f t="shared" si="300"/>
        <v>9.0486617375231209</v>
      </c>
      <c r="M165" s="456">
        <f t="shared" si="300"/>
        <v>11.463069677712214</v>
      </c>
      <c r="N165" s="456">
        <f t="shared" si="300"/>
        <v>2.9674729586426292</v>
      </c>
      <c r="O165" s="456">
        <f t="shared" si="300"/>
        <v>3.3972009744214375</v>
      </c>
      <c r="P165" s="456">
        <f t="shared" si="300"/>
        <v>10.0076201011378</v>
      </c>
      <c r="Q165" s="456">
        <f t="shared" si="300"/>
        <v>8.4980559396605972</v>
      </c>
      <c r="R165" s="456">
        <f t="shared" si="300"/>
        <v>6.7835627376425851</v>
      </c>
      <c r="S165" s="456">
        <f t="shared" si="300"/>
        <v>8.1376851090736864</v>
      </c>
      <c r="T165" s="456">
        <f t="shared" si="300"/>
        <v>5.0576802443991884</v>
      </c>
      <c r="U165" s="456">
        <f t="shared" si="300"/>
        <v>4.6530509307135546</v>
      </c>
      <c r="V165" s="456">
        <f t="shared" si="300"/>
        <v>6.9240502188436004</v>
      </c>
      <c r="W165" s="456">
        <f t="shared" ref="W165:X165" si="301">SUM(W5:W7)/SUM(W17:W19)</f>
        <v>5.000724017670314</v>
      </c>
      <c r="X165" s="456">
        <f t="shared" si="301"/>
        <v>6.593355153203361</v>
      </c>
      <c r="Y165" s="456">
        <f t="shared" ref="Y165" si="302">SUM(Y5:Y7)/SUM(Y17:Y19)</f>
        <v>10.503471560716447</v>
      </c>
      <c r="AM165" s="391" t="s">
        <v>217</v>
      </c>
      <c r="AO165" s="456">
        <f t="shared" ref="AO165:AT165" si="303">SUM(AO5:AO7)/SUM(AO17:AO19)</f>
        <v>3.1302590567327409</v>
      </c>
      <c r="AP165" s="456">
        <f t="shared" si="303"/>
        <v>4.3030689655172454</v>
      </c>
      <c r="AQ165" s="456">
        <f t="shared" si="303"/>
        <v>6.7249305222807854</v>
      </c>
      <c r="AR165" s="456">
        <f t="shared" si="303"/>
        <v>5.8016751990898747</v>
      </c>
      <c r="AS165" s="456">
        <f t="shared" si="303"/>
        <v>5.1184398402396409</v>
      </c>
      <c r="AT165" s="456">
        <f t="shared" si="303"/>
        <v>6.4162665509008034</v>
      </c>
    </row>
    <row r="166" spans="1:46" x14ac:dyDescent="0.25">
      <c r="A166" s="391" t="s">
        <v>172</v>
      </c>
      <c r="B166" s="456">
        <f>B4/B16</f>
        <v>39.474249999999998</v>
      </c>
      <c r="C166" s="456">
        <f t="shared" ref="C166:Y166" si="304">C4/C16</f>
        <v>22.874491228070177</v>
      </c>
      <c r="D166" s="456">
        <f t="shared" si="304"/>
        <v>82.768190476190469</v>
      </c>
      <c r="E166" s="456">
        <f t="shared" si="304"/>
        <v>80.577164285714289</v>
      </c>
      <c r="F166" s="456">
        <f t="shared" si="304"/>
        <v>45.539316901408455</v>
      </c>
      <c r="G166" s="456">
        <f t="shared" si="304"/>
        <v>66.881197183098593</v>
      </c>
      <c r="H166" s="456">
        <f t="shared" si="304"/>
        <v>99.296493421052631</v>
      </c>
      <c r="I166" s="456">
        <f t="shared" si="304"/>
        <v>31.644802631578948</v>
      </c>
      <c r="J166" s="456">
        <f t="shared" si="304"/>
        <v>88.019902597402591</v>
      </c>
      <c r="K166" s="456">
        <f t="shared" si="304"/>
        <v>61.883493506493373</v>
      </c>
      <c r="L166" s="456">
        <f t="shared" si="304"/>
        <v>66.295130136986302</v>
      </c>
      <c r="M166" s="456">
        <f t="shared" si="304"/>
        <v>121.88768421052617</v>
      </c>
      <c r="N166" s="456">
        <f t="shared" si="304"/>
        <v>19.227256410256409</v>
      </c>
      <c r="O166" s="456">
        <f t="shared" si="304"/>
        <v>18.406422413792846</v>
      </c>
      <c r="P166" s="456">
        <f t="shared" si="304"/>
        <v>37.421355932203305</v>
      </c>
      <c r="Q166" s="456">
        <f t="shared" si="304"/>
        <v>56.870478632478637</v>
      </c>
      <c r="R166" s="456">
        <f t="shared" si="304"/>
        <v>31.795125000000002</v>
      </c>
      <c r="S166" s="456">
        <f t="shared" si="304"/>
        <v>34.815032710280377</v>
      </c>
      <c r="T166" s="456">
        <f t="shared" si="304"/>
        <v>34.730929292929297</v>
      </c>
      <c r="U166" s="456">
        <f t="shared" si="304"/>
        <v>27.964786458333332</v>
      </c>
      <c r="V166" s="456">
        <f t="shared" si="304"/>
        <v>39.401531914893617</v>
      </c>
      <c r="W166" s="456">
        <f t="shared" si="304"/>
        <v>34.00152688172043</v>
      </c>
      <c r="X166" s="456">
        <f t="shared" si="304"/>
        <v>43.180727777777776</v>
      </c>
      <c r="Y166" s="456">
        <f t="shared" si="304"/>
        <v>83.564054216867476</v>
      </c>
      <c r="AM166" s="391" t="s">
        <v>99</v>
      </c>
      <c r="AO166" s="456">
        <f t="shared" ref="AO166:AT166" si="305">AO4/AO16</f>
        <v>34.69711724137931</v>
      </c>
      <c r="AP166" s="456">
        <f t="shared" si="305"/>
        <v>65.660513986014067</v>
      </c>
      <c r="AQ166" s="456">
        <f t="shared" si="305"/>
        <v>70.530139860139869</v>
      </c>
      <c r="AR166" s="456">
        <f t="shared" si="305"/>
        <v>26.691632653061227</v>
      </c>
      <c r="AS166" s="456">
        <f t="shared" si="305"/>
        <v>25.588804159445406</v>
      </c>
      <c r="AT166" s="456">
        <f t="shared" si="305"/>
        <v>31.481363636363636</v>
      </c>
    </row>
  </sheetData>
  <mergeCells count="4">
    <mergeCell ref="Z2:AD2"/>
    <mergeCell ref="AE2:AI2"/>
    <mergeCell ref="AJ2:AN2"/>
    <mergeCell ref="BA2:BE2"/>
  </mergeCells>
  <conditionalFormatting sqref="N12:Y12">
    <cfRule type="expression" dxfId="327" priority="73">
      <formula>$A$2=COLUMNS($N12:N12)</formula>
    </cfRule>
  </conditionalFormatting>
  <conditionalFormatting sqref="N24:Y24">
    <cfRule type="expression" dxfId="326" priority="72">
      <formula>$A$2=COLUMNS($N24:N24)</formula>
    </cfRule>
  </conditionalFormatting>
  <conditionalFormatting sqref="N36:Y36">
    <cfRule type="expression" dxfId="325" priority="71">
      <formula>$A$2=COLUMNS($N36:N36)</formula>
    </cfRule>
  </conditionalFormatting>
  <conditionalFormatting sqref="N48:Y48">
    <cfRule type="expression" dxfId="324" priority="70">
      <formula>$A$2=COLUMNS($N48:N48)</formula>
    </cfRule>
  </conditionalFormatting>
  <conditionalFormatting sqref="N60:Y60">
    <cfRule type="expression" dxfId="323" priority="69">
      <formula>$A$2=COLUMNS($N60:N60)</formula>
    </cfRule>
  </conditionalFormatting>
  <conditionalFormatting sqref="N72:Y72">
    <cfRule type="expression" dxfId="322" priority="68">
      <formula>$A$2=COLUMNS($N72:N72)</formula>
    </cfRule>
  </conditionalFormatting>
  <conditionalFormatting sqref="N84:Y84">
    <cfRule type="expression" dxfId="321" priority="67">
      <formula>$A$2=COLUMNS($N84:N84)</formula>
    </cfRule>
  </conditionalFormatting>
  <conditionalFormatting sqref="N90:Y90">
    <cfRule type="expression" dxfId="320" priority="66">
      <formula>$A$2=COLUMNS($N90:N90)</formula>
    </cfRule>
  </conditionalFormatting>
  <conditionalFormatting sqref="N103:Y103">
    <cfRule type="expression" dxfId="319" priority="65">
      <formula>$A$2=COLUMNS($N103:N103)</formula>
    </cfRule>
  </conditionalFormatting>
  <conditionalFormatting sqref="N114:Y114">
    <cfRule type="expression" dxfId="318" priority="64">
      <formula>$A$2=COLUMNS($N114:N114)</formula>
    </cfRule>
  </conditionalFormatting>
  <conditionalFormatting sqref="N124:Y124">
    <cfRule type="expression" dxfId="317" priority="63">
      <formula>$A$2=COLUMNS($N124:N124)</formula>
    </cfRule>
  </conditionalFormatting>
  <conditionalFormatting sqref="AJ4:AN12">
    <cfRule type="colorScale" priority="6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35:Y135">
    <cfRule type="expression" dxfId="316" priority="61">
      <formula>$A$2=COLUMNS($N135:N135)</formula>
    </cfRule>
  </conditionalFormatting>
  <conditionalFormatting sqref="AJ13:AM1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28:AN36">
    <cfRule type="colorScale" priority="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52:AN60">
    <cfRule type="colorScale" priority="5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35">
    <cfRule type="expression" dxfId="315" priority="57">
      <formula>$A$2=COLUMNS($N135:Z135)</formula>
    </cfRule>
  </conditionalFormatting>
  <conditionalFormatting sqref="AO103:AZ103">
    <cfRule type="expression" dxfId="314" priority="56">
      <formula>$A$2=COLUMNS($N103:AO103)</formula>
    </cfRule>
  </conditionalFormatting>
  <conditionalFormatting sqref="AO60:AZ60">
    <cfRule type="expression" dxfId="313" priority="55">
      <formula>$A$2=COLUMNS($N60:AO60)</formula>
    </cfRule>
  </conditionalFormatting>
  <conditionalFormatting sqref="AO135">
    <cfRule type="expression" dxfId="312" priority="47">
      <formula>$A$2=COLUMNS($N135:AO135)</formula>
    </cfRule>
  </conditionalFormatting>
  <conditionalFormatting sqref="AO125:BE125">
    <cfRule type="expression" dxfId="311" priority="54">
      <formula>$A$2=COLUMNS($N125:AO125)</formula>
    </cfRule>
  </conditionalFormatting>
  <conditionalFormatting sqref="AO114:AR114 AU114:BE114">
    <cfRule type="expression" dxfId="310" priority="53">
      <formula>$A$2=COLUMNS($N114:AO114)</formula>
    </cfRule>
  </conditionalFormatting>
  <conditionalFormatting sqref="AO36:AQ36">
    <cfRule type="expression" dxfId="309" priority="52">
      <formula>$A$2=COLUMNS($N36:AO36)</formula>
    </cfRule>
  </conditionalFormatting>
  <conditionalFormatting sqref="AO48">
    <cfRule type="expression" dxfId="308" priority="51">
      <formula>$A$2=COLUMNS($N48:AO48)</formula>
    </cfRule>
  </conditionalFormatting>
  <conditionalFormatting sqref="AO24:AQ24">
    <cfRule type="expression" dxfId="307" priority="50">
      <formula>$A$2=COLUMNS($N24:AO24)</formula>
    </cfRule>
  </conditionalFormatting>
  <conditionalFormatting sqref="AO84">
    <cfRule type="expression" dxfId="306" priority="49">
      <formula>$A$2=COLUMNS($N84:AO84)</formula>
    </cfRule>
  </conditionalFormatting>
  <conditionalFormatting sqref="AO90">
    <cfRule type="expression" dxfId="305" priority="48">
      <formula>$A$2=COLUMNS($N90:AO90)</formula>
    </cfRule>
  </conditionalFormatting>
  <conditionalFormatting sqref="BA84:BE84">
    <cfRule type="expression" dxfId="304" priority="46">
      <formula>$A$2=COLUMNS($N84:BA84)</formula>
    </cfRule>
  </conditionalFormatting>
  <conditionalFormatting sqref="BR1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1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2">
    <cfRule type="expression" dxfId="303" priority="43">
      <formula>$A$2=COLUMNS($N12:AO12)</formula>
    </cfRule>
  </conditionalFormatting>
  <conditionalFormatting sqref="AP12">
    <cfRule type="expression" dxfId="302" priority="42">
      <formula>$A$2=COLUMNS($N12:AP12)</formula>
    </cfRule>
  </conditionalFormatting>
  <conditionalFormatting sqref="AP24">
    <cfRule type="expression" dxfId="301" priority="41">
      <formula>$A$2=COLUMNS($N24:AP24)</formula>
    </cfRule>
  </conditionalFormatting>
  <conditionalFormatting sqref="AP48">
    <cfRule type="expression" dxfId="300" priority="40">
      <formula>$A$2=COLUMNS($N48:AP48)</formula>
    </cfRule>
  </conditionalFormatting>
  <conditionalFormatting sqref="AP36">
    <cfRule type="expression" dxfId="299" priority="39">
      <formula>$A$2=COLUMNS($N36:AP36)</formula>
    </cfRule>
  </conditionalFormatting>
  <conditionalFormatting sqref="AP84">
    <cfRule type="expression" dxfId="298" priority="38">
      <formula>$A$2=COLUMNS($N84:AP84)</formula>
    </cfRule>
  </conditionalFormatting>
  <conditionalFormatting sqref="AP90">
    <cfRule type="expression" dxfId="297" priority="37">
      <formula>$A$2=COLUMNS($N90:AP90)</formula>
    </cfRule>
  </conditionalFormatting>
  <conditionalFormatting sqref="AP114">
    <cfRule type="expression" dxfId="296" priority="36">
      <formula>$A$2=COLUMNS($N114:AP114)</formula>
    </cfRule>
  </conditionalFormatting>
  <conditionalFormatting sqref="AP135">
    <cfRule type="expression" dxfId="295" priority="35">
      <formula>$A$2=COLUMNS($N135:AP135)</formula>
    </cfRule>
  </conditionalFormatting>
  <conditionalFormatting sqref="AQ12">
    <cfRule type="expression" dxfId="294" priority="34">
      <formula>$A$2=COLUMNS($N12:AQ12)</formula>
    </cfRule>
  </conditionalFormatting>
  <conditionalFormatting sqref="AQ24">
    <cfRule type="expression" dxfId="293" priority="33">
      <formula>$A$2=COLUMNS($N24:AQ24)</formula>
    </cfRule>
  </conditionalFormatting>
  <conditionalFormatting sqref="AQ36">
    <cfRule type="expression" dxfId="292" priority="32">
      <formula>$A$2=COLUMNS($N36:AQ36)</formula>
    </cfRule>
  </conditionalFormatting>
  <conditionalFormatting sqref="AQ90">
    <cfRule type="expression" dxfId="291" priority="31">
      <formula>$A$2=COLUMNS($N90:AQ90)</formula>
    </cfRule>
  </conditionalFormatting>
  <conditionalFormatting sqref="AQ114">
    <cfRule type="expression" dxfId="290" priority="30">
      <formula>$A$2=COLUMNS($N114:AQ114)</formula>
    </cfRule>
  </conditionalFormatting>
  <conditionalFormatting sqref="AQ84">
    <cfRule type="expression" dxfId="289" priority="29">
      <formula>$A$2=COLUMNS($N84:AQ84)</formula>
    </cfRule>
  </conditionalFormatting>
  <conditionalFormatting sqref="AQ135">
    <cfRule type="expression" dxfId="288" priority="28">
      <formula>$A$2=COLUMNS($N135:AQ135)</formula>
    </cfRule>
  </conditionalFormatting>
  <conditionalFormatting sqref="BE135">
    <cfRule type="expression" dxfId="287" priority="27">
      <formula>$A$2=COLUMNS($N135:BE135)</formula>
    </cfRule>
  </conditionalFormatting>
  <conditionalFormatting sqref="AR12">
    <cfRule type="expression" dxfId="286" priority="26">
      <formula>$A$2=COLUMNS($N12:AR12)</formula>
    </cfRule>
  </conditionalFormatting>
  <conditionalFormatting sqref="AR24">
    <cfRule type="expression" dxfId="285" priority="25">
      <formula>$A$2=COLUMNS($N24:AR24)</formula>
    </cfRule>
  </conditionalFormatting>
  <conditionalFormatting sqref="AR24">
    <cfRule type="expression" dxfId="284" priority="24">
      <formula>$A$2=COLUMNS($N24:AR24)</formula>
    </cfRule>
  </conditionalFormatting>
  <conditionalFormatting sqref="AR36">
    <cfRule type="expression" dxfId="283" priority="23">
      <formula>$A$2=COLUMNS($N36:AR36)</formula>
    </cfRule>
  </conditionalFormatting>
  <conditionalFormatting sqref="AR36">
    <cfRule type="expression" dxfId="282" priority="22">
      <formula>$A$2=COLUMNS($N36:AR36)</formula>
    </cfRule>
  </conditionalFormatting>
  <conditionalFormatting sqref="AR84">
    <cfRule type="expression" dxfId="281" priority="21">
      <formula>$A$2=COLUMNS($N84:AR84)</formula>
    </cfRule>
  </conditionalFormatting>
  <conditionalFormatting sqref="AR90">
    <cfRule type="expression" dxfId="280" priority="20">
      <formula>$A$2=COLUMNS($N90:AR90)</formula>
    </cfRule>
  </conditionalFormatting>
  <conditionalFormatting sqref="AR135">
    <cfRule type="expression" dxfId="279" priority="19">
      <formula>$A$2=COLUMNS($N135:AR135)</formula>
    </cfRule>
  </conditionalFormatting>
  <conditionalFormatting sqref="AS12">
    <cfRule type="expression" dxfId="278" priority="18">
      <formula>$A$2=COLUMNS($N12:AS12)</formula>
    </cfRule>
  </conditionalFormatting>
  <conditionalFormatting sqref="AS24">
    <cfRule type="expression" dxfId="277" priority="17">
      <formula>$A$2=COLUMNS($N24:AS24)</formula>
    </cfRule>
  </conditionalFormatting>
  <conditionalFormatting sqref="AS24">
    <cfRule type="expression" dxfId="276" priority="16">
      <formula>$A$2=COLUMNS($N24:AS24)</formula>
    </cfRule>
  </conditionalFormatting>
  <conditionalFormatting sqref="AS36">
    <cfRule type="expression" dxfId="275" priority="15">
      <formula>$A$2=COLUMNS($N36:AS36)</formula>
    </cfRule>
  </conditionalFormatting>
  <conditionalFormatting sqref="AS36">
    <cfRule type="expression" dxfId="274" priority="14">
      <formula>$A$2=COLUMNS($N36:AS36)</formula>
    </cfRule>
  </conditionalFormatting>
  <conditionalFormatting sqref="AS84">
    <cfRule type="expression" dxfId="273" priority="13">
      <formula>$A$2=COLUMNS($N84:AS84)</formula>
    </cfRule>
  </conditionalFormatting>
  <conditionalFormatting sqref="AS90">
    <cfRule type="expression" dxfId="272" priority="12">
      <formula>$A$2=COLUMNS($N90:AS90)</formula>
    </cfRule>
  </conditionalFormatting>
  <conditionalFormatting sqref="AS114">
    <cfRule type="expression" dxfId="271" priority="11">
      <formula>$A$2=COLUMNS($N114:AS114)</formula>
    </cfRule>
  </conditionalFormatting>
  <conditionalFormatting sqref="AS135">
    <cfRule type="expression" dxfId="270" priority="10">
      <formula>$A$2=COLUMNS($N135:AS135)</formula>
    </cfRule>
  </conditionalFormatting>
  <conditionalFormatting sqref="AT24">
    <cfRule type="expression" dxfId="269" priority="9">
      <formula>$A$2=COLUMNS($N24:AT24)</formula>
    </cfRule>
  </conditionalFormatting>
  <conditionalFormatting sqref="AT24">
    <cfRule type="expression" dxfId="268" priority="8">
      <formula>$A$2=COLUMNS($N24:AT24)</formula>
    </cfRule>
  </conditionalFormatting>
  <conditionalFormatting sqref="AT36">
    <cfRule type="expression" dxfId="267" priority="7">
      <formula>$A$2=COLUMNS($N36:AT36)</formula>
    </cfRule>
  </conditionalFormatting>
  <conditionalFormatting sqref="AT36">
    <cfRule type="expression" dxfId="266" priority="6">
      <formula>$A$2=COLUMNS($N36:AT36)</formula>
    </cfRule>
  </conditionalFormatting>
  <conditionalFormatting sqref="AT12">
    <cfRule type="expression" dxfId="265" priority="5">
      <formula>$A$2=COLUMNS($N12:AT12)</formula>
    </cfRule>
  </conditionalFormatting>
  <conditionalFormatting sqref="AT84">
    <cfRule type="expression" dxfId="264" priority="4">
      <formula>$A$2=COLUMNS($N84:AT84)</formula>
    </cfRule>
  </conditionalFormatting>
  <conditionalFormatting sqref="AT90">
    <cfRule type="expression" dxfId="263" priority="3">
      <formula>$A$2=COLUMNS($N90:AT90)</formula>
    </cfRule>
  </conditionalFormatting>
  <conditionalFormatting sqref="AT114">
    <cfRule type="expression" dxfId="262" priority="2">
      <formula>$A$2=COLUMNS($N114:AT114)</formula>
    </cfRule>
  </conditionalFormatting>
  <conditionalFormatting sqref="AT135">
    <cfRule type="expression" dxfId="261" priority="1">
      <formula>$A$2=COLUMNS($N135:AT135)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BV138"/>
  <sheetViews>
    <sheetView zoomScale="80" zoomScaleNormal="80" workbookViewId="0">
      <pane xSplit="1" ySplit="3" topLeftCell="AO64" activePane="bottomRight" state="frozen"/>
      <selection pane="topRight" activeCell="B1" sqref="B1"/>
      <selection pane="bottomLeft" activeCell="A4" sqref="A4"/>
      <selection pane="bottomRight" sqref="A1:A1048576"/>
    </sheetView>
  </sheetViews>
  <sheetFormatPr defaultRowHeight="15" x14ac:dyDescent="0.25"/>
  <cols>
    <col min="1" max="1" width="28.42578125" bestFit="1" customWidth="1" collapsed="1"/>
  </cols>
  <sheetData>
    <row r="1" spans="1:74" x14ac:dyDescent="0.25">
      <c r="L1" s="4"/>
      <c r="M1" s="4"/>
      <c r="N1" s="46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</row>
    <row r="2" spans="1:74" x14ac:dyDescent="0.25">
      <c r="A2">
        <v>6</v>
      </c>
      <c r="B2">
        <v>3</v>
      </c>
      <c r="Z2" s="57"/>
      <c r="AA2" s="57"/>
      <c r="AB2" s="57"/>
      <c r="AC2" s="57"/>
      <c r="AD2" s="57"/>
      <c r="AE2" s="57"/>
      <c r="AF2" s="57"/>
      <c r="AG2" s="57"/>
      <c r="AH2" s="57"/>
      <c r="AI2" s="57"/>
      <c r="AJ2" t="s">
        <v>73</v>
      </c>
      <c r="AO2" t="s">
        <v>74</v>
      </c>
      <c r="BA2" t="s">
        <v>75</v>
      </c>
      <c r="BF2" t="s">
        <v>76</v>
      </c>
      <c r="BR2" s="83" t="s">
        <v>77</v>
      </c>
      <c r="BV2" t="s">
        <v>3</v>
      </c>
    </row>
    <row r="3" spans="1:74" s="59" customFormat="1" x14ac:dyDescent="0.25">
      <c r="A3" s="15" t="s">
        <v>52</v>
      </c>
      <c r="B3" s="16">
        <v>42005</v>
      </c>
      <c r="C3" s="16">
        <v>42036</v>
      </c>
      <c r="D3" s="16">
        <v>42064</v>
      </c>
      <c r="E3" s="16">
        <v>42095</v>
      </c>
      <c r="F3" s="16">
        <v>42125</v>
      </c>
      <c r="G3" s="16">
        <v>42156</v>
      </c>
      <c r="H3" s="16">
        <v>42186</v>
      </c>
      <c r="I3" s="16">
        <v>42217</v>
      </c>
      <c r="J3" s="16">
        <v>42248</v>
      </c>
      <c r="K3" s="16">
        <v>42278</v>
      </c>
      <c r="L3" s="16">
        <v>42309</v>
      </c>
      <c r="M3" s="16">
        <v>42339</v>
      </c>
      <c r="N3" s="16">
        <v>42370</v>
      </c>
      <c r="O3" s="16">
        <v>42401</v>
      </c>
      <c r="P3" s="16">
        <v>42430</v>
      </c>
      <c r="Q3" s="16">
        <v>42461</v>
      </c>
      <c r="R3" s="16">
        <v>42491</v>
      </c>
      <c r="S3" s="16">
        <v>42522</v>
      </c>
      <c r="T3" s="16">
        <v>42552</v>
      </c>
      <c r="U3" s="16">
        <v>42583</v>
      </c>
      <c r="V3" s="16">
        <v>42614</v>
      </c>
      <c r="W3" s="16">
        <v>42644</v>
      </c>
      <c r="X3" s="16">
        <v>42675</v>
      </c>
      <c r="Y3" s="16">
        <v>42705</v>
      </c>
      <c r="Z3" s="17" t="s">
        <v>112</v>
      </c>
      <c r="AA3" s="17" t="s">
        <v>78</v>
      </c>
      <c r="AB3" s="17" t="s">
        <v>79</v>
      </c>
      <c r="AC3" s="17" t="s">
        <v>80</v>
      </c>
      <c r="AD3" s="17" t="s">
        <v>81</v>
      </c>
      <c r="AE3" s="18" t="s">
        <v>113</v>
      </c>
      <c r="AF3" s="18" t="s">
        <v>82</v>
      </c>
      <c r="AG3" s="18" t="s">
        <v>83</v>
      </c>
      <c r="AH3" s="18" t="s">
        <v>84</v>
      </c>
      <c r="AI3" s="18" t="s">
        <v>85</v>
      </c>
      <c r="AJ3" s="19" t="s">
        <v>86</v>
      </c>
      <c r="AK3" s="19" t="s">
        <v>87</v>
      </c>
      <c r="AL3" s="19" t="s">
        <v>88</v>
      </c>
      <c r="AM3" s="19" t="s">
        <v>89</v>
      </c>
      <c r="AN3" s="19" t="s">
        <v>90</v>
      </c>
      <c r="AO3" s="20">
        <v>42736</v>
      </c>
      <c r="AP3" s="20">
        <v>42767</v>
      </c>
      <c r="AQ3" s="20">
        <v>42795</v>
      </c>
      <c r="AR3" s="20">
        <v>42826</v>
      </c>
      <c r="AS3" s="20">
        <v>42856</v>
      </c>
      <c r="AT3" s="20">
        <v>42887</v>
      </c>
      <c r="AU3" s="20">
        <v>42917</v>
      </c>
      <c r="AV3" s="20">
        <v>42948</v>
      </c>
      <c r="AW3" s="20">
        <v>42979</v>
      </c>
      <c r="AX3" s="20">
        <v>43009</v>
      </c>
      <c r="AY3" s="20">
        <v>43040</v>
      </c>
      <c r="AZ3" s="20">
        <v>43070</v>
      </c>
      <c r="BA3" s="17" t="s">
        <v>91</v>
      </c>
      <c r="BB3" s="17" t="s">
        <v>92</v>
      </c>
      <c r="BC3" s="17" t="s">
        <v>93</v>
      </c>
      <c r="BD3" s="17" t="s">
        <v>94</v>
      </c>
      <c r="BE3" s="17" t="s">
        <v>114</v>
      </c>
      <c r="BF3" s="21">
        <v>42736</v>
      </c>
      <c r="BG3" s="20">
        <v>42767</v>
      </c>
      <c r="BH3" s="20">
        <v>42795</v>
      </c>
      <c r="BI3" s="20">
        <v>42826</v>
      </c>
      <c r="BJ3" s="20">
        <v>42856</v>
      </c>
      <c r="BK3" s="20">
        <v>42887</v>
      </c>
      <c r="BL3" s="20">
        <v>42917</v>
      </c>
      <c r="BM3" s="20">
        <v>42948</v>
      </c>
      <c r="BN3" s="20">
        <v>42979</v>
      </c>
      <c r="BO3" s="20">
        <v>43009</v>
      </c>
      <c r="BP3" s="20">
        <v>43040</v>
      </c>
      <c r="BQ3" s="20">
        <v>43070</v>
      </c>
      <c r="BR3" s="17" t="s">
        <v>95</v>
      </c>
      <c r="BS3" s="17" t="s">
        <v>96</v>
      </c>
      <c r="BT3" s="17" t="s">
        <v>97</v>
      </c>
      <c r="BU3" s="17" t="s">
        <v>98</v>
      </c>
      <c r="BV3" s="22"/>
    </row>
    <row r="4" spans="1:74" x14ac:dyDescent="0.25">
      <c r="A4" t="s">
        <v>172</v>
      </c>
      <c r="B4" s="84"/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T4" s="4"/>
      <c r="U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6"/>
      <c r="AK4" s="46"/>
      <c r="AL4" s="46"/>
      <c r="AM4" s="46"/>
      <c r="AN4" s="46"/>
      <c r="AO4" s="4">
        <v>1097.587</v>
      </c>
      <c r="AP4" s="4">
        <v>2116.5275000000001</v>
      </c>
      <c r="AQ4" s="4">
        <v>2115.21</v>
      </c>
      <c r="AR4" s="4">
        <v>4994.8500000000004</v>
      </c>
      <c r="AS4" s="4">
        <v>3824.19</v>
      </c>
      <c r="AT4" s="4">
        <v>3126.56</v>
      </c>
      <c r="BA4" s="50">
        <v>5329.3245000000006</v>
      </c>
      <c r="BB4" s="50">
        <v>11945.6</v>
      </c>
      <c r="BC4" s="50">
        <v>0</v>
      </c>
      <c r="BD4" s="50">
        <v>0</v>
      </c>
      <c r="BE4" s="50">
        <v>17274.924500000001</v>
      </c>
      <c r="BF4" s="46" t="e">
        <v>#DIV/0!</v>
      </c>
      <c r="BG4" s="85" t="e">
        <v>#DIV/0!</v>
      </c>
      <c r="BH4" s="85" t="e">
        <v>#DIV/0!</v>
      </c>
      <c r="BI4" s="85" t="e">
        <v>#DIV/0!</v>
      </c>
      <c r="BJ4" s="85" t="e">
        <v>#DIV/0!</v>
      </c>
      <c r="BK4" s="85" t="e">
        <v>#DIV/0!</v>
      </c>
      <c r="BL4" s="85" t="e">
        <v>#DIV/0!</v>
      </c>
      <c r="BM4" s="85" t="e">
        <v>#DIV/0!</v>
      </c>
      <c r="BN4" s="85" t="e">
        <v>#DIV/0!</v>
      </c>
      <c r="BO4" s="85" t="e">
        <v>#DIV/0!</v>
      </c>
      <c r="BP4" s="85" t="e">
        <v>#DIV/0!</v>
      </c>
      <c r="BQ4" s="85" t="e">
        <v>#DIV/0!</v>
      </c>
      <c r="BR4" s="85" t="e">
        <v>#DIV/0!</v>
      </c>
      <c r="BS4" s="85" t="e">
        <v>#DIV/0!</v>
      </c>
      <c r="BT4" s="85" t="e">
        <v>#DIV/0!</v>
      </c>
      <c r="BU4" s="85" t="e">
        <v>#DIV/0!</v>
      </c>
      <c r="BV4" s="85" t="e">
        <v>#DIV/0!</v>
      </c>
    </row>
    <row r="5" spans="1:74" x14ac:dyDescent="0.25">
      <c r="A5" t="s">
        <v>64</v>
      </c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T5" s="4"/>
      <c r="U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6"/>
      <c r="AK5" s="46"/>
      <c r="AL5" s="46"/>
      <c r="AM5" s="46"/>
      <c r="AN5" s="46"/>
      <c r="AO5" s="4">
        <v>2756.6320000000001</v>
      </c>
      <c r="AP5" s="4">
        <v>3733.1240000000098</v>
      </c>
      <c r="AQ5" s="4">
        <v>10037.33</v>
      </c>
      <c r="AR5" s="4">
        <v>6735.61</v>
      </c>
      <c r="AS5" s="4">
        <v>6413.6</v>
      </c>
      <c r="AT5" s="4">
        <v>14161.59</v>
      </c>
      <c r="BA5" s="50">
        <v>16527.08600000001</v>
      </c>
      <c r="BB5" s="50">
        <v>27310.799999999999</v>
      </c>
      <c r="BC5" s="50">
        <v>0</v>
      </c>
      <c r="BD5" s="50">
        <v>0</v>
      </c>
      <c r="BE5" s="50">
        <v>43837.886000000013</v>
      </c>
      <c r="BF5" s="46" t="e">
        <v>#DIV/0!</v>
      </c>
      <c r="BG5" s="85" t="e">
        <v>#DIV/0!</v>
      </c>
      <c r="BH5" s="85" t="e">
        <v>#DIV/0!</v>
      </c>
      <c r="BI5" s="85" t="e">
        <v>#DIV/0!</v>
      </c>
      <c r="BJ5" s="85" t="e">
        <v>#DIV/0!</v>
      </c>
      <c r="BK5" s="85" t="e">
        <v>#DIV/0!</v>
      </c>
      <c r="BL5" s="85" t="e">
        <v>#DIV/0!</v>
      </c>
      <c r="BM5" s="85" t="e">
        <v>#DIV/0!</v>
      </c>
      <c r="BN5" s="85" t="e">
        <v>#DIV/0!</v>
      </c>
      <c r="BO5" s="85" t="e">
        <v>#DIV/0!</v>
      </c>
      <c r="BP5" s="85" t="e">
        <v>#DIV/0!</v>
      </c>
      <c r="BQ5" s="85" t="e">
        <v>#DIV/0!</v>
      </c>
      <c r="BR5" s="85" t="e">
        <v>#DIV/0!</v>
      </c>
      <c r="BS5" s="85" t="e">
        <v>#DIV/0!</v>
      </c>
      <c r="BT5" s="85" t="e">
        <v>#DIV/0!</v>
      </c>
      <c r="BU5" s="85" t="e">
        <v>#DIV/0!</v>
      </c>
      <c r="BV5" s="85" t="e">
        <v>#DIV/0!</v>
      </c>
    </row>
    <row r="6" spans="1:74" x14ac:dyDescent="0.25">
      <c r="A6" t="s">
        <v>65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T6" s="4"/>
      <c r="U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6"/>
      <c r="AK6" s="46"/>
      <c r="AL6" s="46"/>
      <c r="AM6" s="46"/>
      <c r="AN6" s="46"/>
      <c r="AO6" s="4">
        <v>2279.9690000000001</v>
      </c>
      <c r="AP6" s="4">
        <v>1583.258</v>
      </c>
      <c r="AQ6" s="4">
        <v>3757.04</v>
      </c>
      <c r="AR6" s="4">
        <v>3820.79</v>
      </c>
      <c r="AS6" s="4">
        <v>2595.56</v>
      </c>
      <c r="AT6" s="4">
        <v>2120.2800000000002</v>
      </c>
      <c r="BA6" s="50">
        <v>7620.2669999999998</v>
      </c>
      <c r="BB6" s="50">
        <v>8536.630000000001</v>
      </c>
      <c r="BC6" s="50">
        <v>0</v>
      </c>
      <c r="BD6" s="50">
        <v>0</v>
      </c>
      <c r="BE6" s="50">
        <v>16156.897000000001</v>
      </c>
      <c r="BF6" s="46" t="e">
        <v>#DIV/0!</v>
      </c>
      <c r="BG6" s="85" t="e">
        <v>#DIV/0!</v>
      </c>
      <c r="BH6" s="85" t="e">
        <v>#DIV/0!</v>
      </c>
      <c r="BI6" s="85" t="e">
        <v>#DIV/0!</v>
      </c>
      <c r="BJ6" s="85" t="e">
        <v>#DIV/0!</v>
      </c>
      <c r="BK6" s="85" t="e">
        <v>#DIV/0!</v>
      </c>
      <c r="BL6" s="85" t="e">
        <v>#DIV/0!</v>
      </c>
      <c r="BM6" s="85" t="e">
        <v>#DIV/0!</v>
      </c>
      <c r="BN6" s="85" t="e">
        <v>#DIV/0!</v>
      </c>
      <c r="BO6" s="85" t="e">
        <v>#DIV/0!</v>
      </c>
      <c r="BP6" s="85" t="e">
        <v>#DIV/0!</v>
      </c>
      <c r="BQ6" s="85" t="e">
        <v>#DIV/0!</v>
      </c>
      <c r="BR6" s="85" t="e">
        <v>#DIV/0!</v>
      </c>
      <c r="BS6" s="85" t="e">
        <v>#DIV/0!</v>
      </c>
      <c r="BT6" s="85" t="e">
        <v>#DIV/0!</v>
      </c>
      <c r="BU6" s="85" t="e">
        <v>#DIV/0!</v>
      </c>
      <c r="BV6" s="85" t="e">
        <v>#DIV/0!</v>
      </c>
    </row>
    <row r="7" spans="1:74" x14ac:dyDescent="0.25">
      <c r="A7" t="s">
        <v>66</v>
      </c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T7" s="4"/>
      <c r="U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6"/>
      <c r="AK7" s="46"/>
      <c r="AL7" s="46"/>
      <c r="AM7" s="46"/>
      <c r="AN7" s="46"/>
      <c r="AO7" s="4">
        <v>3159.2165</v>
      </c>
      <c r="AP7" s="4">
        <v>5424.7270000000099</v>
      </c>
      <c r="AQ7" s="4">
        <v>4308.79</v>
      </c>
      <c r="AR7" s="4">
        <v>2774.46</v>
      </c>
      <c r="AS7" s="4">
        <v>3083.16</v>
      </c>
      <c r="AT7" s="4">
        <v>2752.66</v>
      </c>
      <c r="BA7" s="50">
        <v>12892.733500000009</v>
      </c>
      <c r="BB7" s="50">
        <v>8610.2799999999988</v>
      </c>
      <c r="BC7" s="50">
        <v>0</v>
      </c>
      <c r="BD7" s="50">
        <v>0</v>
      </c>
      <c r="BE7" s="50">
        <v>21503.013500000008</v>
      </c>
      <c r="BF7" s="46" t="e">
        <v>#DIV/0!</v>
      </c>
      <c r="BG7" s="85" t="e">
        <v>#DIV/0!</v>
      </c>
      <c r="BH7" s="85" t="e">
        <v>#DIV/0!</v>
      </c>
      <c r="BI7" s="85" t="e">
        <v>#DIV/0!</v>
      </c>
      <c r="BJ7" s="85" t="e">
        <v>#DIV/0!</v>
      </c>
      <c r="BK7" s="85" t="e">
        <v>#DIV/0!</v>
      </c>
      <c r="BL7" s="85" t="e">
        <v>#DIV/0!</v>
      </c>
      <c r="BM7" s="85" t="e">
        <v>#DIV/0!</v>
      </c>
      <c r="BN7" s="85" t="e">
        <v>#DIV/0!</v>
      </c>
      <c r="BO7" s="85" t="e">
        <v>#DIV/0!</v>
      </c>
      <c r="BP7" s="85" t="e">
        <v>#DIV/0!</v>
      </c>
      <c r="BQ7" s="85" t="e">
        <v>#DIV/0!</v>
      </c>
      <c r="BR7" s="85" t="e">
        <v>#DIV/0!</v>
      </c>
      <c r="BS7" s="85" t="e">
        <v>#DIV/0!</v>
      </c>
      <c r="BT7" s="85" t="e">
        <v>#DIV/0!</v>
      </c>
      <c r="BU7" s="85" t="e">
        <v>#DIV/0!</v>
      </c>
      <c r="BV7" s="85" t="e">
        <v>#DIV/0!</v>
      </c>
    </row>
    <row r="8" spans="1:74" x14ac:dyDescent="0.25">
      <c r="A8" t="s">
        <v>67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T8" s="4"/>
      <c r="U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6"/>
      <c r="AK8" s="46"/>
      <c r="AL8" s="46"/>
      <c r="AM8" s="46"/>
      <c r="AN8" s="46"/>
      <c r="AO8" s="4">
        <v>1720.3544999999999</v>
      </c>
      <c r="AP8" s="4">
        <v>3040.5129999999999</v>
      </c>
      <c r="AQ8" s="4">
        <v>4865.8</v>
      </c>
      <c r="AR8" s="4">
        <v>2048.56</v>
      </c>
      <c r="AS8" s="4">
        <v>1657.9</v>
      </c>
      <c r="AT8" s="4">
        <v>1472.99</v>
      </c>
      <c r="BA8" s="50">
        <v>9626.6674999999996</v>
      </c>
      <c r="BB8" s="50">
        <v>5179.45</v>
      </c>
      <c r="BC8" s="50">
        <v>0</v>
      </c>
      <c r="BD8" s="50">
        <v>0</v>
      </c>
      <c r="BE8" s="50">
        <v>14806.117499999998</v>
      </c>
      <c r="BF8" s="46" t="e">
        <v>#DIV/0!</v>
      </c>
      <c r="BG8" s="85" t="e">
        <v>#DIV/0!</v>
      </c>
      <c r="BH8" s="85" t="e">
        <v>#DIV/0!</v>
      </c>
      <c r="BI8" s="85" t="e">
        <v>#DIV/0!</v>
      </c>
      <c r="BJ8" s="85" t="e">
        <v>#DIV/0!</v>
      </c>
      <c r="BK8" s="85" t="e">
        <v>#DIV/0!</v>
      </c>
      <c r="BL8" s="85" t="e">
        <v>#DIV/0!</v>
      </c>
      <c r="BM8" s="85" t="e">
        <v>#DIV/0!</v>
      </c>
      <c r="BN8" s="85" t="e">
        <v>#DIV/0!</v>
      </c>
      <c r="BO8" s="85" t="e">
        <v>#DIV/0!</v>
      </c>
      <c r="BP8" s="85" t="e">
        <v>#DIV/0!</v>
      </c>
      <c r="BQ8" s="85" t="e">
        <v>#DIV/0!</v>
      </c>
      <c r="BR8" s="85" t="e">
        <v>#DIV/0!</v>
      </c>
      <c r="BS8" s="85" t="e">
        <v>#DIV/0!</v>
      </c>
      <c r="BT8" s="85" t="e">
        <v>#DIV/0!</v>
      </c>
      <c r="BU8" s="85" t="e">
        <v>#DIV/0!</v>
      </c>
      <c r="BV8" s="85" t="e">
        <v>#DIV/0!</v>
      </c>
    </row>
    <row r="9" spans="1:74" x14ac:dyDescent="0.25">
      <c r="A9" t="s">
        <v>68</v>
      </c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T9" s="4"/>
      <c r="U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6"/>
      <c r="AK9" s="46"/>
      <c r="AL9" s="46"/>
      <c r="AM9" s="46"/>
      <c r="AN9" s="46"/>
      <c r="AO9" s="4">
        <v>506.363</v>
      </c>
      <c r="AP9" s="4">
        <v>1163.989</v>
      </c>
      <c r="AQ9" s="4">
        <v>2121.54</v>
      </c>
      <c r="AR9" s="4">
        <v>1892.71</v>
      </c>
      <c r="AS9" s="4">
        <v>1420.3</v>
      </c>
      <c r="AT9" s="4">
        <v>1019.87</v>
      </c>
      <c r="BA9" s="50">
        <v>3791.8919999999998</v>
      </c>
      <c r="BB9" s="50">
        <v>4332.88</v>
      </c>
      <c r="BC9" s="50">
        <v>0</v>
      </c>
      <c r="BD9" s="50">
        <v>0</v>
      </c>
      <c r="BE9" s="50">
        <v>8124.7719999999999</v>
      </c>
      <c r="BF9" s="46" t="e">
        <v>#DIV/0!</v>
      </c>
      <c r="BG9" s="85" t="e">
        <v>#DIV/0!</v>
      </c>
      <c r="BH9" s="85" t="e">
        <v>#DIV/0!</v>
      </c>
      <c r="BI9" s="85" t="e">
        <v>#DIV/0!</v>
      </c>
      <c r="BJ9" s="85" t="e">
        <v>#DIV/0!</v>
      </c>
      <c r="BK9" s="85" t="e">
        <v>#DIV/0!</v>
      </c>
      <c r="BL9" s="85" t="e">
        <v>#DIV/0!</v>
      </c>
      <c r="BM9" s="85" t="e">
        <v>#DIV/0!</v>
      </c>
      <c r="BN9" s="85" t="e">
        <v>#DIV/0!</v>
      </c>
      <c r="BO9" s="85" t="e">
        <v>#DIV/0!</v>
      </c>
      <c r="BP9" s="85" t="e">
        <v>#DIV/0!</v>
      </c>
      <c r="BQ9" s="85" t="e">
        <v>#DIV/0!</v>
      </c>
      <c r="BR9" s="85" t="e">
        <v>#DIV/0!</v>
      </c>
      <c r="BS9" s="85" t="e">
        <v>#DIV/0!</v>
      </c>
      <c r="BT9" s="85" t="e">
        <v>#DIV/0!</v>
      </c>
      <c r="BU9" s="85" t="e">
        <v>#DIV/0!</v>
      </c>
      <c r="BV9" s="85" t="e">
        <v>#DIV/0!</v>
      </c>
    </row>
    <row r="10" spans="1:74" x14ac:dyDescent="0.25">
      <c r="A10" t="s">
        <v>69</v>
      </c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T10" s="4"/>
      <c r="U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6"/>
      <c r="AK10" s="46"/>
      <c r="AL10" s="46"/>
      <c r="AM10" s="46"/>
      <c r="AN10" s="46"/>
      <c r="AO10" s="4">
        <v>1340.424</v>
      </c>
      <c r="AP10" s="4">
        <v>1857.0685000000001</v>
      </c>
      <c r="AQ10" s="4">
        <v>1777.13</v>
      </c>
      <c r="AR10" s="4">
        <v>2295.9299999999998</v>
      </c>
      <c r="AS10" s="4">
        <v>2065.11</v>
      </c>
      <c r="AT10" s="4">
        <v>2052.37</v>
      </c>
      <c r="BA10" s="50">
        <v>4974.6225000000004</v>
      </c>
      <c r="BB10" s="50">
        <v>6413.41</v>
      </c>
      <c r="BC10" s="50">
        <v>0</v>
      </c>
      <c r="BD10" s="50">
        <v>0</v>
      </c>
      <c r="BE10" s="50">
        <v>11388.032500000001</v>
      </c>
      <c r="BF10" s="46" t="e">
        <v>#DIV/0!</v>
      </c>
      <c r="BG10" s="85" t="e">
        <v>#DIV/0!</v>
      </c>
      <c r="BH10" s="85" t="e">
        <v>#DIV/0!</v>
      </c>
      <c r="BI10" s="85" t="e">
        <v>#DIV/0!</v>
      </c>
      <c r="BJ10" s="85" t="e">
        <v>#DIV/0!</v>
      </c>
      <c r="BK10" s="85" t="e">
        <v>#DIV/0!</v>
      </c>
      <c r="BL10" s="85" t="e">
        <v>#DIV/0!</v>
      </c>
      <c r="BM10" s="85" t="e">
        <v>#DIV/0!</v>
      </c>
      <c r="BN10" s="85" t="e">
        <v>#DIV/0!</v>
      </c>
      <c r="BO10" s="85" t="e">
        <v>#DIV/0!</v>
      </c>
      <c r="BP10" s="85" t="e">
        <v>#DIV/0!</v>
      </c>
      <c r="BQ10" s="85" t="e">
        <v>#DIV/0!</v>
      </c>
      <c r="BR10" s="85" t="e">
        <v>#DIV/0!</v>
      </c>
      <c r="BS10" s="85" t="e">
        <v>#DIV/0!</v>
      </c>
      <c r="BT10" s="85" t="e">
        <v>#DIV/0!</v>
      </c>
      <c r="BU10" s="85" t="e">
        <v>#DIV/0!</v>
      </c>
      <c r="BV10" s="85" t="e">
        <v>#DIV/0!</v>
      </c>
    </row>
    <row r="11" spans="1:74" x14ac:dyDescent="0.25">
      <c r="A11" t="s">
        <v>70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T11" s="4"/>
      <c r="U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6"/>
      <c r="AK11" s="46"/>
      <c r="AL11" s="46"/>
      <c r="AM11" s="46"/>
      <c r="AN11" s="46"/>
      <c r="AO11" s="4"/>
      <c r="AP11" s="4">
        <v>1074.5830000000001</v>
      </c>
      <c r="AQ11" s="4">
        <v>800.98</v>
      </c>
      <c r="AR11" s="4">
        <v>2179.69</v>
      </c>
      <c r="AS11" s="4">
        <v>894.63</v>
      </c>
      <c r="AT11" s="4">
        <v>654.79999999999995</v>
      </c>
      <c r="BA11" s="50">
        <v>1875.5630000000001</v>
      </c>
      <c r="BB11" s="50"/>
      <c r="BC11" s="50"/>
      <c r="BD11" s="50"/>
      <c r="BE11" s="50"/>
      <c r="BF11" s="46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</row>
    <row r="12" spans="1:74" x14ac:dyDescent="0.25">
      <c r="A12" t="s">
        <v>100</v>
      </c>
      <c r="B12" s="84">
        <v>0</v>
      </c>
      <c r="C12" s="84">
        <v>0</v>
      </c>
      <c r="D12" s="84">
        <v>0</v>
      </c>
      <c r="E12" s="84">
        <v>0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</v>
      </c>
      <c r="L12" s="84">
        <v>0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  <c r="U12" s="84">
        <v>0</v>
      </c>
      <c r="V12" s="84">
        <v>0</v>
      </c>
      <c r="W12" s="84">
        <v>0</v>
      </c>
      <c r="X12" s="4">
        <v>0</v>
      </c>
      <c r="Y12" s="8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6" t="e">
        <v>#DIV/0!</v>
      </c>
      <c r="AK12" s="46" t="e">
        <v>#DIV/0!</v>
      </c>
      <c r="AL12" s="46" t="e">
        <v>#DIV/0!</v>
      </c>
      <c r="AM12" s="46" t="e">
        <v>#DIV/0!</v>
      </c>
      <c r="AN12" s="46" t="e">
        <v>#DIV/0!</v>
      </c>
      <c r="AO12" s="4">
        <v>12860.545999999998</v>
      </c>
      <c r="AP12" s="4">
        <v>19993.790000000019</v>
      </c>
      <c r="AQ12" s="4">
        <v>29783.820000000003</v>
      </c>
      <c r="AR12" s="4">
        <v>26742.6</v>
      </c>
      <c r="AS12" s="4">
        <v>21954.45</v>
      </c>
      <c r="AT12" s="4">
        <v>27361.119999999999</v>
      </c>
      <c r="BA12" s="50">
        <v>62638.156000000017</v>
      </c>
      <c r="BB12" s="50">
        <v>76058.17</v>
      </c>
      <c r="BC12" s="50">
        <v>0</v>
      </c>
      <c r="BD12" s="50">
        <v>0</v>
      </c>
      <c r="BE12" s="50">
        <v>138696.32600000003</v>
      </c>
      <c r="BF12" s="46" t="e">
        <v>#DIV/0!</v>
      </c>
      <c r="BG12" s="85" t="e">
        <v>#DIV/0!</v>
      </c>
      <c r="BH12" s="85" t="e">
        <v>#DIV/0!</v>
      </c>
      <c r="BI12" s="85" t="e">
        <v>#DIV/0!</v>
      </c>
      <c r="BJ12" s="85" t="e">
        <v>#DIV/0!</v>
      </c>
      <c r="BK12" s="85" t="e">
        <v>#DIV/0!</v>
      </c>
      <c r="BL12" s="85" t="e">
        <v>#DIV/0!</v>
      </c>
      <c r="BM12" s="85" t="e">
        <v>#DIV/0!</v>
      </c>
      <c r="BN12" s="85" t="e">
        <v>#DIV/0!</v>
      </c>
      <c r="BO12" s="85" t="e">
        <v>#DIV/0!</v>
      </c>
      <c r="BP12" s="85" t="e">
        <v>#DIV/0!</v>
      </c>
      <c r="BQ12" s="85" t="e">
        <v>#DIV/0!</v>
      </c>
      <c r="BR12" s="85" t="e">
        <v>#DIV/0!</v>
      </c>
      <c r="BS12" s="85" t="e">
        <v>#DIV/0!</v>
      </c>
      <c r="BT12" s="85" t="e">
        <v>#DIV/0!</v>
      </c>
      <c r="BU12" s="85" t="e">
        <v>#DIV/0!</v>
      </c>
      <c r="BV12" s="85" t="e">
        <v>#DIV/0!</v>
      </c>
    </row>
    <row r="13" spans="1:74" x14ac:dyDescent="0.25">
      <c r="A13" t="s">
        <v>101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6"/>
      <c r="AK13" s="46"/>
      <c r="AL13" s="46"/>
      <c r="AM13" s="46"/>
      <c r="AN13" s="46"/>
      <c r="AO13" s="4">
        <v>5714.2383999999993</v>
      </c>
      <c r="AP13" s="4">
        <v>2633.4139999999998</v>
      </c>
      <c r="AQ13" s="4">
        <v>8294.57</v>
      </c>
      <c r="AR13" s="4">
        <v>1779.5429999999999</v>
      </c>
      <c r="AS13" s="4">
        <v>10025.269999999999</v>
      </c>
      <c r="AT13" s="4">
        <v>8392.49</v>
      </c>
      <c r="BA13" s="50">
        <v>16642.222399999999</v>
      </c>
      <c r="BB13" s="50">
        <v>20197.303</v>
      </c>
      <c r="BC13" s="50">
        <v>0</v>
      </c>
      <c r="BD13" s="50">
        <v>0</v>
      </c>
      <c r="BE13" s="50">
        <v>36839.525399999999</v>
      </c>
      <c r="BF13" s="46" t="e">
        <v>#DIV/0!</v>
      </c>
      <c r="BG13" s="85" t="e">
        <v>#DIV/0!</v>
      </c>
      <c r="BH13" s="85" t="e">
        <v>#DIV/0!</v>
      </c>
      <c r="BI13" s="85" t="e">
        <v>#DIV/0!</v>
      </c>
      <c r="BJ13" s="85" t="e">
        <v>#DIV/0!</v>
      </c>
      <c r="BK13" s="85" t="e">
        <v>#DIV/0!</v>
      </c>
      <c r="BL13" s="85" t="e">
        <v>#DIV/0!</v>
      </c>
      <c r="BM13" s="85" t="e">
        <v>#DIV/0!</v>
      </c>
      <c r="BN13" s="85" t="e">
        <v>#DIV/0!</v>
      </c>
      <c r="BO13" s="85" t="e">
        <v>#DIV/0!</v>
      </c>
      <c r="BP13" s="85" t="e">
        <v>#DIV/0!</v>
      </c>
      <c r="BQ13" s="85" t="e">
        <v>#DIV/0!</v>
      </c>
      <c r="BR13" s="85" t="e">
        <v>#DIV/0!</v>
      </c>
      <c r="BS13" s="85" t="e">
        <v>#DIV/0!</v>
      </c>
      <c r="BT13" s="85" t="e">
        <v>#DIV/0!</v>
      </c>
      <c r="BU13" s="85" t="e">
        <v>#DIV/0!</v>
      </c>
      <c r="BV13" s="85" t="e">
        <v>#DIV/0!</v>
      </c>
    </row>
    <row r="14" spans="1:74" x14ac:dyDescent="0.25"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O14" s="4">
        <v>13431.969839999998</v>
      </c>
      <c r="AP14" s="4">
        <v>20257.13140000002</v>
      </c>
      <c r="AQ14" s="4">
        <v>30613.277000000002</v>
      </c>
      <c r="AR14" s="4">
        <v>26920.5543</v>
      </c>
      <c r="AS14" s="4">
        <v>22956.976999999999</v>
      </c>
      <c r="AT14" s="4">
        <v>28200.368999999999</v>
      </c>
      <c r="BA14" s="50">
        <v>64302.37824000002</v>
      </c>
      <c r="BB14" s="50">
        <v>78077.900299999994</v>
      </c>
      <c r="BC14" s="50">
        <v>0</v>
      </c>
      <c r="BD14" s="50">
        <v>0</v>
      </c>
      <c r="BE14" s="50">
        <v>142380.27854000003</v>
      </c>
      <c r="BF14" s="46" t="e">
        <v>#DIV/0!</v>
      </c>
      <c r="BG14" s="85" t="e">
        <v>#DIV/0!</v>
      </c>
      <c r="BH14" s="85" t="e">
        <v>#DIV/0!</v>
      </c>
      <c r="BI14" s="85" t="e">
        <v>#DIV/0!</v>
      </c>
      <c r="BJ14" s="85" t="e">
        <v>#DIV/0!</v>
      </c>
      <c r="BR14" s="85" t="e">
        <v>#DIV/0!</v>
      </c>
      <c r="BS14" s="85" t="e">
        <v>#DIV/0!</v>
      </c>
      <c r="BV14" s="85" t="e">
        <v>#DIV/0!</v>
      </c>
    </row>
    <row r="15" spans="1:74" s="59" customFormat="1" x14ac:dyDescent="0.25">
      <c r="A15" s="15" t="s">
        <v>102</v>
      </c>
      <c r="B15" s="16">
        <v>42005</v>
      </c>
      <c r="C15" s="16">
        <v>42036</v>
      </c>
      <c r="D15" s="16">
        <v>42064</v>
      </c>
      <c r="E15" s="16">
        <v>42095</v>
      </c>
      <c r="F15" s="16">
        <v>42125</v>
      </c>
      <c r="G15" s="16">
        <v>42156</v>
      </c>
      <c r="H15" s="16">
        <v>42186</v>
      </c>
      <c r="I15" s="16">
        <v>42217</v>
      </c>
      <c r="J15" s="16">
        <v>42248</v>
      </c>
      <c r="K15" s="16">
        <v>42278</v>
      </c>
      <c r="L15" s="16">
        <v>42309</v>
      </c>
      <c r="M15" s="16">
        <v>42339</v>
      </c>
      <c r="N15" s="16">
        <v>42370</v>
      </c>
      <c r="O15" s="16">
        <v>42401</v>
      </c>
      <c r="P15" s="16">
        <v>42430</v>
      </c>
      <c r="Q15" s="16">
        <v>42461</v>
      </c>
      <c r="R15" s="16">
        <v>42491</v>
      </c>
      <c r="S15" s="16">
        <v>42522</v>
      </c>
      <c r="T15" s="16">
        <v>42552</v>
      </c>
      <c r="U15" s="16">
        <v>42583</v>
      </c>
      <c r="V15" s="16">
        <v>42614</v>
      </c>
      <c r="W15" s="16">
        <v>42644</v>
      </c>
      <c r="X15" s="16">
        <v>42675</v>
      </c>
      <c r="Y15" s="16">
        <v>42705</v>
      </c>
      <c r="Z15" s="17" t="s">
        <v>112</v>
      </c>
      <c r="AA15" s="17" t="s">
        <v>78</v>
      </c>
      <c r="AB15" s="17" t="s">
        <v>79</v>
      </c>
      <c r="AC15" s="17" t="s">
        <v>80</v>
      </c>
      <c r="AD15" s="17" t="s">
        <v>81</v>
      </c>
      <c r="AE15" s="18" t="s">
        <v>113</v>
      </c>
      <c r="AF15" s="18" t="s">
        <v>82</v>
      </c>
      <c r="AG15" s="18" t="s">
        <v>83</v>
      </c>
      <c r="AH15" s="18" t="s">
        <v>84</v>
      </c>
      <c r="AI15" s="18" t="s">
        <v>85</v>
      </c>
      <c r="AJ15" s="19" t="s">
        <v>86</v>
      </c>
      <c r="AK15" s="19" t="s">
        <v>87</v>
      </c>
      <c r="AL15" s="19" t="s">
        <v>88</v>
      </c>
      <c r="AM15" s="19" t="s">
        <v>89</v>
      </c>
      <c r="AN15" s="19" t="s">
        <v>90</v>
      </c>
      <c r="AO15" s="20">
        <v>42736</v>
      </c>
      <c r="AP15" s="20">
        <v>42767</v>
      </c>
      <c r="AQ15" s="20">
        <v>42795</v>
      </c>
      <c r="AR15" s="20">
        <v>42826</v>
      </c>
      <c r="AS15" s="20">
        <v>42856</v>
      </c>
      <c r="AT15" s="20">
        <v>42887</v>
      </c>
      <c r="AU15" s="20">
        <v>42917</v>
      </c>
      <c r="AV15" s="20">
        <v>42948</v>
      </c>
      <c r="AW15" s="20">
        <v>42979</v>
      </c>
      <c r="AX15" s="20">
        <v>43009</v>
      </c>
      <c r="AY15" s="20">
        <v>43040</v>
      </c>
      <c r="AZ15" s="20">
        <v>43070</v>
      </c>
      <c r="BA15" s="17" t="s">
        <v>91</v>
      </c>
      <c r="BB15" s="17" t="s">
        <v>92</v>
      </c>
      <c r="BC15" s="17" t="s">
        <v>93</v>
      </c>
      <c r="BD15" s="17" t="s">
        <v>94</v>
      </c>
      <c r="BE15" s="17" t="s">
        <v>114</v>
      </c>
      <c r="BF15" s="21">
        <v>42736</v>
      </c>
      <c r="BG15" s="20">
        <v>42767</v>
      </c>
      <c r="BH15" s="20">
        <v>42795</v>
      </c>
      <c r="BI15" s="20">
        <v>42826</v>
      </c>
      <c r="BJ15" s="20">
        <v>42856</v>
      </c>
      <c r="BK15" s="20">
        <v>42887</v>
      </c>
      <c r="BL15" s="20">
        <v>42917</v>
      </c>
      <c r="BM15" s="20">
        <v>42948</v>
      </c>
      <c r="BN15" s="20">
        <v>42979</v>
      </c>
      <c r="BO15" s="20">
        <v>43009</v>
      </c>
      <c r="BP15" s="20">
        <v>43040</v>
      </c>
      <c r="BQ15" s="20">
        <v>43070</v>
      </c>
      <c r="BR15" s="17" t="s">
        <v>95</v>
      </c>
      <c r="BS15" s="17" t="s">
        <v>96</v>
      </c>
      <c r="BT15" s="17" t="s">
        <v>97</v>
      </c>
      <c r="BU15" s="17" t="s">
        <v>98</v>
      </c>
      <c r="BV15" s="22" t="s">
        <v>3</v>
      </c>
    </row>
    <row r="16" spans="1:74" x14ac:dyDescent="0.25">
      <c r="A16" t="s">
        <v>172</v>
      </c>
      <c r="B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6"/>
      <c r="AK16" s="46"/>
      <c r="AL16" s="46"/>
      <c r="AM16" s="46"/>
      <c r="AN16" s="46"/>
      <c r="AO16" s="4">
        <v>48</v>
      </c>
      <c r="AP16" s="4">
        <v>48</v>
      </c>
      <c r="AQ16" s="4">
        <v>48</v>
      </c>
      <c r="AR16" s="4">
        <v>339</v>
      </c>
      <c r="AS16" s="4">
        <v>336</v>
      </c>
      <c r="AT16" s="4">
        <v>316</v>
      </c>
      <c r="BA16" s="4">
        <v>48</v>
      </c>
      <c r="BB16" s="4">
        <v>316</v>
      </c>
      <c r="BE16" s="4">
        <v>316</v>
      </c>
      <c r="BF16" s="85" t="e">
        <v>#DIV/0!</v>
      </c>
      <c r="BG16" s="85" t="e">
        <v>#DIV/0!</v>
      </c>
      <c r="BH16" s="85" t="e">
        <v>#DIV/0!</v>
      </c>
      <c r="BI16" s="85" t="e">
        <v>#DIV/0!</v>
      </c>
      <c r="BJ16" s="85" t="e">
        <v>#DIV/0!</v>
      </c>
      <c r="BK16" s="85" t="e">
        <v>#DIV/0!</v>
      </c>
      <c r="BR16" s="85" t="e">
        <v>#DIV/0!</v>
      </c>
      <c r="BS16" s="85" t="e">
        <v>#DIV/0!</v>
      </c>
      <c r="BV16" s="85" t="e">
        <v>#DIV/0!</v>
      </c>
    </row>
    <row r="17" spans="1:74" x14ac:dyDescent="0.25">
      <c r="A17" t="s">
        <v>64</v>
      </c>
      <c r="B17" s="4"/>
      <c r="AA17" s="4"/>
      <c r="AB17" s="4"/>
      <c r="AC17" s="4"/>
      <c r="AD17" s="4"/>
      <c r="AE17" s="4"/>
      <c r="AF17" s="4"/>
      <c r="AG17" s="4"/>
      <c r="AH17" s="4"/>
      <c r="AI17" s="4"/>
      <c r="AJ17" s="46"/>
      <c r="AK17" s="46"/>
      <c r="AL17" s="46"/>
      <c r="AM17" s="46"/>
      <c r="AN17" s="46"/>
      <c r="AO17" s="4">
        <v>320</v>
      </c>
      <c r="AP17" s="4">
        <v>666</v>
      </c>
      <c r="AQ17" s="4">
        <v>855</v>
      </c>
      <c r="AR17" s="4">
        <v>650</v>
      </c>
      <c r="AS17" s="4">
        <v>587</v>
      </c>
      <c r="AT17" s="4">
        <v>1312</v>
      </c>
      <c r="BA17" s="4">
        <v>855</v>
      </c>
      <c r="BB17" s="4">
        <v>1312</v>
      </c>
      <c r="BE17" s="4">
        <v>1312</v>
      </c>
      <c r="BF17" s="85" t="e">
        <v>#DIV/0!</v>
      </c>
      <c r="BG17" s="85" t="e">
        <v>#DIV/0!</v>
      </c>
      <c r="BH17" s="85" t="e">
        <v>#DIV/0!</v>
      </c>
      <c r="BI17" s="85" t="e">
        <v>#DIV/0!</v>
      </c>
      <c r="BJ17" s="85" t="e">
        <v>#DIV/0!</v>
      </c>
      <c r="BK17" s="85" t="e">
        <v>#DIV/0!</v>
      </c>
      <c r="BR17" s="85" t="e">
        <v>#DIV/0!</v>
      </c>
      <c r="BS17" s="85" t="e">
        <v>#DIV/0!</v>
      </c>
      <c r="BV17" s="85" t="e">
        <v>#DIV/0!</v>
      </c>
    </row>
    <row r="18" spans="1:74" x14ac:dyDescent="0.25">
      <c r="A18" t="s">
        <v>65</v>
      </c>
      <c r="B18" s="4"/>
      <c r="AD18" s="4"/>
      <c r="AE18" s="4"/>
      <c r="AF18" s="4"/>
      <c r="AG18" s="4"/>
      <c r="AH18" s="4"/>
      <c r="AI18" s="4"/>
      <c r="AJ18" s="46"/>
      <c r="AK18" s="46"/>
      <c r="AL18" s="46"/>
      <c r="AM18" s="46"/>
      <c r="AN18" s="46"/>
      <c r="AO18" s="4">
        <v>1116</v>
      </c>
      <c r="AP18" s="4">
        <v>319</v>
      </c>
      <c r="AQ18" s="4">
        <v>661</v>
      </c>
      <c r="AR18" s="4">
        <v>837</v>
      </c>
      <c r="AS18" s="4">
        <v>650</v>
      </c>
      <c r="AT18" s="4">
        <v>563</v>
      </c>
      <c r="BA18" s="4">
        <v>661</v>
      </c>
      <c r="BB18" s="4">
        <v>563</v>
      </c>
      <c r="BE18" s="4">
        <v>563</v>
      </c>
      <c r="BF18" s="85" t="e">
        <v>#DIV/0!</v>
      </c>
      <c r="BG18" s="85" t="e">
        <v>#DIV/0!</v>
      </c>
      <c r="BH18" s="85" t="e">
        <v>#DIV/0!</v>
      </c>
      <c r="BI18" s="85" t="e">
        <v>#DIV/0!</v>
      </c>
      <c r="BJ18" s="85" t="e">
        <v>#DIV/0!</v>
      </c>
      <c r="BK18" s="85" t="e">
        <v>#DIV/0!</v>
      </c>
      <c r="BR18" s="85" t="e">
        <v>#DIV/0!</v>
      </c>
      <c r="BS18" s="85" t="e">
        <v>#DIV/0!</v>
      </c>
      <c r="BV18" s="85" t="e">
        <v>#DIV/0!</v>
      </c>
    </row>
    <row r="19" spans="1:74" x14ac:dyDescent="0.25">
      <c r="A19" t="s">
        <v>66</v>
      </c>
      <c r="B19" s="4"/>
      <c r="AD19" s="4"/>
      <c r="AE19" s="4"/>
      <c r="AF19" s="4"/>
      <c r="AG19" s="4"/>
      <c r="AH19" s="4"/>
      <c r="AI19" s="4"/>
      <c r="AJ19" s="46"/>
      <c r="AK19" s="46"/>
      <c r="AL19" s="46"/>
      <c r="AM19" s="46"/>
      <c r="AN19" s="46"/>
      <c r="AO19" s="4">
        <v>1727</v>
      </c>
      <c r="AP19" s="4">
        <v>1989</v>
      </c>
      <c r="AQ19" s="4">
        <v>1372</v>
      </c>
      <c r="AR19" s="4">
        <v>903</v>
      </c>
      <c r="AS19" s="4">
        <v>1466</v>
      </c>
      <c r="AT19" s="4">
        <v>1424</v>
      </c>
      <c r="BA19" s="4">
        <v>1372</v>
      </c>
      <c r="BB19" s="4">
        <v>1424</v>
      </c>
      <c r="BE19" s="4">
        <v>1424</v>
      </c>
      <c r="BF19" s="85" t="e">
        <v>#DIV/0!</v>
      </c>
      <c r="BG19" s="85" t="e">
        <v>#DIV/0!</v>
      </c>
      <c r="BH19" s="85" t="e">
        <v>#DIV/0!</v>
      </c>
      <c r="BI19" s="85" t="e">
        <v>#DIV/0!</v>
      </c>
      <c r="BJ19" s="85" t="e">
        <v>#DIV/0!</v>
      </c>
      <c r="BK19" s="85" t="e">
        <v>#DIV/0!</v>
      </c>
      <c r="BR19" s="85" t="e">
        <v>#DIV/0!</v>
      </c>
      <c r="BS19" s="85" t="e">
        <v>#DIV/0!</v>
      </c>
      <c r="BV19" s="85" t="e">
        <v>#DIV/0!</v>
      </c>
    </row>
    <row r="20" spans="1:74" x14ac:dyDescent="0.25">
      <c r="A20" t="s">
        <v>67</v>
      </c>
      <c r="B20" s="4"/>
      <c r="AD20" s="4"/>
      <c r="AE20" s="4"/>
      <c r="AF20" s="4"/>
      <c r="AG20" s="4"/>
      <c r="AH20" s="4"/>
      <c r="AI20" s="4"/>
      <c r="AJ20" s="46"/>
      <c r="AK20" s="46"/>
      <c r="AL20" s="46"/>
      <c r="AM20" s="46"/>
      <c r="AN20" s="46"/>
      <c r="AO20" s="4">
        <v>1778</v>
      </c>
      <c r="AP20" s="4">
        <v>1020</v>
      </c>
      <c r="AQ20" s="4">
        <v>1138</v>
      </c>
      <c r="AR20" s="4">
        <v>860</v>
      </c>
      <c r="AS20" s="4">
        <v>626</v>
      </c>
      <c r="AT20" s="4">
        <v>569</v>
      </c>
      <c r="BA20" s="4">
        <v>1138</v>
      </c>
      <c r="BB20" s="4">
        <v>569</v>
      </c>
      <c r="BE20" s="4">
        <v>569</v>
      </c>
      <c r="BF20" s="85" t="e">
        <v>#DIV/0!</v>
      </c>
      <c r="BG20" s="85" t="e">
        <v>#DIV/0!</v>
      </c>
      <c r="BH20" s="85" t="e">
        <v>#DIV/0!</v>
      </c>
      <c r="BI20" s="85" t="e">
        <v>#DIV/0!</v>
      </c>
      <c r="BJ20" s="85" t="e">
        <v>#DIV/0!</v>
      </c>
      <c r="BK20" s="85" t="e">
        <v>#DIV/0!</v>
      </c>
      <c r="BR20" s="85" t="e">
        <v>#DIV/0!</v>
      </c>
      <c r="BS20" s="85" t="e">
        <v>#DIV/0!</v>
      </c>
      <c r="BV20" s="85" t="e">
        <v>#DIV/0!</v>
      </c>
    </row>
    <row r="21" spans="1:74" x14ac:dyDescent="0.25">
      <c r="A21" t="s">
        <v>68</v>
      </c>
      <c r="B21" s="4"/>
      <c r="AD21" s="4"/>
      <c r="AE21" s="4"/>
      <c r="AF21" s="4"/>
      <c r="AG21" s="4"/>
      <c r="AH21" s="4"/>
      <c r="AI21" s="4"/>
      <c r="AJ21" s="46"/>
      <c r="AK21" s="46"/>
      <c r="AL21" s="46"/>
      <c r="AM21" s="46"/>
      <c r="AN21" s="46"/>
      <c r="AO21" s="4">
        <v>1048</v>
      </c>
      <c r="AP21" s="4">
        <v>609</v>
      </c>
      <c r="AQ21" s="4">
        <v>734</v>
      </c>
      <c r="AR21" s="4">
        <v>718</v>
      </c>
      <c r="AS21" s="4">
        <v>841</v>
      </c>
      <c r="AT21" s="4">
        <v>867</v>
      </c>
      <c r="BA21" s="4">
        <v>734</v>
      </c>
      <c r="BB21" s="4">
        <v>867</v>
      </c>
      <c r="BE21" s="4">
        <v>867</v>
      </c>
      <c r="BF21" s="85" t="e">
        <v>#DIV/0!</v>
      </c>
      <c r="BG21" s="85" t="e">
        <v>#DIV/0!</v>
      </c>
      <c r="BH21" s="85" t="e">
        <v>#DIV/0!</v>
      </c>
      <c r="BI21" s="85" t="e">
        <v>#DIV/0!</v>
      </c>
      <c r="BJ21" s="85" t="e">
        <v>#DIV/0!</v>
      </c>
      <c r="BK21" s="85" t="e">
        <v>#DIV/0!</v>
      </c>
      <c r="BR21" s="85" t="e">
        <v>#DIV/0!</v>
      </c>
      <c r="BS21" s="85" t="e">
        <v>#DIV/0!</v>
      </c>
      <c r="BV21" s="85" t="e">
        <v>#DIV/0!</v>
      </c>
    </row>
    <row r="22" spans="1:74" x14ac:dyDescent="0.25">
      <c r="A22" t="s">
        <v>69</v>
      </c>
      <c r="B22" s="4"/>
      <c r="AD22" s="4"/>
      <c r="AE22" s="4"/>
      <c r="AF22" s="4"/>
      <c r="AG22" s="4"/>
      <c r="AH22" s="4"/>
      <c r="AI22" s="4"/>
      <c r="AJ22" s="46"/>
      <c r="AK22" s="46"/>
      <c r="AL22" s="46"/>
      <c r="AM22" s="46"/>
      <c r="AN22" s="46"/>
      <c r="AO22" s="4">
        <v>773</v>
      </c>
      <c r="AP22" s="4">
        <v>461</v>
      </c>
      <c r="AQ22" s="4">
        <v>435</v>
      </c>
      <c r="AR22" s="4">
        <v>423</v>
      </c>
      <c r="AS22" s="4">
        <v>438</v>
      </c>
      <c r="AT22" s="4">
        <v>473</v>
      </c>
      <c r="BA22" s="4">
        <v>435</v>
      </c>
      <c r="BB22" s="4">
        <v>473</v>
      </c>
      <c r="BE22" s="4">
        <v>473</v>
      </c>
      <c r="BF22" s="85" t="e">
        <v>#DIV/0!</v>
      </c>
      <c r="BG22" s="85" t="e">
        <v>#DIV/0!</v>
      </c>
      <c r="BH22" s="85" t="e">
        <v>#DIV/0!</v>
      </c>
      <c r="BI22" s="85" t="e">
        <v>#DIV/0!</v>
      </c>
      <c r="BJ22" s="85" t="e">
        <v>#DIV/0!</v>
      </c>
      <c r="BK22" s="85" t="e">
        <v>#DIV/0!</v>
      </c>
      <c r="BR22" s="85" t="e">
        <v>#DIV/0!</v>
      </c>
      <c r="BS22" s="85" t="e">
        <v>#DIV/0!</v>
      </c>
      <c r="BV22" s="85" t="e">
        <v>#DIV/0!</v>
      </c>
    </row>
    <row r="23" spans="1:74" x14ac:dyDescent="0.25">
      <c r="A23" t="s">
        <v>70</v>
      </c>
      <c r="B23" s="4"/>
      <c r="AD23" s="4"/>
      <c r="AE23" s="4"/>
      <c r="AF23" s="4"/>
      <c r="AG23" s="4"/>
      <c r="AH23" s="4"/>
      <c r="AI23" s="4"/>
      <c r="AJ23" s="46"/>
      <c r="AK23" s="46"/>
      <c r="AL23" s="46"/>
      <c r="AM23" s="46"/>
      <c r="AN23" s="46"/>
      <c r="AO23" s="4"/>
      <c r="AP23" s="4">
        <v>1555</v>
      </c>
      <c r="AQ23" s="4">
        <v>1709</v>
      </c>
      <c r="AR23" s="4">
        <v>2366</v>
      </c>
      <c r="AS23" s="4">
        <v>2740</v>
      </c>
      <c r="AT23" s="4">
        <v>3299</v>
      </c>
      <c r="BA23" s="4">
        <v>1709</v>
      </c>
      <c r="BB23" s="4">
        <v>3299</v>
      </c>
      <c r="BE23" s="4"/>
      <c r="BF23" s="85"/>
      <c r="BG23" s="85"/>
      <c r="BH23" s="85"/>
      <c r="BI23" s="85"/>
      <c r="BJ23" s="85"/>
      <c r="BK23" s="85"/>
      <c r="BR23" s="85"/>
      <c r="BS23" s="85"/>
      <c r="BV23" s="85"/>
    </row>
    <row r="24" spans="1:74" x14ac:dyDescent="0.25">
      <c r="A24" t="s">
        <v>103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>
        <v>0</v>
      </c>
      <c r="AA24">
        <v>0</v>
      </c>
      <c r="AB24">
        <v>0</v>
      </c>
      <c r="AC2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6" t="e">
        <v>#DIV/0!</v>
      </c>
      <c r="AK24" s="46" t="e">
        <v>#DIV/0!</v>
      </c>
      <c r="AL24" s="46" t="e">
        <v>#DIV/0!</v>
      </c>
      <c r="AM24" s="46" t="e">
        <v>#DIV/0!</v>
      </c>
      <c r="AN24" s="46" t="e">
        <v>#DIV/0!</v>
      </c>
      <c r="AO24" s="4">
        <v>6810</v>
      </c>
      <c r="AP24" s="4">
        <v>6667</v>
      </c>
      <c r="AQ24" s="4">
        <v>5243</v>
      </c>
      <c r="AR24" s="4">
        <v>4730</v>
      </c>
      <c r="AS24" s="4">
        <v>4944</v>
      </c>
      <c r="AT24" s="4">
        <v>5524</v>
      </c>
      <c r="BA24" s="4">
        <v>5243</v>
      </c>
      <c r="BB24" s="4">
        <v>5524</v>
      </c>
      <c r="BE24" s="4">
        <v>5524</v>
      </c>
      <c r="BF24" s="85" t="e">
        <v>#DIV/0!</v>
      </c>
      <c r="BG24" s="85" t="e">
        <v>#DIV/0!</v>
      </c>
      <c r="BH24" s="85" t="e">
        <v>#DIV/0!</v>
      </c>
      <c r="BI24" s="85" t="e">
        <v>#DIV/0!</v>
      </c>
      <c r="BJ24" s="85" t="e">
        <v>#DIV/0!</v>
      </c>
      <c r="BK24" s="85" t="e">
        <v>#DIV/0!</v>
      </c>
      <c r="BR24" s="85" t="e">
        <v>#DIV/0!</v>
      </c>
      <c r="BS24" s="85" t="e">
        <v>#DIV/0!</v>
      </c>
      <c r="BV24" s="85" t="e">
        <v>#DIV/0!</v>
      </c>
    </row>
    <row r="27" spans="1:74" s="59" customFormat="1" x14ac:dyDescent="0.25">
      <c r="A27" s="15" t="s">
        <v>51</v>
      </c>
      <c r="B27" s="16">
        <v>42005</v>
      </c>
      <c r="C27" s="16">
        <v>42036</v>
      </c>
      <c r="D27" s="16">
        <v>42064</v>
      </c>
      <c r="E27" s="16">
        <v>42095</v>
      </c>
      <c r="F27" s="16">
        <v>42125</v>
      </c>
      <c r="G27" s="16">
        <v>42156</v>
      </c>
      <c r="H27" s="16">
        <v>42186</v>
      </c>
      <c r="I27" s="16">
        <v>42217</v>
      </c>
      <c r="J27" s="16">
        <v>42248</v>
      </c>
      <c r="K27" s="16">
        <v>42278</v>
      </c>
      <c r="L27" s="16">
        <v>42309</v>
      </c>
      <c r="M27" s="16">
        <v>42339</v>
      </c>
      <c r="N27" s="16">
        <v>42370</v>
      </c>
      <c r="O27" s="16">
        <v>42401</v>
      </c>
      <c r="P27" s="16">
        <v>42430</v>
      </c>
      <c r="Q27" s="16">
        <v>42461</v>
      </c>
      <c r="R27" s="16">
        <v>42491</v>
      </c>
      <c r="S27" s="16">
        <v>42522</v>
      </c>
      <c r="T27" s="16">
        <v>42552</v>
      </c>
      <c r="U27" s="16">
        <v>42583</v>
      </c>
      <c r="V27" s="16">
        <v>42614</v>
      </c>
      <c r="W27" s="16">
        <v>42644</v>
      </c>
      <c r="X27" s="16">
        <v>42675</v>
      </c>
      <c r="Y27" s="16">
        <v>42705</v>
      </c>
      <c r="Z27" s="17" t="s">
        <v>112</v>
      </c>
      <c r="AA27" s="17" t="s">
        <v>78</v>
      </c>
      <c r="AB27" s="17" t="s">
        <v>79</v>
      </c>
      <c r="AC27" s="17" t="s">
        <v>80</v>
      </c>
      <c r="AD27" s="17" t="s">
        <v>81</v>
      </c>
      <c r="AE27" s="18" t="s">
        <v>113</v>
      </c>
      <c r="AF27" s="18" t="s">
        <v>82</v>
      </c>
      <c r="AG27" s="18" t="s">
        <v>83</v>
      </c>
      <c r="AH27" s="18" t="s">
        <v>84</v>
      </c>
      <c r="AI27" s="18" t="s">
        <v>85</v>
      </c>
      <c r="AJ27" s="19" t="s">
        <v>86</v>
      </c>
      <c r="AK27" s="19" t="s">
        <v>87</v>
      </c>
      <c r="AL27" s="19" t="s">
        <v>88</v>
      </c>
      <c r="AM27" s="19" t="s">
        <v>89</v>
      </c>
      <c r="AN27" s="19" t="s">
        <v>90</v>
      </c>
      <c r="AO27" s="20">
        <v>42736</v>
      </c>
      <c r="AP27" s="20">
        <v>42767</v>
      </c>
      <c r="AQ27" s="20">
        <v>42795</v>
      </c>
      <c r="AR27" s="20">
        <v>42826</v>
      </c>
      <c r="AS27" s="20">
        <v>42856</v>
      </c>
      <c r="AT27" s="20">
        <v>42887</v>
      </c>
      <c r="AU27" s="20">
        <v>42917</v>
      </c>
      <c r="AV27" s="20">
        <v>42948</v>
      </c>
      <c r="AW27" s="20">
        <v>42979</v>
      </c>
      <c r="AX27" s="20">
        <v>43009</v>
      </c>
      <c r="AY27" s="20">
        <v>43040</v>
      </c>
      <c r="AZ27" s="20">
        <v>43070</v>
      </c>
      <c r="BA27" s="17" t="s">
        <v>91</v>
      </c>
      <c r="BB27" s="17" t="s">
        <v>92</v>
      </c>
      <c r="BC27" s="17" t="s">
        <v>93</v>
      </c>
      <c r="BD27" s="17" t="s">
        <v>94</v>
      </c>
      <c r="BE27" s="17" t="s">
        <v>114</v>
      </c>
      <c r="BF27" s="21">
        <v>42736</v>
      </c>
      <c r="BG27" s="20">
        <v>42767</v>
      </c>
      <c r="BH27" s="20">
        <v>42795</v>
      </c>
      <c r="BI27" s="20">
        <v>42826</v>
      </c>
      <c r="BJ27" s="20">
        <v>42856</v>
      </c>
      <c r="BK27" s="20">
        <v>42887</v>
      </c>
      <c r="BL27" s="20">
        <v>42917</v>
      </c>
      <c r="BM27" s="20">
        <v>42948</v>
      </c>
      <c r="BN27" s="20">
        <v>42979</v>
      </c>
      <c r="BO27" s="20">
        <v>43009</v>
      </c>
      <c r="BP27" s="20">
        <v>43040</v>
      </c>
      <c r="BQ27" s="20">
        <v>43070</v>
      </c>
      <c r="BR27" s="17" t="s">
        <v>95</v>
      </c>
      <c r="BS27" s="17" t="s">
        <v>96</v>
      </c>
      <c r="BT27" s="17" t="s">
        <v>97</v>
      </c>
      <c r="BU27" s="17" t="s">
        <v>98</v>
      </c>
      <c r="BV27" s="22" t="s">
        <v>3</v>
      </c>
    </row>
    <row r="28" spans="1:74" x14ac:dyDescent="0.25">
      <c r="A28" t="s">
        <v>172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6"/>
      <c r="AK28" s="46"/>
      <c r="AL28" s="46"/>
      <c r="AM28" s="46"/>
      <c r="AN28" s="46"/>
      <c r="AO28" s="4">
        <v>26</v>
      </c>
      <c r="AP28" s="4">
        <v>35</v>
      </c>
      <c r="AQ28" s="4">
        <v>33</v>
      </c>
      <c r="AR28" s="4">
        <v>157</v>
      </c>
      <c r="AS28" s="4">
        <v>102</v>
      </c>
      <c r="AT28" s="4">
        <v>92</v>
      </c>
      <c r="BA28" s="50">
        <v>94</v>
      </c>
      <c r="BB28" s="50">
        <v>351</v>
      </c>
      <c r="BC28" s="50">
        <v>0</v>
      </c>
      <c r="BD28" s="50">
        <v>0</v>
      </c>
      <c r="BE28" s="50">
        <v>445</v>
      </c>
      <c r="BF28" s="85" t="e">
        <v>#DIV/0!</v>
      </c>
      <c r="BG28" s="85" t="e">
        <v>#DIV/0!</v>
      </c>
      <c r="BH28" s="85" t="e">
        <v>#DIV/0!</v>
      </c>
      <c r="BI28" s="85" t="e">
        <v>#DIV/0!</v>
      </c>
      <c r="BJ28" s="85" t="e">
        <v>#DIV/0!</v>
      </c>
      <c r="BK28" s="85" t="e">
        <v>#DIV/0!</v>
      </c>
      <c r="BL28" s="85" t="e">
        <v>#DIV/0!</v>
      </c>
      <c r="BM28" s="85" t="e">
        <v>#DIV/0!</v>
      </c>
      <c r="BN28" s="85" t="e">
        <v>#DIV/0!</v>
      </c>
      <c r="BO28" s="85" t="e">
        <v>#DIV/0!</v>
      </c>
      <c r="BP28" s="85" t="e">
        <v>#DIV/0!</v>
      </c>
      <c r="BQ28" s="85" t="e">
        <v>#DIV/0!</v>
      </c>
      <c r="BR28" s="85" t="e">
        <v>#DIV/0!</v>
      </c>
      <c r="BS28" s="85" t="e">
        <v>#DIV/0!</v>
      </c>
      <c r="BT28" s="85" t="e">
        <v>#DIV/0!</v>
      </c>
      <c r="BU28" s="85" t="e">
        <v>#DIV/0!</v>
      </c>
      <c r="BV28" s="85" t="e">
        <v>#DIV/0!</v>
      </c>
    </row>
    <row r="29" spans="1:74" x14ac:dyDescent="0.25">
      <c r="A29" t="s">
        <v>64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6"/>
      <c r="AK29" s="46"/>
      <c r="AL29" s="46"/>
      <c r="AM29" s="46"/>
      <c r="AN29" s="46"/>
      <c r="AO29" s="4">
        <v>113</v>
      </c>
      <c r="AP29" s="4">
        <v>203</v>
      </c>
      <c r="AQ29" s="4">
        <v>448</v>
      </c>
      <c r="AR29" s="4">
        <v>317</v>
      </c>
      <c r="AS29" s="4">
        <v>275</v>
      </c>
      <c r="AT29" s="4">
        <v>706</v>
      </c>
      <c r="BA29" s="50">
        <v>764</v>
      </c>
      <c r="BB29" s="50">
        <v>1298</v>
      </c>
      <c r="BC29" s="50">
        <v>0</v>
      </c>
      <c r="BD29" s="50">
        <v>0</v>
      </c>
      <c r="BE29" s="50">
        <v>2062</v>
      </c>
      <c r="BF29" s="85" t="e">
        <v>#DIV/0!</v>
      </c>
      <c r="BG29" s="85" t="e">
        <v>#DIV/0!</v>
      </c>
      <c r="BH29" s="85" t="e">
        <v>#DIV/0!</v>
      </c>
      <c r="BI29" s="85" t="e">
        <v>#DIV/0!</v>
      </c>
      <c r="BJ29" s="85" t="e">
        <v>#DIV/0!</v>
      </c>
      <c r="BK29" s="85" t="e">
        <v>#DIV/0!</v>
      </c>
      <c r="BL29" s="85" t="e">
        <v>#DIV/0!</v>
      </c>
      <c r="BM29" s="85" t="e">
        <v>#DIV/0!</v>
      </c>
      <c r="BN29" s="85" t="e">
        <v>#DIV/0!</v>
      </c>
      <c r="BO29" s="85" t="e">
        <v>#DIV/0!</v>
      </c>
      <c r="BP29" s="85" t="e">
        <v>#DIV/0!</v>
      </c>
      <c r="BQ29" s="85" t="e">
        <v>#DIV/0!</v>
      </c>
      <c r="BR29" s="85" t="e">
        <v>#DIV/0!</v>
      </c>
      <c r="BS29" s="85" t="e">
        <v>#DIV/0!</v>
      </c>
      <c r="BT29" s="85" t="e">
        <v>#DIV/0!</v>
      </c>
      <c r="BU29" s="85" t="e">
        <v>#DIV/0!</v>
      </c>
      <c r="BV29" s="85" t="e">
        <v>#DIV/0!</v>
      </c>
    </row>
    <row r="30" spans="1:74" x14ac:dyDescent="0.25">
      <c r="A30" t="s">
        <v>65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6"/>
      <c r="AK30" s="46"/>
      <c r="AL30" s="46"/>
      <c r="AM30" s="46"/>
      <c r="AN30" s="46"/>
      <c r="AO30" s="4">
        <v>163</v>
      </c>
      <c r="AP30" s="4">
        <v>71</v>
      </c>
      <c r="AQ30" s="4">
        <v>179</v>
      </c>
      <c r="AR30" s="4">
        <v>188</v>
      </c>
      <c r="AS30" s="4">
        <v>137</v>
      </c>
      <c r="AT30" s="4">
        <v>108</v>
      </c>
      <c r="BA30" s="50">
        <v>413</v>
      </c>
      <c r="BB30" s="50">
        <v>433</v>
      </c>
      <c r="BC30" s="50">
        <v>0</v>
      </c>
      <c r="BD30" s="50">
        <v>0</v>
      </c>
      <c r="BE30" s="50">
        <v>846</v>
      </c>
      <c r="BF30" s="85" t="e">
        <v>#DIV/0!</v>
      </c>
      <c r="BG30" s="85" t="e">
        <v>#DIV/0!</v>
      </c>
      <c r="BH30" s="85" t="e">
        <v>#DIV/0!</v>
      </c>
      <c r="BI30" s="85" t="e">
        <v>#DIV/0!</v>
      </c>
      <c r="BJ30" s="85" t="e">
        <v>#DIV/0!</v>
      </c>
      <c r="BK30" s="85" t="e">
        <v>#DIV/0!</v>
      </c>
      <c r="BL30" s="85" t="e">
        <v>#DIV/0!</v>
      </c>
      <c r="BM30" s="85" t="e">
        <v>#DIV/0!</v>
      </c>
      <c r="BN30" s="85" t="e">
        <v>#DIV/0!</v>
      </c>
      <c r="BO30" s="85" t="e">
        <v>#DIV/0!</v>
      </c>
      <c r="BP30" s="85" t="e">
        <v>#DIV/0!</v>
      </c>
      <c r="BQ30" s="85" t="e">
        <v>#DIV/0!</v>
      </c>
      <c r="BR30" s="85" t="e">
        <v>#DIV/0!</v>
      </c>
      <c r="BS30" s="85" t="e">
        <v>#DIV/0!</v>
      </c>
      <c r="BT30" s="85" t="e">
        <v>#DIV/0!</v>
      </c>
      <c r="BU30" s="85" t="e">
        <v>#DIV/0!</v>
      </c>
      <c r="BV30" s="85" t="e">
        <v>#DIV/0!</v>
      </c>
    </row>
    <row r="31" spans="1:74" x14ac:dyDescent="0.25">
      <c r="A31" t="s">
        <v>66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6"/>
      <c r="AK31" s="46"/>
      <c r="AL31" s="46"/>
      <c r="AM31" s="46"/>
      <c r="AN31" s="46"/>
      <c r="AO31" s="4">
        <v>154</v>
      </c>
      <c r="AP31" s="4">
        <v>299</v>
      </c>
      <c r="AQ31" s="4">
        <v>194</v>
      </c>
      <c r="AR31" s="4">
        <v>139</v>
      </c>
      <c r="AS31" s="4">
        <v>154</v>
      </c>
      <c r="AT31" s="4">
        <v>136</v>
      </c>
      <c r="BA31" s="50">
        <v>647</v>
      </c>
      <c r="BB31" s="50">
        <v>429</v>
      </c>
      <c r="BC31" s="50">
        <v>0</v>
      </c>
      <c r="BD31" s="50">
        <v>0</v>
      </c>
      <c r="BE31" s="50">
        <v>1076</v>
      </c>
      <c r="BF31" s="85" t="e">
        <v>#DIV/0!</v>
      </c>
      <c r="BG31" s="85" t="e">
        <v>#DIV/0!</v>
      </c>
      <c r="BH31" s="85" t="e">
        <v>#DIV/0!</v>
      </c>
      <c r="BI31" s="85" t="e">
        <v>#DIV/0!</v>
      </c>
      <c r="BJ31" s="85" t="e">
        <v>#DIV/0!</v>
      </c>
      <c r="BK31" s="85" t="e">
        <v>#DIV/0!</v>
      </c>
      <c r="BL31" s="85" t="e">
        <v>#DIV/0!</v>
      </c>
      <c r="BM31" s="85" t="e">
        <v>#DIV/0!</v>
      </c>
      <c r="BN31" s="85" t="e">
        <v>#DIV/0!</v>
      </c>
      <c r="BO31" s="85" t="e">
        <v>#DIV/0!</v>
      </c>
      <c r="BP31" s="85" t="e">
        <v>#DIV/0!</v>
      </c>
      <c r="BQ31" s="85" t="e">
        <v>#DIV/0!</v>
      </c>
      <c r="BR31" s="85" t="e">
        <v>#DIV/0!</v>
      </c>
      <c r="BS31" s="85" t="e">
        <v>#DIV/0!</v>
      </c>
      <c r="BT31" s="85" t="e">
        <v>#DIV/0!</v>
      </c>
      <c r="BU31" s="85" t="e">
        <v>#DIV/0!</v>
      </c>
      <c r="BV31" s="85" t="e">
        <v>#DIV/0!</v>
      </c>
    </row>
    <row r="32" spans="1:74" x14ac:dyDescent="0.25">
      <c r="A32" t="s">
        <v>67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6"/>
      <c r="AK32" s="46"/>
      <c r="AL32" s="46"/>
      <c r="AM32" s="46"/>
      <c r="AN32" s="46"/>
      <c r="AO32" s="4">
        <v>105</v>
      </c>
      <c r="AP32" s="4">
        <v>168</v>
      </c>
      <c r="AQ32" s="4">
        <v>214</v>
      </c>
      <c r="AR32" s="4">
        <v>130</v>
      </c>
      <c r="AS32" s="4">
        <v>70</v>
      </c>
      <c r="AT32" s="4">
        <v>68</v>
      </c>
      <c r="BA32" s="50">
        <v>487</v>
      </c>
      <c r="BB32" s="50">
        <v>268</v>
      </c>
      <c r="BC32" s="50">
        <v>0</v>
      </c>
      <c r="BD32" s="50">
        <v>0</v>
      </c>
      <c r="BE32" s="50">
        <v>755</v>
      </c>
      <c r="BF32" s="85" t="e">
        <v>#DIV/0!</v>
      </c>
      <c r="BG32" s="85" t="e">
        <v>#DIV/0!</v>
      </c>
      <c r="BH32" s="85" t="e">
        <v>#DIV/0!</v>
      </c>
      <c r="BI32" s="85" t="e">
        <v>#DIV/0!</v>
      </c>
      <c r="BJ32" s="85" t="e">
        <v>#DIV/0!</v>
      </c>
      <c r="BK32" s="85" t="e">
        <v>#DIV/0!</v>
      </c>
      <c r="BL32" s="85" t="e">
        <v>#DIV/0!</v>
      </c>
      <c r="BM32" s="85" t="e">
        <v>#DIV/0!</v>
      </c>
      <c r="BN32" s="85" t="e">
        <v>#DIV/0!</v>
      </c>
      <c r="BO32" s="85" t="e">
        <v>#DIV/0!</v>
      </c>
      <c r="BP32" s="85" t="e">
        <v>#DIV/0!</v>
      </c>
      <c r="BQ32" s="85" t="e">
        <v>#DIV/0!</v>
      </c>
      <c r="BR32" s="85" t="e">
        <v>#DIV/0!</v>
      </c>
      <c r="BS32" s="85" t="e">
        <v>#DIV/0!</v>
      </c>
      <c r="BT32" s="85" t="e">
        <v>#DIV/0!</v>
      </c>
      <c r="BU32" s="85" t="e">
        <v>#DIV/0!</v>
      </c>
      <c r="BV32" s="85" t="e">
        <v>#DIV/0!</v>
      </c>
    </row>
    <row r="33" spans="1:74" x14ac:dyDescent="0.25">
      <c r="A33" t="s">
        <v>68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6"/>
      <c r="AK33" s="46"/>
      <c r="AL33" s="46"/>
      <c r="AM33" s="46"/>
      <c r="AN33" s="46"/>
      <c r="AO33" s="4">
        <v>45</v>
      </c>
      <c r="AP33" s="4">
        <v>73</v>
      </c>
      <c r="AQ33" s="4">
        <v>111</v>
      </c>
      <c r="AR33" s="4">
        <v>94</v>
      </c>
      <c r="AS33" s="4">
        <v>65</v>
      </c>
      <c r="AT33" s="4">
        <v>62</v>
      </c>
      <c r="BA33" s="50">
        <v>229</v>
      </c>
      <c r="BB33" s="50">
        <v>221</v>
      </c>
      <c r="BC33" s="50">
        <v>0</v>
      </c>
      <c r="BD33" s="50">
        <v>0</v>
      </c>
      <c r="BE33" s="50">
        <v>450</v>
      </c>
      <c r="BF33" s="85" t="e">
        <v>#DIV/0!</v>
      </c>
      <c r="BG33" s="85" t="e">
        <v>#DIV/0!</v>
      </c>
      <c r="BH33" s="85" t="e">
        <v>#DIV/0!</v>
      </c>
      <c r="BI33" s="85" t="e">
        <v>#DIV/0!</v>
      </c>
      <c r="BJ33" s="85" t="e">
        <v>#DIV/0!</v>
      </c>
      <c r="BK33" s="85" t="e">
        <v>#DIV/0!</v>
      </c>
      <c r="BL33" s="85" t="e">
        <v>#DIV/0!</v>
      </c>
      <c r="BM33" s="85" t="e">
        <v>#DIV/0!</v>
      </c>
      <c r="BN33" s="85" t="e">
        <v>#DIV/0!</v>
      </c>
      <c r="BO33" s="85" t="e">
        <v>#DIV/0!</v>
      </c>
      <c r="BP33" s="85" t="e">
        <v>#DIV/0!</v>
      </c>
      <c r="BQ33" s="85" t="e">
        <v>#DIV/0!</v>
      </c>
      <c r="BR33" s="85" t="e">
        <v>#DIV/0!</v>
      </c>
      <c r="BS33" s="85" t="e">
        <v>#DIV/0!</v>
      </c>
      <c r="BT33" s="85" t="e">
        <v>#DIV/0!</v>
      </c>
      <c r="BU33" s="85" t="e">
        <v>#DIV/0!</v>
      </c>
      <c r="BV33" s="85" t="e">
        <v>#DIV/0!</v>
      </c>
    </row>
    <row r="34" spans="1:74" x14ac:dyDescent="0.25">
      <c r="A34" t="s">
        <v>69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6"/>
      <c r="AK34" s="46"/>
      <c r="AL34" s="46"/>
      <c r="AM34" s="46"/>
      <c r="AN34" s="46"/>
      <c r="AO34" s="4">
        <v>55</v>
      </c>
      <c r="AP34" s="4">
        <v>71</v>
      </c>
      <c r="AQ34" s="4">
        <v>67</v>
      </c>
      <c r="AR34" s="4">
        <v>73</v>
      </c>
      <c r="AS34" s="4">
        <v>61</v>
      </c>
      <c r="AT34" s="4">
        <v>54</v>
      </c>
      <c r="BA34" s="50">
        <v>193</v>
      </c>
      <c r="BB34" s="50">
        <v>188</v>
      </c>
      <c r="BC34" s="50">
        <v>0</v>
      </c>
      <c r="BD34" s="50">
        <v>0</v>
      </c>
      <c r="BE34" s="50">
        <v>381</v>
      </c>
      <c r="BF34" s="85" t="e">
        <v>#DIV/0!</v>
      </c>
      <c r="BG34" s="85" t="e">
        <v>#DIV/0!</v>
      </c>
      <c r="BH34" s="85" t="e">
        <v>#DIV/0!</v>
      </c>
      <c r="BI34" s="85" t="e">
        <v>#DIV/0!</v>
      </c>
      <c r="BJ34" s="85" t="e">
        <v>#DIV/0!</v>
      </c>
      <c r="BK34" s="85" t="e">
        <v>#DIV/0!</v>
      </c>
      <c r="BL34" s="85" t="e">
        <v>#DIV/0!</v>
      </c>
      <c r="BM34" s="85" t="e">
        <v>#DIV/0!</v>
      </c>
      <c r="BN34" s="85" t="e">
        <v>#DIV/0!</v>
      </c>
      <c r="BO34" s="85" t="e">
        <v>#DIV/0!</v>
      </c>
      <c r="BP34" s="85" t="e">
        <v>#DIV/0!</v>
      </c>
      <c r="BQ34" s="85" t="e">
        <v>#DIV/0!</v>
      </c>
      <c r="BR34" s="85" t="e">
        <v>#DIV/0!</v>
      </c>
      <c r="BS34" s="85" t="e">
        <v>#DIV/0!</v>
      </c>
      <c r="BT34" s="85" t="e">
        <v>#DIV/0!</v>
      </c>
      <c r="BU34" s="85" t="e">
        <v>#DIV/0!</v>
      </c>
      <c r="BV34" s="85" t="e">
        <v>#DIV/0!</v>
      </c>
    </row>
    <row r="35" spans="1:74" x14ac:dyDescent="0.25">
      <c r="A35" t="s">
        <v>70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6"/>
      <c r="AK35" s="46"/>
      <c r="AL35" s="46"/>
      <c r="AM35" s="46"/>
      <c r="AN35" s="46"/>
      <c r="AO35" s="4"/>
      <c r="AP35" s="4">
        <v>67</v>
      </c>
      <c r="AQ35" s="4">
        <v>45</v>
      </c>
      <c r="AR35" s="4">
        <v>115</v>
      </c>
      <c r="AS35" s="4">
        <v>44</v>
      </c>
      <c r="AT35" s="4">
        <v>42</v>
      </c>
      <c r="BA35" s="50">
        <v>112</v>
      </c>
      <c r="BB35" s="50">
        <v>201</v>
      </c>
      <c r="BC35" s="50"/>
      <c r="BD35" s="50"/>
      <c r="BE35" s="50">
        <v>313</v>
      </c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</row>
    <row r="36" spans="1:74" x14ac:dyDescent="0.25">
      <c r="A36" t="s">
        <v>103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6" t="e">
        <v>#DIV/0!</v>
      </c>
      <c r="AK36" s="46" t="e">
        <v>#DIV/0!</v>
      </c>
      <c r="AL36" s="46" t="e">
        <v>#DIV/0!</v>
      </c>
      <c r="AM36" s="46" t="e">
        <v>#DIV/0!</v>
      </c>
      <c r="AN36" s="46" t="e">
        <v>#DIV/0!</v>
      </c>
      <c r="AO36" s="4">
        <v>661</v>
      </c>
      <c r="AP36" s="4">
        <v>920</v>
      </c>
      <c r="AQ36" s="4">
        <v>1246</v>
      </c>
      <c r="AR36" s="4">
        <v>1098</v>
      </c>
      <c r="AS36" s="4">
        <v>864</v>
      </c>
      <c r="AT36" s="4">
        <v>1226</v>
      </c>
      <c r="BA36" s="50">
        <v>2827</v>
      </c>
      <c r="BB36" s="50">
        <v>3188</v>
      </c>
      <c r="BC36" s="50">
        <v>0</v>
      </c>
      <c r="BD36" s="50">
        <v>0</v>
      </c>
      <c r="BE36" s="50">
        <v>6015</v>
      </c>
      <c r="BF36" s="85" t="e">
        <v>#DIV/0!</v>
      </c>
      <c r="BG36" s="85" t="e">
        <v>#DIV/0!</v>
      </c>
      <c r="BH36" s="85" t="e">
        <v>#DIV/0!</v>
      </c>
      <c r="BI36" s="85" t="e">
        <v>#DIV/0!</v>
      </c>
      <c r="BJ36" s="85" t="e">
        <v>#DIV/0!</v>
      </c>
      <c r="BK36" s="85" t="e">
        <v>#DIV/0!</v>
      </c>
      <c r="BL36" s="85" t="e">
        <v>#DIV/0!</v>
      </c>
      <c r="BM36" s="85" t="e">
        <v>#DIV/0!</v>
      </c>
      <c r="BN36" s="85" t="e">
        <v>#DIV/0!</v>
      </c>
      <c r="BO36" s="85" t="e">
        <v>#DIV/0!</v>
      </c>
      <c r="BP36" s="85" t="e">
        <v>#DIV/0!</v>
      </c>
      <c r="BQ36" s="85" t="e">
        <v>#DIV/0!</v>
      </c>
      <c r="BR36" s="85" t="e">
        <v>#DIV/0!</v>
      </c>
      <c r="BS36" s="85" t="e">
        <v>#DIV/0!</v>
      </c>
      <c r="BT36" s="85" t="e">
        <v>#DIV/0!</v>
      </c>
      <c r="BU36" s="85" t="e">
        <v>#DIV/0!</v>
      </c>
      <c r="BV36" s="85" t="e">
        <v>#DIV/0!</v>
      </c>
    </row>
    <row r="37" spans="1:74" x14ac:dyDescent="0.25">
      <c r="AP37" s="46"/>
    </row>
    <row r="39" spans="1:74" s="59" customFormat="1" x14ac:dyDescent="0.25">
      <c r="A39" s="15" t="s">
        <v>50</v>
      </c>
      <c r="B39" s="16">
        <v>42005</v>
      </c>
      <c r="C39" s="16">
        <v>42036</v>
      </c>
      <c r="D39" s="16">
        <v>42064</v>
      </c>
      <c r="E39" s="16">
        <v>42095</v>
      </c>
      <c r="F39" s="16">
        <v>42125</v>
      </c>
      <c r="G39" s="16">
        <v>42156</v>
      </c>
      <c r="H39" s="16">
        <v>42186</v>
      </c>
      <c r="I39" s="16">
        <v>42217</v>
      </c>
      <c r="J39" s="16">
        <v>42248</v>
      </c>
      <c r="K39" s="16">
        <v>42278</v>
      </c>
      <c r="L39" s="16">
        <v>42309</v>
      </c>
      <c r="M39" s="16">
        <v>42339</v>
      </c>
      <c r="N39" s="16">
        <v>42370</v>
      </c>
      <c r="O39" s="16">
        <v>42401</v>
      </c>
      <c r="P39" s="16">
        <v>42430</v>
      </c>
      <c r="Q39" s="16">
        <v>42461</v>
      </c>
      <c r="R39" s="16">
        <v>42491</v>
      </c>
      <c r="S39" s="16">
        <v>42522</v>
      </c>
      <c r="T39" s="16">
        <v>42552</v>
      </c>
      <c r="U39" s="16">
        <v>42583</v>
      </c>
      <c r="V39" s="16">
        <v>42614</v>
      </c>
      <c r="W39" s="16">
        <v>42644</v>
      </c>
      <c r="X39" s="16">
        <v>42675</v>
      </c>
      <c r="Y39" s="16">
        <v>42705</v>
      </c>
      <c r="Z39" s="17" t="s">
        <v>112</v>
      </c>
      <c r="AA39" s="17" t="s">
        <v>78</v>
      </c>
      <c r="AB39" s="17" t="s">
        <v>79</v>
      </c>
      <c r="AC39" s="17" t="s">
        <v>80</v>
      </c>
      <c r="AD39" s="17" t="s">
        <v>81</v>
      </c>
      <c r="AE39" s="18" t="s">
        <v>113</v>
      </c>
      <c r="AF39" s="18" t="s">
        <v>82</v>
      </c>
      <c r="AG39" s="18" t="s">
        <v>83</v>
      </c>
      <c r="AH39" s="18" t="s">
        <v>84</v>
      </c>
      <c r="AI39" s="18" t="s">
        <v>85</v>
      </c>
      <c r="AJ39" s="19" t="s">
        <v>86</v>
      </c>
      <c r="AK39" s="19" t="s">
        <v>87</v>
      </c>
      <c r="AL39" s="19" t="s">
        <v>88</v>
      </c>
      <c r="AM39" s="19" t="s">
        <v>89</v>
      </c>
      <c r="AN39" s="19" t="s">
        <v>90</v>
      </c>
      <c r="AO39" s="20">
        <v>42736</v>
      </c>
      <c r="AP39" s="20">
        <v>42767</v>
      </c>
      <c r="AQ39" s="20">
        <v>42795</v>
      </c>
      <c r="AR39" s="20">
        <v>42826</v>
      </c>
      <c r="AS39" s="20">
        <v>42856</v>
      </c>
      <c r="AT39" s="20">
        <v>42887</v>
      </c>
      <c r="AU39" s="20">
        <v>42917</v>
      </c>
      <c r="AV39" s="20">
        <v>42948</v>
      </c>
      <c r="AW39" s="20">
        <v>42979</v>
      </c>
      <c r="AX39" s="20">
        <v>43009</v>
      </c>
      <c r="AY39" s="20">
        <v>43040</v>
      </c>
      <c r="AZ39" s="20">
        <v>43070</v>
      </c>
      <c r="BA39" s="17" t="s">
        <v>91</v>
      </c>
      <c r="BB39" s="17" t="s">
        <v>92</v>
      </c>
      <c r="BC39" s="17" t="s">
        <v>93</v>
      </c>
      <c r="BD39" s="17" t="s">
        <v>94</v>
      </c>
      <c r="BE39" s="17" t="s">
        <v>114</v>
      </c>
      <c r="BF39" s="21">
        <v>42736</v>
      </c>
      <c r="BG39" s="20">
        <v>42767</v>
      </c>
      <c r="BH39" s="20">
        <v>42795</v>
      </c>
      <c r="BI39" s="20">
        <v>42826</v>
      </c>
      <c r="BJ39" s="20">
        <v>42856</v>
      </c>
      <c r="BK39" s="20">
        <v>42887</v>
      </c>
      <c r="BL39" s="20">
        <v>42917</v>
      </c>
      <c r="BM39" s="20">
        <v>42948</v>
      </c>
      <c r="BN39" s="20">
        <v>42979</v>
      </c>
      <c r="BO39" s="20">
        <v>43009</v>
      </c>
      <c r="BP39" s="20">
        <v>43040</v>
      </c>
      <c r="BQ39" s="20">
        <v>43070</v>
      </c>
      <c r="BR39" s="17" t="s">
        <v>95</v>
      </c>
      <c r="BS39" s="17" t="s">
        <v>96</v>
      </c>
      <c r="BT39" s="17" t="s">
        <v>97</v>
      </c>
      <c r="BU39" s="17" t="s">
        <v>98</v>
      </c>
      <c r="BV39" s="22" t="s">
        <v>3</v>
      </c>
    </row>
    <row r="40" spans="1:74" x14ac:dyDescent="0.25">
      <c r="A40" t="s">
        <v>172</v>
      </c>
      <c r="B40" s="46" t="s">
        <v>53</v>
      </c>
      <c r="C40" s="46" t="s">
        <v>53</v>
      </c>
      <c r="D40" s="46" t="s">
        <v>53</v>
      </c>
      <c r="E40" s="46" t="s">
        <v>53</v>
      </c>
      <c r="F40" s="46" t="s">
        <v>53</v>
      </c>
      <c r="G40" s="46" t="s">
        <v>53</v>
      </c>
      <c r="H40" s="46" t="s">
        <v>53</v>
      </c>
      <c r="I40" s="46" t="s">
        <v>53</v>
      </c>
      <c r="J40" s="46" t="s">
        <v>53</v>
      </c>
      <c r="K40" s="46" t="s">
        <v>53</v>
      </c>
      <c r="L40" s="46" t="s">
        <v>53</v>
      </c>
      <c r="M40" s="46" t="s">
        <v>53</v>
      </c>
      <c r="N40" s="46" t="e">
        <v>#DIV/0!</v>
      </c>
      <c r="O40" s="46" t="e">
        <v>#DIV/0!</v>
      </c>
      <c r="P40" s="46" t="e">
        <v>#DIV/0!</v>
      </c>
      <c r="Q40" s="46" t="e">
        <v>#DIV/0!</v>
      </c>
      <c r="R40" s="46" t="e">
        <v>#DIV/0!</v>
      </c>
      <c r="S40" s="46" t="e">
        <v>#DIV/0!</v>
      </c>
      <c r="T40" s="46" t="e">
        <v>#DIV/0!</v>
      </c>
      <c r="U40" s="46" t="e">
        <v>#DIV/0!</v>
      </c>
      <c r="V40" s="46" t="e">
        <v>#DIV/0!</v>
      </c>
      <c r="W40" s="46" t="e">
        <v>#DIV/0!</v>
      </c>
      <c r="X40" s="46" t="e">
        <v>#DIV/0!</v>
      </c>
      <c r="Y40" s="46" t="e">
        <v>#DIV/0!</v>
      </c>
      <c r="Z40" s="46" t="e">
        <v>#DIV/0!</v>
      </c>
      <c r="AA40" s="46" t="e">
        <v>#DIV/0!</v>
      </c>
      <c r="AB40" s="46" t="e">
        <v>#DIV/0!</v>
      </c>
      <c r="AC40" s="46" t="s">
        <v>53</v>
      </c>
      <c r="AD40" s="46" t="s">
        <v>53</v>
      </c>
      <c r="AE40" s="46" t="e">
        <v>#DIV/0!</v>
      </c>
      <c r="AF40" s="46" t="e">
        <v>#DIV/0!</v>
      </c>
      <c r="AG40" s="46" t="e">
        <v>#DIV/0!</v>
      </c>
      <c r="AH40" s="46" t="e">
        <v>#DIV/0!</v>
      </c>
      <c r="AI40" s="46" t="e">
        <v>#DIV/0!</v>
      </c>
      <c r="AJ40" s="46" t="e">
        <v>#DIV/0!</v>
      </c>
      <c r="AK40" s="46" t="e">
        <v>#DIV/0!</v>
      </c>
      <c r="AL40" s="46" t="e">
        <v>#DIV/0!</v>
      </c>
      <c r="AM40" s="46" t="e">
        <v>#VALUE!</v>
      </c>
      <c r="AN40" s="46" t="e">
        <v>#VALUE!</v>
      </c>
      <c r="AO40" s="46">
        <v>0.54166666666666663</v>
      </c>
      <c r="AP40" s="46">
        <v>0.72916666666666663</v>
      </c>
      <c r="AQ40" s="46">
        <v>0.6875</v>
      </c>
      <c r="AR40" s="46">
        <v>0.81136950904392768</v>
      </c>
      <c r="AS40" s="46">
        <v>0.30222222222222223</v>
      </c>
      <c r="AT40" s="46">
        <v>0.2822085889570552</v>
      </c>
      <c r="BA40" s="46">
        <v>0.65277777777777779</v>
      </c>
      <c r="BB40" s="46">
        <v>0.40956826137689617</v>
      </c>
      <c r="BE40" s="46">
        <v>0.45547594677584441</v>
      </c>
      <c r="BF40" s="85" t="e">
        <v>#DIV/0!</v>
      </c>
      <c r="BG40" s="85" t="e">
        <v>#DIV/0!</v>
      </c>
      <c r="BH40" s="85" t="e">
        <v>#DIV/0!</v>
      </c>
      <c r="BI40" s="85" t="e">
        <v>#DIV/0!</v>
      </c>
      <c r="BJ40" s="85" t="e">
        <v>#DIV/0!</v>
      </c>
      <c r="BK40" s="85" t="e">
        <v>#DIV/0!</v>
      </c>
      <c r="BL40" s="85"/>
      <c r="BM40" s="85"/>
      <c r="BN40" s="85"/>
      <c r="BO40" s="85"/>
      <c r="BP40" s="85"/>
      <c r="BQ40" s="85"/>
      <c r="BR40" s="85" t="e">
        <v>#DIV/0!</v>
      </c>
      <c r="BS40" s="85" t="e">
        <v>#DIV/0!</v>
      </c>
      <c r="BT40" s="85" t="e">
        <v>#VALUE!</v>
      </c>
      <c r="BU40" s="85" t="e">
        <v>#VALUE!</v>
      </c>
      <c r="BV40" s="85" t="e">
        <v>#DIV/0!</v>
      </c>
    </row>
    <row r="41" spans="1:74" x14ac:dyDescent="0.25">
      <c r="A41" t="s">
        <v>64</v>
      </c>
      <c r="B41" s="46" t="s">
        <v>53</v>
      </c>
      <c r="C41" s="46" t="s">
        <v>53</v>
      </c>
      <c r="D41" s="46" t="s">
        <v>53</v>
      </c>
      <c r="E41" s="46" t="s">
        <v>53</v>
      </c>
      <c r="F41" s="46" t="s">
        <v>53</v>
      </c>
      <c r="G41" s="46" t="s">
        <v>53</v>
      </c>
      <c r="H41" s="46" t="s">
        <v>53</v>
      </c>
      <c r="I41" s="46" t="s">
        <v>53</v>
      </c>
      <c r="J41" s="46" t="s">
        <v>53</v>
      </c>
      <c r="K41" s="46" t="s">
        <v>53</v>
      </c>
      <c r="L41" s="46" t="s">
        <v>53</v>
      </c>
      <c r="M41" s="46" t="s">
        <v>53</v>
      </c>
      <c r="N41" s="46" t="e">
        <v>#DIV/0!</v>
      </c>
      <c r="O41" s="46" t="e">
        <v>#DIV/0!</v>
      </c>
      <c r="P41" s="46" t="e">
        <v>#DIV/0!</v>
      </c>
      <c r="Q41" s="46" t="e">
        <v>#DIV/0!</v>
      </c>
      <c r="R41" s="46" t="e">
        <v>#DIV/0!</v>
      </c>
      <c r="S41" s="46" t="e">
        <v>#DIV/0!</v>
      </c>
      <c r="T41" s="46" t="e">
        <v>#DIV/0!</v>
      </c>
      <c r="U41" s="46" t="e">
        <v>#DIV/0!</v>
      </c>
      <c r="V41" s="46" t="e">
        <v>#DIV/0!</v>
      </c>
      <c r="W41" s="46" t="e">
        <v>#DIV/0!</v>
      </c>
      <c r="X41" s="46" t="e">
        <v>#DIV/0!</v>
      </c>
      <c r="Y41" s="46" t="e">
        <v>#DIV/0!</v>
      </c>
      <c r="Z41" s="46" t="e">
        <v>#DIV/0!</v>
      </c>
      <c r="AA41" s="46" t="e">
        <v>#DIV/0!</v>
      </c>
      <c r="AB41" s="46" t="e">
        <v>#DIV/0!</v>
      </c>
      <c r="AC41" s="46" t="s">
        <v>53</v>
      </c>
      <c r="AD41" s="46" t="s">
        <v>53</v>
      </c>
      <c r="AE41" s="46" t="e">
        <v>#DIV/0!</v>
      </c>
      <c r="AF41" s="46" t="e">
        <v>#DIV/0!</v>
      </c>
      <c r="AG41" s="46" t="e">
        <v>#DIV/0!</v>
      </c>
      <c r="AH41" s="46" t="e">
        <v>#DIV/0!</v>
      </c>
      <c r="AI41" s="46" t="e">
        <v>#DIV/0!</v>
      </c>
      <c r="AJ41" s="46" t="e">
        <v>#DIV/0!</v>
      </c>
      <c r="AK41" s="46" t="e">
        <v>#DIV/0!</v>
      </c>
      <c r="AL41" s="46" t="e">
        <v>#DIV/0!</v>
      </c>
      <c r="AM41" s="46" t="e">
        <v>#VALUE!</v>
      </c>
      <c r="AN41" s="46" t="e">
        <v>#VALUE!</v>
      </c>
      <c r="AO41" s="46">
        <v>0.35312500000000002</v>
      </c>
      <c r="AP41" s="46">
        <v>0.41176470588235292</v>
      </c>
      <c r="AQ41" s="46">
        <v>0.58908612754766598</v>
      </c>
      <c r="AR41" s="46">
        <v>0.4212624584717608</v>
      </c>
      <c r="AS41" s="46">
        <v>0.44462409054163299</v>
      </c>
      <c r="AT41" s="46">
        <v>0.74354923644023174</v>
      </c>
      <c r="BA41" s="46">
        <v>0.48554178582777247</v>
      </c>
      <c r="BB41" s="46">
        <v>0.55936220642102996</v>
      </c>
      <c r="BE41" s="46">
        <v>0.55222281735404388</v>
      </c>
      <c r="BF41" s="85" t="e">
        <v>#DIV/0!</v>
      </c>
      <c r="BG41" s="85" t="e">
        <v>#DIV/0!</v>
      </c>
      <c r="BH41" s="85" t="e">
        <v>#DIV/0!</v>
      </c>
      <c r="BI41" s="85" t="e">
        <v>#DIV/0!</v>
      </c>
      <c r="BJ41" s="85" t="e">
        <v>#DIV/0!</v>
      </c>
      <c r="BK41" s="85" t="e">
        <v>#DIV/0!</v>
      </c>
      <c r="BL41" s="85"/>
      <c r="BM41" s="85"/>
      <c r="BN41" s="85"/>
      <c r="BO41" s="85"/>
      <c r="BP41" s="85"/>
      <c r="BQ41" s="85"/>
      <c r="BR41" s="85" t="e">
        <v>#DIV/0!</v>
      </c>
      <c r="BS41" s="85" t="e">
        <v>#DIV/0!</v>
      </c>
      <c r="BT41" s="85" t="e">
        <v>#VALUE!</v>
      </c>
      <c r="BU41" s="85" t="e">
        <v>#VALUE!</v>
      </c>
      <c r="BV41" s="85" t="e">
        <v>#DIV/0!</v>
      </c>
    </row>
    <row r="42" spans="1:74" x14ac:dyDescent="0.25">
      <c r="A42" t="s">
        <v>65</v>
      </c>
      <c r="B42" s="46" t="s">
        <v>53</v>
      </c>
      <c r="C42" s="46" t="s">
        <v>53</v>
      </c>
      <c r="D42" s="46" t="s">
        <v>53</v>
      </c>
      <c r="E42" s="46" t="s">
        <v>53</v>
      </c>
      <c r="F42" s="46" t="s">
        <v>53</v>
      </c>
      <c r="G42" s="46" t="s">
        <v>53</v>
      </c>
      <c r="H42" s="46" t="s">
        <v>53</v>
      </c>
      <c r="I42" s="46" t="s">
        <v>53</v>
      </c>
      <c r="J42" s="46" t="s">
        <v>53</v>
      </c>
      <c r="K42" s="46" t="s">
        <v>53</v>
      </c>
      <c r="L42" s="46" t="s">
        <v>53</v>
      </c>
      <c r="M42" s="46" t="s">
        <v>53</v>
      </c>
      <c r="N42" s="46" t="e">
        <v>#DIV/0!</v>
      </c>
      <c r="O42" s="46" t="e">
        <v>#DIV/0!</v>
      </c>
      <c r="P42" s="46" t="e">
        <v>#DIV/0!</v>
      </c>
      <c r="Q42" s="46" t="e">
        <v>#DIV/0!</v>
      </c>
      <c r="R42" s="46" t="e">
        <v>#DIV/0!</v>
      </c>
      <c r="S42" s="46" t="e">
        <v>#DIV/0!</v>
      </c>
      <c r="T42" s="46" t="e">
        <v>#DIV/0!</v>
      </c>
      <c r="U42" s="46" t="e">
        <v>#DIV/0!</v>
      </c>
      <c r="V42" s="46" t="e">
        <v>#DIV/0!</v>
      </c>
      <c r="W42" s="46" t="e">
        <v>#DIV/0!</v>
      </c>
      <c r="X42" s="46" t="e">
        <v>#DIV/0!</v>
      </c>
      <c r="Y42" s="46" t="e">
        <v>#DIV/0!</v>
      </c>
      <c r="Z42" s="46" t="e">
        <v>#DIV/0!</v>
      </c>
      <c r="AA42" s="46" t="e">
        <v>#DIV/0!</v>
      </c>
      <c r="AB42" s="46" t="e">
        <v>#DIV/0!</v>
      </c>
      <c r="AC42" s="46" t="s">
        <v>53</v>
      </c>
      <c r="AD42" s="46" t="s">
        <v>53</v>
      </c>
      <c r="AE42" s="46" t="e">
        <v>#DIV/0!</v>
      </c>
      <c r="AF42" s="46" t="e">
        <v>#DIV/0!</v>
      </c>
      <c r="AG42" s="46" t="e">
        <v>#DIV/0!</v>
      </c>
      <c r="AH42" s="46" t="e">
        <v>#DIV/0!</v>
      </c>
      <c r="AI42" s="46" t="e">
        <v>#DIV/0!</v>
      </c>
      <c r="AJ42" s="46" t="e">
        <v>#DIV/0!</v>
      </c>
      <c r="AK42" s="46" t="e">
        <v>#DIV/0!</v>
      </c>
      <c r="AL42" s="46" t="e">
        <v>#DIV/0!</v>
      </c>
      <c r="AM42" s="46" t="e">
        <v>#VALUE!</v>
      </c>
      <c r="AN42" s="46" t="e">
        <v>#VALUE!</v>
      </c>
      <c r="AO42" s="46">
        <v>0.14605734767025089</v>
      </c>
      <c r="AP42" s="46">
        <v>9.8954703832752608E-2</v>
      </c>
      <c r="AQ42" s="46">
        <v>0.36530612244897959</v>
      </c>
      <c r="AR42" s="46">
        <v>0.25100133511348466</v>
      </c>
      <c r="AS42" s="46">
        <v>0.18426361802286484</v>
      </c>
      <c r="AT42" s="46">
        <v>0.17807089859851608</v>
      </c>
      <c r="BA42" s="46">
        <v>0.17774908543146115</v>
      </c>
      <c r="BB42" s="46">
        <v>0.20628870890900428</v>
      </c>
      <c r="BE42" s="46">
        <v>0.21891577176866348</v>
      </c>
      <c r="BF42" s="85" t="e">
        <v>#DIV/0!</v>
      </c>
      <c r="BG42" s="85" t="e">
        <v>#DIV/0!</v>
      </c>
      <c r="BH42" s="85" t="e">
        <v>#DIV/0!</v>
      </c>
      <c r="BI42" s="85" t="e">
        <v>#DIV/0!</v>
      </c>
      <c r="BJ42" s="85" t="e">
        <v>#DIV/0!</v>
      </c>
      <c r="BK42" s="85" t="e">
        <v>#DIV/0!</v>
      </c>
      <c r="BL42" s="85"/>
      <c r="BM42" s="85"/>
      <c r="BN42" s="85"/>
      <c r="BO42" s="85"/>
      <c r="BP42" s="85"/>
      <c r="BQ42" s="85"/>
      <c r="BR42" s="85" t="e">
        <v>#DIV/0!</v>
      </c>
      <c r="BS42" s="85" t="e">
        <v>#DIV/0!</v>
      </c>
      <c r="BT42" s="85" t="e">
        <v>#VALUE!</v>
      </c>
      <c r="BU42" s="85" t="e">
        <v>#VALUE!</v>
      </c>
      <c r="BV42" s="85" t="e">
        <v>#DIV/0!</v>
      </c>
    </row>
    <row r="43" spans="1:74" x14ac:dyDescent="0.25">
      <c r="A43" t="s">
        <v>66</v>
      </c>
      <c r="B43" s="46" t="s">
        <v>53</v>
      </c>
      <c r="C43" s="46" t="s">
        <v>53</v>
      </c>
      <c r="D43" s="46" t="s">
        <v>53</v>
      </c>
      <c r="E43" s="46" t="s">
        <v>53</v>
      </c>
      <c r="F43" s="46" t="s">
        <v>53</v>
      </c>
      <c r="G43" s="46" t="s">
        <v>53</v>
      </c>
      <c r="H43" s="46" t="s">
        <v>53</v>
      </c>
      <c r="I43" s="46" t="s">
        <v>53</v>
      </c>
      <c r="J43" s="46" t="s">
        <v>53</v>
      </c>
      <c r="K43" s="46" t="s">
        <v>53</v>
      </c>
      <c r="L43" s="46" t="s">
        <v>53</v>
      </c>
      <c r="M43" s="46" t="s">
        <v>53</v>
      </c>
      <c r="N43" s="46" t="e">
        <v>#DIV/0!</v>
      </c>
      <c r="O43" s="46" t="e">
        <v>#DIV/0!</v>
      </c>
      <c r="P43" s="46" t="e">
        <v>#DIV/0!</v>
      </c>
      <c r="Q43" s="46" t="e">
        <v>#DIV/0!</v>
      </c>
      <c r="R43" s="46" t="e">
        <v>#DIV/0!</v>
      </c>
      <c r="S43" s="46" t="e">
        <v>#DIV/0!</v>
      </c>
      <c r="T43" s="46" t="e">
        <v>#DIV/0!</v>
      </c>
      <c r="U43" s="46" t="e">
        <v>#DIV/0!</v>
      </c>
      <c r="V43" s="46" t="e">
        <v>#DIV/0!</v>
      </c>
      <c r="W43" s="46" t="e">
        <v>#DIV/0!</v>
      </c>
      <c r="X43" s="46" t="e">
        <v>#DIV/0!</v>
      </c>
      <c r="Y43" s="46" t="e">
        <v>#DIV/0!</v>
      </c>
      <c r="Z43" s="46" t="e">
        <v>#DIV/0!</v>
      </c>
      <c r="AA43" s="46" t="e">
        <v>#DIV/0!</v>
      </c>
      <c r="AB43" s="46" t="e">
        <v>#DIV/0!</v>
      </c>
      <c r="AC43" s="46" t="s">
        <v>53</v>
      </c>
      <c r="AD43" s="46" t="s">
        <v>53</v>
      </c>
      <c r="AE43" s="46" t="e">
        <v>#DIV/0!</v>
      </c>
      <c r="AF43" s="46" t="e">
        <v>#DIV/0!</v>
      </c>
      <c r="AG43" s="46" t="e">
        <v>#DIV/0!</v>
      </c>
      <c r="AH43" s="46" t="e">
        <v>#DIV/0!</v>
      </c>
      <c r="AI43" s="46" t="e">
        <v>#DIV/0!</v>
      </c>
      <c r="AJ43" s="46" t="e">
        <v>#DIV/0!</v>
      </c>
      <c r="AK43" s="46" t="e">
        <v>#DIV/0!</v>
      </c>
      <c r="AL43" s="46" t="e">
        <v>#DIV/0!</v>
      </c>
      <c r="AM43" s="46" t="e">
        <v>#VALUE!</v>
      </c>
      <c r="AN43" s="46" t="e">
        <v>#VALUE!</v>
      </c>
      <c r="AO43" s="46">
        <v>8.9171974522292988E-2</v>
      </c>
      <c r="AP43" s="46">
        <v>0.16092572658772875</v>
      </c>
      <c r="AQ43" s="46">
        <v>0.11544183278786076</v>
      </c>
      <c r="AR43" s="46">
        <v>0.1221978021978022</v>
      </c>
      <c r="AS43" s="46">
        <v>0.13001266357112706</v>
      </c>
      <c r="AT43" s="46">
        <v>9.4117647058823528E-2</v>
      </c>
      <c r="BA43" s="46">
        <v>0.12287532048238534</v>
      </c>
      <c r="BB43" s="46">
        <v>0.11388372710379613</v>
      </c>
      <c r="BE43" s="46">
        <v>0.13171746847839394</v>
      </c>
      <c r="BF43" s="85" t="e">
        <v>#DIV/0!</v>
      </c>
      <c r="BG43" s="85" t="e">
        <v>#DIV/0!</v>
      </c>
      <c r="BH43" s="85" t="e">
        <v>#DIV/0!</v>
      </c>
      <c r="BI43" s="85" t="e">
        <v>#DIV/0!</v>
      </c>
      <c r="BJ43" s="85" t="e">
        <v>#DIV/0!</v>
      </c>
      <c r="BK43" s="85" t="e">
        <v>#DIV/0!</v>
      </c>
      <c r="BL43" s="85"/>
      <c r="BM43" s="85"/>
      <c r="BN43" s="85"/>
      <c r="BO43" s="85"/>
      <c r="BP43" s="85"/>
      <c r="BQ43" s="85"/>
      <c r="BR43" s="85" t="e">
        <v>#DIV/0!</v>
      </c>
      <c r="BS43" s="85" t="e">
        <v>#DIV/0!</v>
      </c>
      <c r="BT43" s="85" t="e">
        <v>#VALUE!</v>
      </c>
      <c r="BU43" s="85" t="e">
        <v>#VALUE!</v>
      </c>
      <c r="BV43" s="85" t="e">
        <v>#DIV/0!</v>
      </c>
    </row>
    <row r="44" spans="1:74" x14ac:dyDescent="0.25">
      <c r="A44" t="s">
        <v>67</v>
      </c>
      <c r="B44" s="46" t="s">
        <v>53</v>
      </c>
      <c r="C44" s="46" t="s">
        <v>53</v>
      </c>
      <c r="D44" s="46" t="s">
        <v>53</v>
      </c>
      <c r="E44" s="46" t="s">
        <v>53</v>
      </c>
      <c r="F44" s="46" t="s">
        <v>53</v>
      </c>
      <c r="G44" s="46" t="s">
        <v>53</v>
      </c>
      <c r="H44" s="46" t="s">
        <v>53</v>
      </c>
      <c r="I44" s="46" t="s">
        <v>53</v>
      </c>
      <c r="J44" s="46" t="s">
        <v>53</v>
      </c>
      <c r="K44" s="46" t="s">
        <v>53</v>
      </c>
      <c r="L44" s="46" t="s">
        <v>53</v>
      </c>
      <c r="M44" s="46" t="s">
        <v>53</v>
      </c>
      <c r="N44" s="46" t="e">
        <v>#DIV/0!</v>
      </c>
      <c r="O44" s="46" t="e">
        <v>#DIV/0!</v>
      </c>
      <c r="P44" s="46" t="e">
        <v>#DIV/0!</v>
      </c>
      <c r="Q44" s="46" t="e">
        <v>#DIV/0!</v>
      </c>
      <c r="R44" s="46" t="e">
        <v>#DIV/0!</v>
      </c>
      <c r="S44" s="46" t="e">
        <v>#DIV/0!</v>
      </c>
      <c r="T44" s="46" t="e">
        <v>#DIV/0!</v>
      </c>
      <c r="U44" s="46" t="e">
        <v>#DIV/0!</v>
      </c>
      <c r="V44" s="46" t="e">
        <v>#DIV/0!</v>
      </c>
      <c r="W44" s="46" t="e">
        <v>#DIV/0!</v>
      </c>
      <c r="X44" s="46" t="e">
        <v>#DIV/0!</v>
      </c>
      <c r="Y44" s="46" t="e">
        <v>#DIV/0!</v>
      </c>
      <c r="Z44" s="46" t="e">
        <v>#DIV/0!</v>
      </c>
      <c r="AA44" s="46" t="e">
        <v>#DIV/0!</v>
      </c>
      <c r="AB44" s="46" t="e">
        <v>#DIV/0!</v>
      </c>
      <c r="AC44" s="46" t="s">
        <v>53</v>
      </c>
      <c r="AD44" s="46" t="s">
        <v>53</v>
      </c>
      <c r="AE44" s="46" t="e">
        <v>#DIV/0!</v>
      </c>
      <c r="AF44" s="46" t="e">
        <v>#DIV/0!</v>
      </c>
      <c r="AG44" s="46" t="e">
        <v>#DIV/0!</v>
      </c>
      <c r="AH44" s="46" t="e">
        <v>#DIV/0!</v>
      </c>
      <c r="AI44" s="46" t="e">
        <v>#DIV/0!</v>
      </c>
      <c r="AJ44" s="46" t="e">
        <v>#DIV/0!</v>
      </c>
      <c r="AK44" s="46" t="e">
        <v>#DIV/0!</v>
      </c>
      <c r="AL44" s="46" t="e">
        <v>#DIV/0!</v>
      </c>
      <c r="AM44" s="46" t="e">
        <v>#VALUE!</v>
      </c>
      <c r="AN44" s="46" t="e">
        <v>#VALUE!</v>
      </c>
      <c r="AO44" s="46">
        <v>5.905511811023622E-2</v>
      </c>
      <c r="AP44" s="46">
        <v>0.12008577555396711</v>
      </c>
      <c r="AQ44" s="46">
        <v>0.19833178869323448</v>
      </c>
      <c r="AR44" s="46">
        <v>0.13013013013013014</v>
      </c>
      <c r="AS44" s="46">
        <v>9.4212651413189769E-2</v>
      </c>
      <c r="AT44" s="46">
        <v>0.11380753138075314</v>
      </c>
      <c r="BA44" s="46">
        <v>0.11442669172932331</v>
      </c>
      <c r="BB44" s="46">
        <v>0.11455439196409489</v>
      </c>
      <c r="BE44" s="46">
        <v>0.13230526592482256</v>
      </c>
      <c r="BF44" s="85" t="e">
        <v>#DIV/0!</v>
      </c>
      <c r="BG44" s="85" t="e">
        <v>#DIV/0!</v>
      </c>
      <c r="BH44" s="85" t="e">
        <v>#DIV/0!</v>
      </c>
      <c r="BI44" s="85" t="e">
        <v>#DIV/0!</v>
      </c>
      <c r="BJ44" s="85" t="e">
        <v>#DIV/0!</v>
      </c>
      <c r="BK44" s="85" t="e">
        <v>#DIV/0!</v>
      </c>
      <c r="BL44" s="85"/>
      <c r="BM44" s="85"/>
      <c r="BN44" s="85"/>
      <c r="BO44" s="85"/>
      <c r="BP44" s="85"/>
      <c r="BQ44" s="85"/>
      <c r="BR44" s="85" t="e">
        <v>#DIV/0!</v>
      </c>
      <c r="BS44" s="85" t="e">
        <v>#DIV/0!</v>
      </c>
      <c r="BT44" s="85" t="e">
        <v>#VALUE!</v>
      </c>
      <c r="BU44" s="85" t="e">
        <v>#VALUE!</v>
      </c>
      <c r="BV44" s="85" t="e">
        <v>#DIV/0!</v>
      </c>
    </row>
    <row r="45" spans="1:74" x14ac:dyDescent="0.25">
      <c r="A45" t="s">
        <v>68</v>
      </c>
      <c r="B45" s="46" t="s">
        <v>53</v>
      </c>
      <c r="C45" s="46" t="s">
        <v>53</v>
      </c>
      <c r="D45" s="46" t="s">
        <v>53</v>
      </c>
      <c r="E45" s="46" t="s">
        <v>53</v>
      </c>
      <c r="F45" s="46" t="s">
        <v>53</v>
      </c>
      <c r="G45" s="46" t="s">
        <v>53</v>
      </c>
      <c r="H45" s="46" t="s">
        <v>53</v>
      </c>
      <c r="I45" s="46" t="s">
        <v>53</v>
      </c>
      <c r="J45" s="46" t="s">
        <v>53</v>
      </c>
      <c r="K45" s="46" t="s">
        <v>53</v>
      </c>
      <c r="L45" s="46" t="s">
        <v>53</v>
      </c>
      <c r="M45" s="46" t="s">
        <v>53</v>
      </c>
      <c r="N45" s="46" t="e">
        <v>#DIV/0!</v>
      </c>
      <c r="O45" s="46" t="e">
        <v>#DIV/0!</v>
      </c>
      <c r="P45" s="46" t="e">
        <v>#DIV/0!</v>
      </c>
      <c r="Q45" s="46" t="e">
        <v>#DIV/0!</v>
      </c>
      <c r="R45" s="46" t="e">
        <v>#DIV/0!</v>
      </c>
      <c r="S45" s="46" t="e">
        <v>#DIV/0!</v>
      </c>
      <c r="T45" s="46" t="e">
        <v>#DIV/0!</v>
      </c>
      <c r="U45" s="46" t="e">
        <v>#DIV/0!</v>
      </c>
      <c r="V45" s="46" t="e">
        <v>#DIV/0!</v>
      </c>
      <c r="W45" s="46" t="e">
        <v>#DIV/0!</v>
      </c>
      <c r="X45" s="46" t="e">
        <v>#DIV/0!</v>
      </c>
      <c r="Y45" s="46" t="e">
        <v>#DIV/0!</v>
      </c>
      <c r="Z45" s="46" t="e">
        <v>#DIV/0!</v>
      </c>
      <c r="AA45" s="46" t="e">
        <v>#DIV/0!</v>
      </c>
      <c r="AB45" s="46" t="e">
        <v>#DIV/0!</v>
      </c>
      <c r="AC45" s="46" t="s">
        <v>53</v>
      </c>
      <c r="AD45" s="46" t="s">
        <v>53</v>
      </c>
      <c r="AE45" s="46" t="e">
        <v>#DIV/0!</v>
      </c>
      <c r="AF45" s="46" t="e">
        <v>#DIV/0!</v>
      </c>
      <c r="AG45" s="46" t="e">
        <v>#DIV/0!</v>
      </c>
      <c r="AH45" s="46" t="e">
        <v>#DIV/0!</v>
      </c>
      <c r="AI45" s="46" t="e">
        <v>#DIV/0!</v>
      </c>
      <c r="AJ45" s="46" t="e">
        <v>#DIV/0!</v>
      </c>
      <c r="AK45" s="46" t="e">
        <v>#DIV/0!</v>
      </c>
      <c r="AL45" s="46" t="e">
        <v>#DIV/0!</v>
      </c>
      <c r="AM45" s="46" t="e">
        <v>#VALUE!</v>
      </c>
      <c r="AN45" s="46" t="e">
        <v>#VALUE!</v>
      </c>
      <c r="AO45" s="46">
        <v>4.2938931297709926E-2</v>
      </c>
      <c r="AP45" s="46">
        <v>8.8111044055522031E-2</v>
      </c>
      <c r="AQ45" s="46">
        <v>0.16530156366344007</v>
      </c>
      <c r="AR45" s="46">
        <v>0.12947658402203857</v>
      </c>
      <c r="AS45" s="46">
        <v>8.3386786401539445E-2</v>
      </c>
      <c r="AT45" s="46">
        <v>7.2599531615925056E-2</v>
      </c>
      <c r="BA45" s="46">
        <v>8.9874411302982737E-2</v>
      </c>
      <c r="BB45" s="46">
        <v>9.366391184573003E-2</v>
      </c>
      <c r="BE45" s="46">
        <v>0.10265769362381659</v>
      </c>
      <c r="BF45" s="85" t="e">
        <v>#DIV/0!</v>
      </c>
      <c r="BG45" s="85" t="e">
        <v>#DIV/0!</v>
      </c>
      <c r="BH45" s="85" t="e">
        <v>#DIV/0!</v>
      </c>
      <c r="BI45" s="85" t="e">
        <v>#DIV/0!</v>
      </c>
      <c r="BJ45" s="85" t="e">
        <v>#DIV/0!</v>
      </c>
      <c r="BK45" s="85" t="e">
        <v>#DIV/0!</v>
      </c>
      <c r="BL45" s="85"/>
      <c r="BM45" s="85"/>
      <c r="BN45" s="85"/>
      <c r="BO45" s="85"/>
      <c r="BP45" s="85"/>
      <c r="BQ45" s="85"/>
      <c r="BR45" s="85" t="e">
        <v>#DIV/0!</v>
      </c>
      <c r="BS45" s="85" t="e">
        <v>#DIV/0!</v>
      </c>
      <c r="BT45" s="85" t="e">
        <v>#VALUE!</v>
      </c>
      <c r="BU45" s="85" t="e">
        <v>#VALUE!</v>
      </c>
      <c r="BV45" s="85" t="e">
        <v>#DIV/0!</v>
      </c>
    </row>
    <row r="46" spans="1:74" x14ac:dyDescent="0.25">
      <c r="A46" t="s">
        <v>69</v>
      </c>
      <c r="B46" s="46" t="s">
        <v>53</v>
      </c>
      <c r="C46" s="46" t="s">
        <v>53</v>
      </c>
      <c r="D46" s="46" t="s">
        <v>53</v>
      </c>
      <c r="E46" s="46" t="s">
        <v>53</v>
      </c>
      <c r="F46" s="46" t="s">
        <v>53</v>
      </c>
      <c r="G46" s="46" t="s">
        <v>53</v>
      </c>
      <c r="H46" s="46" t="s">
        <v>53</v>
      </c>
      <c r="I46" s="46" t="s">
        <v>53</v>
      </c>
      <c r="J46" s="46" t="s">
        <v>53</v>
      </c>
      <c r="K46" s="46" t="s">
        <v>53</v>
      </c>
      <c r="L46" s="46" t="s">
        <v>53</v>
      </c>
      <c r="M46" s="46" t="s">
        <v>53</v>
      </c>
      <c r="N46" s="46" t="e">
        <v>#DIV/0!</v>
      </c>
      <c r="O46" s="46" t="e">
        <v>#DIV/0!</v>
      </c>
      <c r="P46" s="46" t="e">
        <v>#DIV/0!</v>
      </c>
      <c r="Q46" s="46" t="e">
        <v>#DIV/0!</v>
      </c>
      <c r="R46" s="46" t="e">
        <v>#DIV/0!</v>
      </c>
      <c r="S46" s="46" t="e">
        <v>#DIV/0!</v>
      </c>
      <c r="T46" s="46" t="e">
        <v>#DIV/0!</v>
      </c>
      <c r="U46" s="46" t="e">
        <v>#DIV/0!</v>
      </c>
      <c r="V46" s="46" t="e">
        <v>#DIV/0!</v>
      </c>
      <c r="W46" s="46" t="e">
        <v>#DIV/0!</v>
      </c>
      <c r="X46" s="46" t="e">
        <v>#DIV/0!</v>
      </c>
      <c r="Y46" s="46" t="e">
        <v>#DIV/0!</v>
      </c>
      <c r="Z46" s="46" t="e">
        <v>#DIV/0!</v>
      </c>
      <c r="AA46" s="46" t="e">
        <v>#DIV/0!</v>
      </c>
      <c r="AB46" s="46" t="e">
        <v>#DIV/0!</v>
      </c>
      <c r="AC46" s="46" t="s">
        <v>53</v>
      </c>
      <c r="AD46" s="46" t="s">
        <v>53</v>
      </c>
      <c r="AE46" s="46" t="e">
        <v>#DIV/0!</v>
      </c>
      <c r="AF46" s="46" t="e">
        <v>#DIV/0!</v>
      </c>
      <c r="AG46" s="46" t="e">
        <v>#DIV/0!</v>
      </c>
      <c r="AH46" s="46" t="e">
        <v>#DIV/0!</v>
      </c>
      <c r="AI46" s="46" t="e">
        <v>#DIV/0!</v>
      </c>
      <c r="AJ46" s="46" t="e">
        <v>#DIV/0!</v>
      </c>
      <c r="AK46" s="46" t="e">
        <v>#DIV/0!</v>
      </c>
      <c r="AL46" s="46" t="e">
        <v>#DIV/0!</v>
      </c>
      <c r="AM46" s="46" t="e">
        <v>#VALUE!</v>
      </c>
      <c r="AN46" s="46" t="e">
        <v>#VALUE!</v>
      </c>
      <c r="AO46" s="46">
        <v>7.1151358344113846E-2</v>
      </c>
      <c r="AP46" s="46">
        <v>0.11507293354943274</v>
      </c>
      <c r="AQ46" s="46">
        <v>0.14955357142857142</v>
      </c>
      <c r="AR46" s="46">
        <v>0.17016317016317017</v>
      </c>
      <c r="AS46" s="46">
        <v>0.14169570267131243</v>
      </c>
      <c r="AT46" s="46">
        <v>0.11855104281009879</v>
      </c>
      <c r="BA46" s="46">
        <v>0.10500544069640914</v>
      </c>
      <c r="BB46" s="46">
        <v>0.1429657794676806</v>
      </c>
      <c r="BE46" s="46">
        <v>0.13771913970721128</v>
      </c>
      <c r="BF46" s="85" t="e">
        <v>#DIV/0!</v>
      </c>
      <c r="BG46" s="85" t="e">
        <v>#DIV/0!</v>
      </c>
      <c r="BH46" s="85" t="e">
        <v>#DIV/0!</v>
      </c>
      <c r="BI46" s="85" t="e">
        <v>#DIV/0!</v>
      </c>
      <c r="BJ46" s="85" t="e">
        <v>#DIV/0!</v>
      </c>
      <c r="BK46" s="85" t="e">
        <v>#DIV/0!</v>
      </c>
      <c r="BL46" s="85"/>
      <c r="BM46" s="85"/>
      <c r="BN46" s="85"/>
      <c r="BO46" s="85"/>
      <c r="BP46" s="85"/>
      <c r="BQ46" s="85"/>
      <c r="BR46" s="85" t="e">
        <v>#DIV/0!</v>
      </c>
      <c r="BS46" s="85" t="e">
        <v>#DIV/0!</v>
      </c>
      <c r="BT46" s="85" t="e">
        <v>#VALUE!</v>
      </c>
      <c r="BU46" s="85" t="e">
        <v>#VALUE!</v>
      </c>
      <c r="BV46" s="85" t="e">
        <v>#DIV/0!</v>
      </c>
    </row>
    <row r="47" spans="1:74" x14ac:dyDescent="0.25">
      <c r="A47" t="s">
        <v>70</v>
      </c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>
        <v>8.6173633440514472E-2</v>
      </c>
      <c r="AQ47" s="46">
        <v>2.7573529411764705E-2</v>
      </c>
      <c r="AR47" s="46">
        <v>5.6441717791411043E-2</v>
      </c>
      <c r="AS47" s="46">
        <v>1.7234625930278104E-2</v>
      </c>
      <c r="AT47" s="46">
        <v>1.3909587680079483E-2</v>
      </c>
      <c r="BA47" s="46">
        <v>4.6482672753683334E-2</v>
      </c>
      <c r="BB47" s="46">
        <v>2.6412614980289094E-2</v>
      </c>
      <c r="BE47" s="46">
        <v>3.1239083786616099E-2</v>
      </c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</row>
    <row r="48" spans="1:74" x14ac:dyDescent="0.25">
      <c r="A48" t="s">
        <v>100</v>
      </c>
      <c r="B48" s="46" t="s">
        <v>53</v>
      </c>
      <c r="C48" s="46" t="s">
        <v>53</v>
      </c>
      <c r="D48" s="46" t="s">
        <v>53</v>
      </c>
      <c r="E48" s="46" t="s">
        <v>53</v>
      </c>
      <c r="F48" s="46" t="s">
        <v>53</v>
      </c>
      <c r="G48" s="46" t="s">
        <v>53</v>
      </c>
      <c r="H48" s="46" t="s">
        <v>53</v>
      </c>
      <c r="I48" s="46" t="s">
        <v>53</v>
      </c>
      <c r="J48" s="46" t="s">
        <v>53</v>
      </c>
      <c r="K48" s="46" t="s">
        <v>53</v>
      </c>
      <c r="L48" s="46" t="s">
        <v>53</v>
      </c>
      <c r="M48" s="46" t="s">
        <v>53</v>
      </c>
      <c r="N48" s="46" t="e">
        <v>#DIV/0!</v>
      </c>
      <c r="O48" s="46" t="e">
        <v>#DIV/0!</v>
      </c>
      <c r="P48" s="46" t="e">
        <v>#DIV/0!</v>
      </c>
      <c r="Q48" s="46" t="e">
        <v>#DIV/0!</v>
      </c>
      <c r="R48" s="46" t="e">
        <v>#DIV/0!</v>
      </c>
      <c r="S48" s="46" t="e">
        <v>#DIV/0!</v>
      </c>
      <c r="T48" s="46" t="e">
        <v>#DIV/0!</v>
      </c>
      <c r="U48" s="46" t="e">
        <v>#DIV/0!</v>
      </c>
      <c r="V48" s="46" t="e">
        <v>#DIV/0!</v>
      </c>
      <c r="W48" s="46" t="e">
        <v>#DIV/0!</v>
      </c>
      <c r="X48" s="46" t="e">
        <v>#DIV/0!</v>
      </c>
      <c r="Y48" s="46" t="e">
        <v>#DIV/0!</v>
      </c>
      <c r="Z48" s="46" t="e">
        <v>#DIV/0!</v>
      </c>
      <c r="AA48" s="46" t="e">
        <v>#DIV/0!</v>
      </c>
      <c r="AB48" s="46" t="e">
        <v>#DIV/0!</v>
      </c>
      <c r="AC48" s="46" t="s">
        <v>53</v>
      </c>
      <c r="AD48" s="46" t="s">
        <v>53</v>
      </c>
      <c r="AE48" s="46" t="e">
        <v>#DIV/0!</v>
      </c>
      <c r="AF48" s="46" t="e">
        <v>#DIV/0!</v>
      </c>
      <c r="AG48" s="46" t="e">
        <v>#DIV/0!</v>
      </c>
      <c r="AH48" s="46" t="e">
        <v>#DIV/0!</v>
      </c>
      <c r="AI48" s="46" t="e">
        <v>#DIV/0!</v>
      </c>
      <c r="AJ48" s="46" t="e">
        <v>#DIV/0!</v>
      </c>
      <c r="AK48" s="46" t="e">
        <v>#DIV/0!</v>
      </c>
      <c r="AL48" s="46" t="e">
        <v>#DIV/0!</v>
      </c>
      <c r="AM48" s="46" t="e">
        <v>#VALUE!</v>
      </c>
      <c r="AN48" s="46" t="e">
        <v>#VALUE!</v>
      </c>
      <c r="AO48" s="46">
        <v>0.19412628487518355</v>
      </c>
      <c r="AP48" s="46">
        <v>0.1365289010907472</v>
      </c>
      <c r="AQ48" s="46">
        <v>0.20923593618807726</v>
      </c>
      <c r="AR48" s="46">
        <v>0.22019452521808883</v>
      </c>
      <c r="AS48" s="46">
        <v>0.17862311350010338</v>
      </c>
      <c r="AT48" s="46">
        <v>0.23423767672907911</v>
      </c>
      <c r="BA48" s="46">
        <v>0.17560642295866075</v>
      </c>
      <c r="BB48" s="46">
        <v>0.2117217333554707</v>
      </c>
      <c r="BE48" s="46">
        <v>0.19306072666581076</v>
      </c>
      <c r="BF48" s="85" t="e">
        <v>#DIV/0!</v>
      </c>
      <c r="BG48" s="85" t="e">
        <v>#DIV/0!</v>
      </c>
      <c r="BH48" s="85" t="e">
        <v>#DIV/0!</v>
      </c>
      <c r="BI48" s="85" t="e">
        <v>#DIV/0!</v>
      </c>
      <c r="BJ48" s="85" t="e">
        <v>#DIV/0!</v>
      </c>
      <c r="BK48" s="85" t="e">
        <v>#DIV/0!</v>
      </c>
      <c r="BL48" s="85"/>
      <c r="BM48" s="85"/>
      <c r="BN48" s="85"/>
      <c r="BO48" s="85"/>
      <c r="BP48" s="85"/>
      <c r="BQ48" s="85"/>
      <c r="BR48" s="85" t="e">
        <v>#DIV/0!</v>
      </c>
      <c r="BS48" s="85" t="e">
        <v>#DIV/0!</v>
      </c>
      <c r="BT48" s="85" t="e">
        <v>#VALUE!</v>
      </c>
      <c r="BU48" s="85" t="e">
        <v>#VALUE!</v>
      </c>
      <c r="BV48" s="85" t="e">
        <v>#DIV/0!</v>
      </c>
    </row>
    <row r="49" spans="1:74" x14ac:dyDescent="0.25">
      <c r="Z49" s="46" t="e">
        <v>#DIV/0!</v>
      </c>
      <c r="AB49" s="46"/>
      <c r="AE49" s="46" t="e">
        <v>#DIV/0!</v>
      </c>
      <c r="BE49" s="46">
        <v>0.19306072666581076</v>
      </c>
    </row>
    <row r="51" spans="1:74" s="59" customFormat="1" x14ac:dyDescent="0.25">
      <c r="A51" s="15" t="s">
        <v>104</v>
      </c>
      <c r="B51" s="16">
        <v>42005</v>
      </c>
      <c r="C51" s="16">
        <v>42036</v>
      </c>
      <c r="D51" s="16">
        <v>42064</v>
      </c>
      <c r="E51" s="16">
        <v>42095</v>
      </c>
      <c r="F51" s="16">
        <v>42125</v>
      </c>
      <c r="G51" s="16">
        <v>42156</v>
      </c>
      <c r="H51" s="16">
        <v>42186</v>
      </c>
      <c r="I51" s="16">
        <v>42217</v>
      </c>
      <c r="J51" s="16">
        <v>42248</v>
      </c>
      <c r="K51" s="16">
        <v>42278</v>
      </c>
      <c r="L51" s="16">
        <v>42309</v>
      </c>
      <c r="M51" s="16">
        <v>42339</v>
      </c>
      <c r="N51" s="16">
        <v>42370</v>
      </c>
      <c r="O51" s="16">
        <v>42401</v>
      </c>
      <c r="P51" s="16">
        <v>42430</v>
      </c>
      <c r="Q51" s="16">
        <v>42461</v>
      </c>
      <c r="R51" s="16">
        <v>42491</v>
      </c>
      <c r="S51" s="16">
        <v>42522</v>
      </c>
      <c r="T51" s="16">
        <v>42552</v>
      </c>
      <c r="U51" s="16">
        <v>42583</v>
      </c>
      <c r="V51" s="16">
        <v>42614</v>
      </c>
      <c r="W51" s="16">
        <v>42644</v>
      </c>
      <c r="X51" s="16">
        <v>42675</v>
      </c>
      <c r="Y51" s="16">
        <v>42705</v>
      </c>
      <c r="Z51" s="17" t="s">
        <v>112</v>
      </c>
      <c r="AA51" s="17" t="s">
        <v>78</v>
      </c>
      <c r="AB51" s="17" t="s">
        <v>79</v>
      </c>
      <c r="AC51" s="17" t="s">
        <v>80</v>
      </c>
      <c r="AD51" s="17" t="s">
        <v>81</v>
      </c>
      <c r="AE51" s="18" t="s">
        <v>113</v>
      </c>
      <c r="AF51" s="18" t="s">
        <v>82</v>
      </c>
      <c r="AG51" s="18" t="s">
        <v>83</v>
      </c>
      <c r="AH51" s="18" t="s">
        <v>84</v>
      </c>
      <c r="AI51" s="18" t="s">
        <v>85</v>
      </c>
      <c r="AJ51" s="19" t="s">
        <v>86</v>
      </c>
      <c r="AK51" s="19" t="s">
        <v>87</v>
      </c>
      <c r="AL51" s="19" t="s">
        <v>88</v>
      </c>
      <c r="AM51" s="19" t="s">
        <v>89</v>
      </c>
      <c r="AN51" s="19" t="s">
        <v>90</v>
      </c>
      <c r="AO51" s="20">
        <v>42736</v>
      </c>
      <c r="AP51" s="20">
        <v>42767</v>
      </c>
      <c r="AQ51" s="20">
        <v>42795</v>
      </c>
      <c r="AR51" s="20">
        <v>42826</v>
      </c>
      <c r="AS51" s="20">
        <v>42856</v>
      </c>
      <c r="AT51" s="20">
        <v>42887</v>
      </c>
      <c r="AU51" s="20">
        <v>42917</v>
      </c>
      <c r="AV51" s="20">
        <v>42948</v>
      </c>
      <c r="AW51" s="20">
        <v>42979</v>
      </c>
      <c r="AX51" s="20">
        <v>43009</v>
      </c>
      <c r="AY51" s="20">
        <v>43040</v>
      </c>
      <c r="AZ51" s="20">
        <v>43070</v>
      </c>
      <c r="BA51" s="17" t="s">
        <v>91</v>
      </c>
      <c r="BB51" s="17" t="s">
        <v>92</v>
      </c>
      <c r="BC51" s="17" t="s">
        <v>93</v>
      </c>
      <c r="BD51" s="17" t="s">
        <v>94</v>
      </c>
      <c r="BE51" s="17" t="s">
        <v>114</v>
      </c>
      <c r="BF51" s="21">
        <v>42736</v>
      </c>
      <c r="BG51" s="20">
        <v>42767</v>
      </c>
      <c r="BH51" s="20">
        <v>42795</v>
      </c>
      <c r="BI51" s="20">
        <v>42826</v>
      </c>
      <c r="BJ51" s="20">
        <v>42856</v>
      </c>
      <c r="BK51" s="20">
        <v>42887</v>
      </c>
      <c r="BL51" s="20">
        <v>42917</v>
      </c>
      <c r="BM51" s="20">
        <v>42948</v>
      </c>
      <c r="BN51" s="20">
        <v>42979</v>
      </c>
      <c r="BO51" s="20">
        <v>43009</v>
      </c>
      <c r="BP51" s="20">
        <v>43040</v>
      </c>
      <c r="BQ51" s="20">
        <v>43070</v>
      </c>
      <c r="BR51" s="17" t="s">
        <v>95</v>
      </c>
      <c r="BS51" s="17" t="s">
        <v>96</v>
      </c>
      <c r="BT51" s="17" t="s">
        <v>97</v>
      </c>
      <c r="BU51" s="17" t="s">
        <v>98</v>
      </c>
      <c r="BV51" s="22" t="s">
        <v>3</v>
      </c>
    </row>
    <row r="52" spans="1:74" x14ac:dyDescent="0.25">
      <c r="A52" t="s">
        <v>172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6"/>
      <c r="AK52" s="46"/>
      <c r="AL52" s="46"/>
      <c r="AM52" s="46"/>
      <c r="AN52" s="46"/>
      <c r="AO52" s="50">
        <v>51.5</v>
      </c>
      <c r="AP52" s="50">
        <v>92.5</v>
      </c>
      <c r="AQ52" s="50">
        <v>102.5</v>
      </c>
      <c r="AR52" s="50">
        <v>332</v>
      </c>
      <c r="AS52" s="50">
        <v>241</v>
      </c>
      <c r="AT52" s="50">
        <v>156.5</v>
      </c>
      <c r="AU52" s="50"/>
      <c r="AV52" s="50"/>
      <c r="AW52" s="50"/>
      <c r="AX52" s="50"/>
      <c r="AY52" s="50"/>
      <c r="AZ52" s="50"/>
      <c r="BA52" s="50">
        <v>246.5</v>
      </c>
      <c r="BB52" s="50">
        <v>729.5</v>
      </c>
      <c r="BC52" s="50">
        <v>0</v>
      </c>
      <c r="BD52" s="50">
        <v>0</v>
      </c>
      <c r="BE52" s="50">
        <v>976</v>
      </c>
      <c r="BF52" s="85" t="e">
        <v>#DIV/0!</v>
      </c>
      <c r="BG52" s="85" t="e">
        <v>#DIV/0!</v>
      </c>
      <c r="BH52" s="85" t="e">
        <v>#DIV/0!</v>
      </c>
      <c r="BI52" s="85" t="e">
        <v>#DIV/0!</v>
      </c>
      <c r="BJ52" s="85" t="e">
        <v>#DIV/0!</v>
      </c>
      <c r="BK52" s="85" t="e">
        <v>#DIV/0!</v>
      </c>
      <c r="BL52" s="85" t="e">
        <v>#DIV/0!</v>
      </c>
      <c r="BM52" s="85" t="e">
        <v>#DIV/0!</v>
      </c>
      <c r="BN52" s="85" t="e">
        <v>#DIV/0!</v>
      </c>
      <c r="BO52" s="85" t="e">
        <v>#DIV/0!</v>
      </c>
      <c r="BP52" s="85" t="e">
        <v>#DIV/0!</v>
      </c>
      <c r="BQ52" s="85" t="e">
        <v>#DIV/0!</v>
      </c>
      <c r="BR52" s="85" t="e">
        <v>#DIV/0!</v>
      </c>
      <c r="BS52" s="85" t="e">
        <v>#DIV/0!</v>
      </c>
      <c r="BT52" s="85" t="e">
        <v>#DIV/0!</v>
      </c>
      <c r="BU52" s="85" t="e">
        <v>#DIV/0!</v>
      </c>
      <c r="BV52" s="85" t="e">
        <v>#DIV/0!</v>
      </c>
    </row>
    <row r="53" spans="1:74" x14ac:dyDescent="0.25">
      <c r="A53" t="s">
        <v>64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6"/>
      <c r="AK53" s="46"/>
      <c r="AL53" s="46"/>
      <c r="AM53" s="46"/>
      <c r="AN53" s="46"/>
      <c r="AO53" s="50">
        <v>195</v>
      </c>
      <c r="AP53" s="50">
        <v>268</v>
      </c>
      <c r="AQ53" s="50">
        <v>726</v>
      </c>
      <c r="AR53" s="50">
        <v>470</v>
      </c>
      <c r="AS53" s="50">
        <v>458</v>
      </c>
      <c r="AT53" s="50">
        <v>1053</v>
      </c>
      <c r="AU53" s="50"/>
      <c r="AV53" s="50"/>
      <c r="AW53" s="50"/>
      <c r="AX53" s="50"/>
      <c r="AY53" s="50"/>
      <c r="AZ53" s="50"/>
      <c r="BA53" s="50">
        <v>1189</v>
      </c>
      <c r="BB53" s="50">
        <v>1981</v>
      </c>
      <c r="BC53" s="50">
        <v>0</v>
      </c>
      <c r="BD53" s="50">
        <v>0</v>
      </c>
      <c r="BE53" s="50">
        <v>3170</v>
      </c>
      <c r="BF53" s="85" t="e">
        <v>#DIV/0!</v>
      </c>
      <c r="BG53" s="85" t="e">
        <v>#DIV/0!</v>
      </c>
      <c r="BH53" s="85" t="e">
        <v>#DIV/0!</v>
      </c>
      <c r="BI53" s="85" t="e">
        <v>#DIV/0!</v>
      </c>
      <c r="BJ53" s="85" t="e">
        <v>#DIV/0!</v>
      </c>
      <c r="BK53" s="85" t="e">
        <v>#DIV/0!</v>
      </c>
      <c r="BL53" s="85" t="e">
        <v>#DIV/0!</v>
      </c>
      <c r="BM53" s="85" t="e">
        <v>#DIV/0!</v>
      </c>
      <c r="BN53" s="85" t="e">
        <v>#DIV/0!</v>
      </c>
      <c r="BO53" s="85" t="e">
        <v>#DIV/0!</v>
      </c>
      <c r="BP53" s="85" t="e">
        <v>#DIV/0!</v>
      </c>
      <c r="BQ53" s="85" t="e">
        <v>#DIV/0!</v>
      </c>
      <c r="BR53" s="85" t="e">
        <v>#DIV/0!</v>
      </c>
      <c r="BS53" s="85" t="e">
        <v>#DIV/0!</v>
      </c>
      <c r="BT53" s="85" t="e">
        <v>#DIV/0!</v>
      </c>
      <c r="BU53" s="85" t="e">
        <v>#DIV/0!</v>
      </c>
      <c r="BV53" s="85" t="e">
        <v>#DIV/0!</v>
      </c>
    </row>
    <row r="54" spans="1:74" x14ac:dyDescent="0.25">
      <c r="A54" t="s">
        <v>65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6"/>
      <c r="AK54" s="46"/>
      <c r="AL54" s="46"/>
      <c r="AM54" s="46"/>
      <c r="AN54" s="46"/>
      <c r="AO54" s="50">
        <v>189</v>
      </c>
      <c r="AP54" s="50">
        <v>116</v>
      </c>
      <c r="AQ54" s="50">
        <v>281</v>
      </c>
      <c r="AR54" s="50">
        <v>292</v>
      </c>
      <c r="AS54" s="50">
        <v>199</v>
      </c>
      <c r="AT54" s="50">
        <v>154.5</v>
      </c>
      <c r="AU54" s="50"/>
      <c r="AV54" s="50"/>
      <c r="AW54" s="50"/>
      <c r="AX54" s="50"/>
      <c r="AY54" s="50"/>
      <c r="AZ54" s="50"/>
      <c r="BA54" s="50">
        <v>586</v>
      </c>
      <c r="BB54" s="50">
        <v>645.5</v>
      </c>
      <c r="BC54" s="50">
        <v>0</v>
      </c>
      <c r="BD54" s="50">
        <v>0</v>
      </c>
      <c r="BE54" s="50">
        <v>1231.5</v>
      </c>
      <c r="BF54" s="85" t="e">
        <v>#DIV/0!</v>
      </c>
      <c r="BG54" s="85" t="e">
        <v>#DIV/0!</v>
      </c>
      <c r="BH54" s="85" t="e">
        <v>#DIV/0!</v>
      </c>
      <c r="BI54" s="85" t="e">
        <v>#DIV/0!</v>
      </c>
      <c r="BJ54" s="85" t="e">
        <v>#DIV/0!</v>
      </c>
      <c r="BK54" s="85" t="e">
        <v>#DIV/0!</v>
      </c>
      <c r="BL54" s="85" t="e">
        <v>#DIV/0!</v>
      </c>
      <c r="BM54" s="85" t="e">
        <v>#DIV/0!</v>
      </c>
      <c r="BN54" s="85" t="e">
        <v>#DIV/0!</v>
      </c>
      <c r="BO54" s="85" t="e">
        <v>#DIV/0!</v>
      </c>
      <c r="BP54" s="85" t="e">
        <v>#DIV/0!</v>
      </c>
      <c r="BQ54" s="85" t="e">
        <v>#DIV/0!</v>
      </c>
      <c r="BR54" s="85" t="e">
        <v>#DIV/0!</v>
      </c>
      <c r="BS54" s="85" t="e">
        <v>#DIV/0!</v>
      </c>
      <c r="BT54" s="85" t="e">
        <v>#DIV/0!</v>
      </c>
      <c r="BU54" s="85" t="e">
        <v>#DIV/0!</v>
      </c>
      <c r="BV54" s="85" t="e">
        <v>#DIV/0!</v>
      </c>
    </row>
    <row r="55" spans="1:74" x14ac:dyDescent="0.25">
      <c r="A55" t="s">
        <v>66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6"/>
      <c r="AK55" s="46"/>
      <c r="AL55" s="46"/>
      <c r="AM55" s="46"/>
      <c r="AN55" s="46"/>
      <c r="AO55" s="50">
        <v>239.5</v>
      </c>
      <c r="AP55" s="50">
        <v>417</v>
      </c>
      <c r="AQ55" s="50">
        <v>326</v>
      </c>
      <c r="AR55" s="50">
        <v>205</v>
      </c>
      <c r="AS55" s="50">
        <v>226</v>
      </c>
      <c r="AT55" s="50">
        <v>203.5</v>
      </c>
      <c r="AU55" s="50"/>
      <c r="AV55" s="50"/>
      <c r="AW55" s="50"/>
      <c r="AX55" s="50"/>
      <c r="AY55" s="50"/>
      <c r="AZ55" s="50"/>
      <c r="BA55" s="50">
        <v>982.5</v>
      </c>
      <c r="BB55" s="50">
        <v>634.5</v>
      </c>
      <c r="BC55" s="50">
        <v>0</v>
      </c>
      <c r="BD55" s="50">
        <v>0</v>
      </c>
      <c r="BE55" s="50">
        <v>1617</v>
      </c>
      <c r="BF55" s="85" t="e">
        <v>#DIV/0!</v>
      </c>
      <c r="BG55" s="85" t="e">
        <v>#DIV/0!</v>
      </c>
      <c r="BH55" s="85" t="e">
        <v>#DIV/0!</v>
      </c>
      <c r="BI55" s="85" t="e">
        <v>#DIV/0!</v>
      </c>
      <c r="BJ55" s="85" t="e">
        <v>#DIV/0!</v>
      </c>
      <c r="BK55" s="85" t="e">
        <v>#DIV/0!</v>
      </c>
      <c r="BL55" s="85" t="e">
        <v>#DIV/0!</v>
      </c>
      <c r="BM55" s="85" t="e">
        <v>#DIV/0!</v>
      </c>
      <c r="BN55" s="85" t="e">
        <v>#DIV/0!</v>
      </c>
      <c r="BO55" s="85" t="e">
        <v>#DIV/0!</v>
      </c>
      <c r="BP55" s="85" t="e">
        <v>#DIV/0!</v>
      </c>
      <c r="BQ55" s="85" t="e">
        <v>#DIV/0!</v>
      </c>
      <c r="BR55" s="85" t="e">
        <v>#DIV/0!</v>
      </c>
      <c r="BS55" s="85" t="e">
        <v>#DIV/0!</v>
      </c>
      <c r="BT55" s="85" t="e">
        <v>#DIV/0!</v>
      </c>
      <c r="BU55" s="85" t="e">
        <v>#DIV/0!</v>
      </c>
      <c r="BV55" s="85" t="e">
        <v>#DIV/0!</v>
      </c>
    </row>
    <row r="56" spans="1:74" x14ac:dyDescent="0.25">
      <c r="A56" t="s">
        <v>67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6"/>
      <c r="AK56" s="46"/>
      <c r="AL56" s="46"/>
      <c r="AM56" s="46"/>
      <c r="AN56" s="46"/>
      <c r="AO56" s="50">
        <v>124.5</v>
      </c>
      <c r="AP56" s="50">
        <v>238</v>
      </c>
      <c r="AQ56" s="50">
        <v>352.5</v>
      </c>
      <c r="AR56" s="50">
        <v>145</v>
      </c>
      <c r="AS56" s="50">
        <v>100</v>
      </c>
      <c r="AT56" s="50">
        <v>99</v>
      </c>
      <c r="AU56" s="50"/>
      <c r="AV56" s="50"/>
      <c r="AW56" s="50"/>
      <c r="AX56" s="50"/>
      <c r="AY56" s="50"/>
      <c r="AZ56" s="50"/>
      <c r="BA56" s="50">
        <v>715</v>
      </c>
      <c r="BB56" s="50">
        <v>344</v>
      </c>
      <c r="BC56" s="50">
        <v>0</v>
      </c>
      <c r="BD56" s="50">
        <v>0</v>
      </c>
      <c r="BE56" s="50">
        <v>1059</v>
      </c>
      <c r="BF56" s="85" t="e">
        <v>#DIV/0!</v>
      </c>
      <c r="BG56" s="85" t="e">
        <v>#DIV/0!</v>
      </c>
      <c r="BH56" s="85" t="e">
        <v>#DIV/0!</v>
      </c>
      <c r="BI56" s="85" t="e">
        <v>#DIV/0!</v>
      </c>
      <c r="BJ56" s="85" t="e">
        <v>#DIV/0!</v>
      </c>
      <c r="BK56" s="85" t="e">
        <v>#DIV/0!</v>
      </c>
      <c r="BL56" s="85" t="e">
        <v>#DIV/0!</v>
      </c>
      <c r="BM56" s="85" t="e">
        <v>#DIV/0!</v>
      </c>
      <c r="BN56" s="85" t="e">
        <v>#DIV/0!</v>
      </c>
      <c r="BO56" s="85" t="e">
        <v>#DIV/0!</v>
      </c>
      <c r="BP56" s="85" t="e">
        <v>#DIV/0!</v>
      </c>
      <c r="BQ56" s="85" t="e">
        <v>#DIV/0!</v>
      </c>
      <c r="BR56" s="85" t="e">
        <v>#DIV/0!</v>
      </c>
      <c r="BS56" s="85" t="e">
        <v>#DIV/0!</v>
      </c>
      <c r="BT56" s="85" t="e">
        <v>#DIV/0!</v>
      </c>
      <c r="BU56" s="85" t="e">
        <v>#DIV/0!</v>
      </c>
      <c r="BV56" s="85" t="e">
        <v>#DIV/0!</v>
      </c>
    </row>
    <row r="57" spans="1:74" x14ac:dyDescent="0.25">
      <c r="A57" t="s">
        <v>68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6"/>
      <c r="AK57" s="46"/>
      <c r="AL57" s="46"/>
      <c r="AM57" s="46"/>
      <c r="AN57" s="46"/>
      <c r="AO57" s="50">
        <v>41</v>
      </c>
      <c r="AP57" s="50">
        <v>88</v>
      </c>
      <c r="AQ57" s="50">
        <v>148.5</v>
      </c>
      <c r="AR57" s="50">
        <v>132</v>
      </c>
      <c r="AS57" s="50">
        <v>97</v>
      </c>
      <c r="AT57" s="50">
        <v>76.5</v>
      </c>
      <c r="AU57" s="50"/>
      <c r="AV57" s="50"/>
      <c r="AW57" s="50"/>
      <c r="AX57" s="50"/>
      <c r="AY57" s="50"/>
      <c r="AZ57" s="50"/>
      <c r="BA57" s="50">
        <v>277.5</v>
      </c>
      <c r="BB57" s="50">
        <v>305.5</v>
      </c>
      <c r="BC57" s="50">
        <v>0</v>
      </c>
      <c r="BD57" s="50">
        <v>0</v>
      </c>
      <c r="BE57" s="50">
        <v>583</v>
      </c>
      <c r="BF57" s="85" t="e">
        <v>#DIV/0!</v>
      </c>
      <c r="BG57" s="85" t="e">
        <v>#DIV/0!</v>
      </c>
      <c r="BH57" s="85" t="e">
        <v>#DIV/0!</v>
      </c>
      <c r="BI57" s="85" t="e">
        <v>#DIV/0!</v>
      </c>
      <c r="BJ57" s="85" t="e">
        <v>#DIV/0!</v>
      </c>
      <c r="BK57" s="85" t="e">
        <v>#DIV/0!</v>
      </c>
      <c r="BL57" s="85" t="e">
        <v>#DIV/0!</v>
      </c>
      <c r="BM57" s="85" t="e">
        <v>#DIV/0!</v>
      </c>
      <c r="BN57" s="85" t="e">
        <v>#DIV/0!</v>
      </c>
      <c r="BO57" s="85" t="e">
        <v>#DIV/0!</v>
      </c>
      <c r="BP57" s="85" t="e">
        <v>#DIV/0!</v>
      </c>
      <c r="BQ57" s="85" t="e">
        <v>#DIV/0!</v>
      </c>
      <c r="BR57" s="85" t="e">
        <v>#DIV/0!</v>
      </c>
      <c r="BS57" s="85" t="e">
        <v>#DIV/0!</v>
      </c>
      <c r="BT57" s="85" t="e">
        <v>#DIV/0!</v>
      </c>
      <c r="BU57" s="85" t="e">
        <v>#DIV/0!</v>
      </c>
      <c r="BV57" s="85" t="e">
        <v>#DIV/0!</v>
      </c>
    </row>
    <row r="58" spans="1:74" x14ac:dyDescent="0.25">
      <c r="A58" t="s">
        <v>69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6"/>
      <c r="AK58" s="46"/>
      <c r="AL58" s="46"/>
      <c r="AM58" s="46"/>
      <c r="AN58" s="46"/>
      <c r="AO58" s="50">
        <v>71.5</v>
      </c>
      <c r="AP58" s="50">
        <v>104.5</v>
      </c>
      <c r="AQ58" s="50">
        <v>94.5</v>
      </c>
      <c r="AR58" s="50">
        <v>140</v>
      </c>
      <c r="AS58" s="50">
        <v>115</v>
      </c>
      <c r="AT58" s="50">
        <v>109</v>
      </c>
      <c r="AU58" s="50"/>
      <c r="AV58" s="50"/>
      <c r="AW58" s="50"/>
      <c r="AX58" s="50"/>
      <c r="AY58" s="50"/>
      <c r="AZ58" s="50"/>
      <c r="BA58" s="50">
        <v>270.5</v>
      </c>
      <c r="BB58" s="50">
        <v>364</v>
      </c>
      <c r="BC58" s="50">
        <v>0</v>
      </c>
      <c r="BD58" s="50">
        <v>0</v>
      </c>
      <c r="BE58" s="50">
        <v>634.5</v>
      </c>
      <c r="BF58" s="85" t="e">
        <v>#DIV/0!</v>
      </c>
      <c r="BG58" s="85" t="e">
        <v>#DIV/0!</v>
      </c>
      <c r="BH58" s="85" t="e">
        <v>#DIV/0!</v>
      </c>
      <c r="BI58" s="85" t="e">
        <v>#DIV/0!</v>
      </c>
      <c r="BJ58" s="85" t="e">
        <v>#DIV/0!</v>
      </c>
      <c r="BK58" s="85" t="e">
        <v>#DIV/0!</v>
      </c>
      <c r="BL58" s="85" t="e">
        <v>#DIV/0!</v>
      </c>
      <c r="BM58" s="85" t="e">
        <v>#DIV/0!</v>
      </c>
      <c r="BN58" s="85" t="e">
        <v>#DIV/0!</v>
      </c>
      <c r="BO58" s="85" t="e">
        <v>#DIV/0!</v>
      </c>
      <c r="BP58" s="85" t="e">
        <v>#DIV/0!</v>
      </c>
      <c r="BQ58" s="85" t="e">
        <v>#DIV/0!</v>
      </c>
      <c r="BR58" s="85" t="e">
        <v>#DIV/0!</v>
      </c>
      <c r="BS58" s="85" t="e">
        <v>#DIV/0!</v>
      </c>
      <c r="BT58" s="85" t="e">
        <v>#DIV/0!</v>
      </c>
      <c r="BU58" s="85" t="e">
        <v>#DIV/0!</v>
      </c>
      <c r="BV58" s="85" t="e">
        <v>#DIV/0!</v>
      </c>
    </row>
    <row r="59" spans="1:74" x14ac:dyDescent="0.25">
      <c r="A59" t="s">
        <v>70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6"/>
      <c r="AK59" s="46"/>
      <c r="AL59" s="46"/>
      <c r="AM59" s="46"/>
      <c r="AN59" s="46"/>
      <c r="AO59" s="50"/>
      <c r="AP59" s="50">
        <v>81</v>
      </c>
      <c r="AQ59" s="50">
        <v>64</v>
      </c>
      <c r="AR59" s="50">
        <v>159</v>
      </c>
      <c r="AS59" s="50">
        <v>57</v>
      </c>
      <c r="AT59" s="50">
        <v>47</v>
      </c>
      <c r="AU59" s="50"/>
      <c r="AV59" s="50"/>
      <c r="AW59" s="50"/>
      <c r="AX59" s="50"/>
      <c r="AY59" s="50"/>
      <c r="AZ59" s="50"/>
      <c r="BA59" s="50">
        <v>145</v>
      </c>
      <c r="BB59" s="50">
        <v>263</v>
      </c>
      <c r="BC59" s="50"/>
      <c r="BD59" s="50"/>
      <c r="BE59" s="50">
        <v>408</v>
      </c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</row>
    <row r="60" spans="1:74" x14ac:dyDescent="0.25">
      <c r="A60" t="s">
        <v>100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6" t="e">
        <v>#DIV/0!</v>
      </c>
      <c r="AK60" s="46" t="e">
        <v>#DIV/0!</v>
      </c>
      <c r="AL60" s="46" t="e">
        <v>#DIV/0!</v>
      </c>
      <c r="AM60" s="46" t="e">
        <v>#DIV/0!</v>
      </c>
      <c r="AN60" s="46" t="e">
        <v>#DIV/0!</v>
      </c>
      <c r="AO60" s="50">
        <v>912</v>
      </c>
      <c r="AP60" s="50">
        <v>1405</v>
      </c>
      <c r="AQ60" s="50">
        <v>2095</v>
      </c>
      <c r="AR60" s="50">
        <v>1875</v>
      </c>
      <c r="AS60" s="50">
        <v>1493</v>
      </c>
      <c r="AT60" s="50">
        <v>1899</v>
      </c>
      <c r="AU60" s="50"/>
      <c r="AV60" s="50"/>
      <c r="AW60" s="50"/>
      <c r="AX60" s="50"/>
      <c r="AY60" s="50"/>
      <c r="AZ60" s="50"/>
      <c r="BA60" s="50">
        <v>4412</v>
      </c>
      <c r="BB60" s="50">
        <v>5267</v>
      </c>
      <c r="BC60" s="50">
        <v>0</v>
      </c>
      <c r="BD60" s="50">
        <v>0</v>
      </c>
      <c r="BE60" s="50">
        <v>9679</v>
      </c>
      <c r="BF60" s="85" t="e">
        <v>#DIV/0!</v>
      </c>
      <c r="BG60" s="85" t="e">
        <v>#DIV/0!</v>
      </c>
      <c r="BH60" s="85" t="e">
        <v>#DIV/0!</v>
      </c>
      <c r="BI60" s="85" t="e">
        <v>#DIV/0!</v>
      </c>
      <c r="BJ60" s="85" t="e">
        <v>#DIV/0!</v>
      </c>
      <c r="BK60" s="85" t="e">
        <v>#DIV/0!</v>
      </c>
      <c r="BL60" s="85" t="e">
        <v>#DIV/0!</v>
      </c>
      <c r="BM60" s="85" t="e">
        <v>#DIV/0!</v>
      </c>
      <c r="BN60" s="85" t="e">
        <v>#DIV/0!</v>
      </c>
      <c r="BO60" s="85" t="e">
        <v>#DIV/0!</v>
      </c>
      <c r="BP60" s="85" t="e">
        <v>#DIV/0!</v>
      </c>
      <c r="BQ60" s="85" t="e">
        <v>#DIV/0!</v>
      </c>
      <c r="BR60" s="85" t="e">
        <v>#DIV/0!</v>
      </c>
      <c r="BS60" s="85" t="e">
        <v>#DIV/0!</v>
      </c>
      <c r="BT60" s="85" t="e">
        <v>#DIV/0!</v>
      </c>
      <c r="BU60" s="85" t="e">
        <v>#DIV/0!</v>
      </c>
      <c r="BV60" s="85" t="e">
        <v>#DIV/0!</v>
      </c>
    </row>
    <row r="63" spans="1:74" s="59" customFormat="1" x14ac:dyDescent="0.25">
      <c r="A63" s="15" t="s">
        <v>105</v>
      </c>
      <c r="B63" s="16">
        <v>42005</v>
      </c>
      <c r="C63" s="16">
        <v>42036</v>
      </c>
      <c r="D63" s="16">
        <v>42064</v>
      </c>
      <c r="E63" s="16">
        <v>42095</v>
      </c>
      <c r="F63" s="16">
        <v>42125</v>
      </c>
      <c r="G63" s="16">
        <v>42156</v>
      </c>
      <c r="H63" s="16">
        <v>42186</v>
      </c>
      <c r="I63" s="16">
        <v>42217</v>
      </c>
      <c r="J63" s="16">
        <v>42248</v>
      </c>
      <c r="K63" s="16">
        <v>42278</v>
      </c>
      <c r="L63" s="16">
        <v>42309</v>
      </c>
      <c r="M63" s="16">
        <v>42339</v>
      </c>
      <c r="N63" s="16">
        <v>42370</v>
      </c>
      <c r="O63" s="16">
        <v>42401</v>
      </c>
      <c r="P63" s="16">
        <v>42430</v>
      </c>
      <c r="Q63" s="16">
        <v>42461</v>
      </c>
      <c r="R63" s="16">
        <v>42491</v>
      </c>
      <c r="S63" s="16">
        <v>42522</v>
      </c>
      <c r="T63" s="16">
        <v>42552</v>
      </c>
      <c r="U63" s="16">
        <v>42583</v>
      </c>
      <c r="V63" s="16">
        <v>42614</v>
      </c>
      <c r="W63" s="16">
        <v>42644</v>
      </c>
      <c r="X63" s="16">
        <v>42675</v>
      </c>
      <c r="Y63" s="16">
        <v>42705</v>
      </c>
      <c r="Z63" s="17" t="s">
        <v>112</v>
      </c>
      <c r="AA63" s="17" t="s">
        <v>78</v>
      </c>
      <c r="AB63" s="17" t="s">
        <v>79</v>
      </c>
      <c r="AC63" s="17" t="s">
        <v>80</v>
      </c>
      <c r="AD63" s="17" t="s">
        <v>81</v>
      </c>
      <c r="AE63" s="18" t="s">
        <v>113</v>
      </c>
      <c r="AF63" s="18" t="s">
        <v>82</v>
      </c>
      <c r="AG63" s="18" t="s">
        <v>83</v>
      </c>
      <c r="AH63" s="18" t="s">
        <v>84</v>
      </c>
      <c r="AI63" s="18" t="s">
        <v>85</v>
      </c>
      <c r="AJ63" s="19" t="s">
        <v>86</v>
      </c>
      <c r="AK63" s="19" t="s">
        <v>87</v>
      </c>
      <c r="AL63" s="19" t="s">
        <v>88</v>
      </c>
      <c r="AM63" s="19" t="s">
        <v>89</v>
      </c>
      <c r="AN63" s="19" t="s">
        <v>90</v>
      </c>
      <c r="AO63" s="20">
        <v>42736</v>
      </c>
      <c r="AP63" s="20">
        <v>42767</v>
      </c>
      <c r="AQ63" s="20">
        <v>42795</v>
      </c>
      <c r="AR63" s="20">
        <v>42826</v>
      </c>
      <c r="AS63" s="20">
        <v>42856</v>
      </c>
      <c r="AT63" s="20">
        <v>42887</v>
      </c>
      <c r="AU63" s="20">
        <v>42917</v>
      </c>
      <c r="AV63" s="20">
        <v>42948</v>
      </c>
      <c r="AW63" s="20">
        <v>42979</v>
      </c>
      <c r="AX63" s="20">
        <v>43009</v>
      </c>
      <c r="AY63" s="20">
        <v>43040</v>
      </c>
      <c r="AZ63" s="20">
        <v>43070</v>
      </c>
      <c r="BA63" s="17" t="s">
        <v>91</v>
      </c>
      <c r="BB63" s="17" t="s">
        <v>92</v>
      </c>
      <c r="BC63" s="17" t="s">
        <v>93</v>
      </c>
      <c r="BD63" s="17" t="s">
        <v>94</v>
      </c>
      <c r="BE63" s="17" t="s">
        <v>114</v>
      </c>
      <c r="BF63" s="21">
        <v>42736</v>
      </c>
      <c r="BG63" s="20">
        <v>42767</v>
      </c>
      <c r="BH63" s="20">
        <v>42795</v>
      </c>
      <c r="BI63" s="20">
        <v>42826</v>
      </c>
      <c r="BJ63" s="20">
        <v>42856</v>
      </c>
      <c r="BK63" s="20">
        <v>42887</v>
      </c>
      <c r="BL63" s="20">
        <v>42917</v>
      </c>
      <c r="BM63" s="20">
        <v>42948</v>
      </c>
      <c r="BN63" s="20">
        <v>42979</v>
      </c>
      <c r="BO63" s="20">
        <v>43009</v>
      </c>
      <c r="BP63" s="20">
        <v>43040</v>
      </c>
      <c r="BQ63" s="20">
        <v>43070</v>
      </c>
      <c r="BR63" s="17" t="s">
        <v>95</v>
      </c>
      <c r="BS63" s="17" t="s">
        <v>96</v>
      </c>
      <c r="BT63" s="17" t="s">
        <v>97</v>
      </c>
      <c r="BU63" s="17" t="s">
        <v>98</v>
      </c>
      <c r="BV63" s="22" t="s">
        <v>3</v>
      </c>
    </row>
    <row r="64" spans="1:74" x14ac:dyDescent="0.25">
      <c r="A64" t="s">
        <v>172</v>
      </c>
      <c r="B64" s="86" t="s">
        <v>53</v>
      </c>
      <c r="C64" s="86" t="s">
        <v>53</v>
      </c>
      <c r="D64" s="86" t="s">
        <v>53</v>
      </c>
      <c r="E64" s="86" t="s">
        <v>53</v>
      </c>
      <c r="F64" s="86" t="s">
        <v>53</v>
      </c>
      <c r="G64" s="86" t="s">
        <v>53</v>
      </c>
      <c r="H64" s="86" t="s">
        <v>53</v>
      </c>
      <c r="I64" s="86" t="s">
        <v>53</v>
      </c>
      <c r="J64" s="86" t="s">
        <v>53</v>
      </c>
      <c r="K64" s="86" t="s">
        <v>53</v>
      </c>
      <c r="L64" s="86" t="s">
        <v>53</v>
      </c>
      <c r="M64" s="86" t="s">
        <v>53</v>
      </c>
      <c r="N64" s="86" t="s">
        <v>53</v>
      </c>
      <c r="O64" s="86" t="s">
        <v>53</v>
      </c>
      <c r="P64" s="86" t="s">
        <v>53</v>
      </c>
      <c r="Q64" s="86" t="s">
        <v>53</v>
      </c>
      <c r="R64" s="86" t="s">
        <v>53</v>
      </c>
      <c r="S64" s="86" t="s">
        <v>53</v>
      </c>
      <c r="T64" s="86" t="s">
        <v>53</v>
      </c>
      <c r="U64" s="86" t="s">
        <v>53</v>
      </c>
      <c r="V64" s="86" t="s">
        <v>53</v>
      </c>
      <c r="W64" s="86" t="s">
        <v>53</v>
      </c>
      <c r="X64" s="86" t="s">
        <v>53</v>
      </c>
      <c r="Y64" s="86" t="s">
        <v>53</v>
      </c>
      <c r="Z64" s="1" t="s">
        <v>53</v>
      </c>
      <c r="AA64" s="1" t="s">
        <v>53</v>
      </c>
      <c r="AB64" s="1" t="s">
        <v>53</v>
      </c>
      <c r="AC64" s="1" t="s">
        <v>53</v>
      </c>
      <c r="AD64" s="1" t="s">
        <v>53</v>
      </c>
      <c r="AE64" s="1" t="s">
        <v>53</v>
      </c>
      <c r="AF64" s="1" t="s">
        <v>53</v>
      </c>
      <c r="AG64" s="1" t="s">
        <v>53</v>
      </c>
      <c r="AH64" s="1" t="s">
        <v>53</v>
      </c>
      <c r="AI64" s="1" t="s">
        <v>53</v>
      </c>
      <c r="AJ64" s="46" t="e">
        <v>#VALUE!</v>
      </c>
      <c r="AK64" s="46" t="e">
        <v>#VALUE!</v>
      </c>
      <c r="AL64" s="46" t="e">
        <v>#VALUE!</v>
      </c>
      <c r="AM64" s="46" t="e">
        <v>#VALUE!</v>
      </c>
      <c r="AN64" s="46" t="e">
        <v>#VALUE!</v>
      </c>
      <c r="AO64" s="52">
        <v>1.9807692307692308</v>
      </c>
      <c r="AP64" s="52">
        <v>2.6428571428571428</v>
      </c>
      <c r="AQ64" s="52">
        <v>3.106060606060606</v>
      </c>
      <c r="AR64" s="52">
        <v>2.1146496815286624</v>
      </c>
      <c r="AS64" s="52">
        <v>2.3627450980392157</v>
      </c>
      <c r="AT64" s="52">
        <v>1.701086956521739</v>
      </c>
      <c r="BA64" s="52">
        <v>2.6223404255319149</v>
      </c>
      <c r="BB64" s="52">
        <v>2.0783475783475782</v>
      </c>
      <c r="BC64" s="52" t="s">
        <v>53</v>
      </c>
      <c r="BD64" s="52" t="s">
        <v>53</v>
      </c>
      <c r="BE64" s="52">
        <v>2.1932584269662923</v>
      </c>
      <c r="BF64" s="85" t="e">
        <v>#VALUE!</v>
      </c>
      <c r="BG64" s="85" t="e">
        <v>#VALUE!</v>
      </c>
      <c r="BH64" s="85" t="e">
        <v>#VALUE!</v>
      </c>
      <c r="BI64" s="85" t="e">
        <v>#VALUE!</v>
      </c>
      <c r="BJ64" s="85" t="e">
        <v>#VALUE!</v>
      </c>
      <c r="BK64" s="85" t="e">
        <v>#VALUE!</v>
      </c>
      <c r="BL64" s="85" t="e">
        <v>#VALUE!</v>
      </c>
      <c r="BM64" s="85" t="e">
        <v>#VALUE!</v>
      </c>
      <c r="BN64" s="85" t="e">
        <v>#VALUE!</v>
      </c>
      <c r="BO64" s="85" t="e">
        <v>#VALUE!</v>
      </c>
      <c r="BP64" s="85" t="e">
        <v>#VALUE!</v>
      </c>
      <c r="BQ64" s="85" t="e">
        <v>#VALUE!</v>
      </c>
      <c r="BR64" s="85" t="e">
        <v>#DIV/0!</v>
      </c>
      <c r="BS64" s="85" t="e">
        <v>#DIV/0!</v>
      </c>
      <c r="BV64" s="46" t="e">
        <v>#VALUE!</v>
      </c>
    </row>
    <row r="65" spans="1:74" x14ac:dyDescent="0.25">
      <c r="A65" t="s">
        <v>64</v>
      </c>
      <c r="B65" s="86" t="s">
        <v>53</v>
      </c>
      <c r="C65" s="86" t="s">
        <v>53</v>
      </c>
      <c r="D65" s="86" t="s">
        <v>53</v>
      </c>
      <c r="E65" s="86" t="s">
        <v>53</v>
      </c>
      <c r="F65" s="86" t="s">
        <v>53</v>
      </c>
      <c r="G65" s="86" t="s">
        <v>53</v>
      </c>
      <c r="H65" s="86" t="s">
        <v>53</v>
      </c>
      <c r="I65" s="86" t="s">
        <v>53</v>
      </c>
      <c r="J65" s="86" t="s">
        <v>53</v>
      </c>
      <c r="K65" s="86" t="s">
        <v>53</v>
      </c>
      <c r="L65" s="86" t="s">
        <v>53</v>
      </c>
      <c r="M65" s="86" t="s">
        <v>53</v>
      </c>
      <c r="N65" s="86" t="s">
        <v>53</v>
      </c>
      <c r="O65" s="86" t="s">
        <v>53</v>
      </c>
      <c r="P65" s="86" t="s">
        <v>53</v>
      </c>
      <c r="Q65" s="86" t="s">
        <v>53</v>
      </c>
      <c r="R65" s="86" t="s">
        <v>53</v>
      </c>
      <c r="S65" s="86" t="s">
        <v>53</v>
      </c>
      <c r="T65" s="86" t="s">
        <v>53</v>
      </c>
      <c r="U65" s="86" t="s">
        <v>53</v>
      </c>
      <c r="V65" s="86" t="s">
        <v>53</v>
      </c>
      <c r="W65" s="86" t="s">
        <v>53</v>
      </c>
      <c r="X65" s="86" t="s">
        <v>53</v>
      </c>
      <c r="Y65" s="86" t="s">
        <v>53</v>
      </c>
      <c r="Z65" s="1" t="s">
        <v>53</v>
      </c>
      <c r="AA65" s="1" t="s">
        <v>53</v>
      </c>
      <c r="AB65" s="1" t="s">
        <v>53</v>
      </c>
      <c r="AC65" s="1" t="s">
        <v>53</v>
      </c>
      <c r="AD65" s="1" t="s">
        <v>53</v>
      </c>
      <c r="AE65" s="1" t="s">
        <v>53</v>
      </c>
      <c r="AF65" s="1" t="s">
        <v>53</v>
      </c>
      <c r="AG65" s="1" t="s">
        <v>53</v>
      </c>
      <c r="AH65" s="1" t="s">
        <v>53</v>
      </c>
      <c r="AI65" s="1" t="s">
        <v>53</v>
      </c>
      <c r="AJ65" s="46" t="e">
        <v>#VALUE!</v>
      </c>
      <c r="AK65" s="46" t="e">
        <v>#VALUE!</v>
      </c>
      <c r="AL65" s="46" t="e">
        <v>#VALUE!</v>
      </c>
      <c r="AM65" s="46" t="e">
        <v>#VALUE!</v>
      </c>
      <c r="AN65" s="46" t="e">
        <v>#VALUE!</v>
      </c>
      <c r="AO65" s="52">
        <v>1.7256637168141593</v>
      </c>
      <c r="AP65" s="52">
        <v>1.3201970443349753</v>
      </c>
      <c r="AQ65" s="52">
        <v>1.6205357142857142</v>
      </c>
      <c r="AR65" s="52">
        <v>1.4826498422712935</v>
      </c>
      <c r="AS65" s="52">
        <v>1.6654545454545455</v>
      </c>
      <c r="AT65" s="52">
        <v>1.4915014164305949</v>
      </c>
      <c r="BA65" s="52">
        <v>1.5562827225130891</v>
      </c>
      <c r="BB65" s="52">
        <v>1.5261941448382126</v>
      </c>
      <c r="BC65" s="52" t="s">
        <v>53</v>
      </c>
      <c r="BD65" s="52" t="s">
        <v>53</v>
      </c>
      <c r="BE65" s="52">
        <v>1.5373423860329778</v>
      </c>
      <c r="BF65" s="85" t="e">
        <v>#VALUE!</v>
      </c>
      <c r="BG65" s="85" t="e">
        <v>#VALUE!</v>
      </c>
      <c r="BH65" s="85" t="e">
        <v>#VALUE!</v>
      </c>
      <c r="BI65" s="85" t="e">
        <v>#VALUE!</v>
      </c>
      <c r="BJ65" s="85" t="e">
        <v>#VALUE!</v>
      </c>
      <c r="BK65" s="85" t="e">
        <v>#VALUE!</v>
      </c>
      <c r="BL65" s="85" t="e">
        <v>#VALUE!</v>
      </c>
      <c r="BM65" s="85" t="e">
        <v>#VALUE!</v>
      </c>
      <c r="BN65" s="85" t="e">
        <v>#VALUE!</v>
      </c>
      <c r="BO65" s="85" t="e">
        <v>#VALUE!</v>
      </c>
      <c r="BP65" s="85" t="e">
        <v>#VALUE!</v>
      </c>
      <c r="BQ65" s="85" t="e">
        <v>#VALUE!</v>
      </c>
      <c r="BR65" s="85" t="e">
        <v>#DIV/0!</v>
      </c>
      <c r="BS65" s="85" t="e">
        <v>#DIV/0!</v>
      </c>
      <c r="BV65" s="46" t="e">
        <v>#VALUE!</v>
      </c>
    </row>
    <row r="66" spans="1:74" x14ac:dyDescent="0.25">
      <c r="A66" t="s">
        <v>65</v>
      </c>
      <c r="B66" s="86" t="s">
        <v>53</v>
      </c>
      <c r="C66" s="86" t="s">
        <v>53</v>
      </c>
      <c r="D66" s="86" t="s">
        <v>53</v>
      </c>
      <c r="E66" s="86" t="s">
        <v>53</v>
      </c>
      <c r="F66" s="86" t="s">
        <v>53</v>
      </c>
      <c r="G66" s="86" t="s">
        <v>53</v>
      </c>
      <c r="H66" s="86" t="s">
        <v>53</v>
      </c>
      <c r="I66" s="86" t="s">
        <v>53</v>
      </c>
      <c r="J66" s="86" t="s">
        <v>53</v>
      </c>
      <c r="K66" s="86" t="s">
        <v>53</v>
      </c>
      <c r="L66" s="86" t="s">
        <v>53</v>
      </c>
      <c r="M66" s="86" t="s">
        <v>53</v>
      </c>
      <c r="N66" s="86" t="s">
        <v>53</v>
      </c>
      <c r="O66" s="86" t="s">
        <v>53</v>
      </c>
      <c r="P66" s="86" t="s">
        <v>53</v>
      </c>
      <c r="Q66" s="86" t="s">
        <v>53</v>
      </c>
      <c r="R66" s="86" t="s">
        <v>53</v>
      </c>
      <c r="S66" s="86" t="s">
        <v>53</v>
      </c>
      <c r="T66" s="86" t="s">
        <v>53</v>
      </c>
      <c r="U66" s="86" t="s">
        <v>53</v>
      </c>
      <c r="V66" s="86" t="s">
        <v>53</v>
      </c>
      <c r="W66" s="86" t="s">
        <v>53</v>
      </c>
      <c r="X66" s="86" t="s">
        <v>53</v>
      </c>
      <c r="Y66" s="86" t="s">
        <v>53</v>
      </c>
      <c r="Z66" s="1" t="s">
        <v>53</v>
      </c>
      <c r="AA66" s="1" t="s">
        <v>53</v>
      </c>
      <c r="AB66" s="1" t="s">
        <v>53</v>
      </c>
      <c r="AC66" s="1" t="s">
        <v>53</v>
      </c>
      <c r="AD66" s="1" t="s">
        <v>53</v>
      </c>
      <c r="AE66" s="1" t="s">
        <v>53</v>
      </c>
      <c r="AF66" s="1" t="s">
        <v>53</v>
      </c>
      <c r="AG66" s="1" t="s">
        <v>53</v>
      </c>
      <c r="AH66" s="1" t="s">
        <v>53</v>
      </c>
      <c r="AI66" s="1" t="s">
        <v>53</v>
      </c>
      <c r="AJ66" s="46" t="e">
        <v>#VALUE!</v>
      </c>
      <c r="AK66" s="46" t="e">
        <v>#VALUE!</v>
      </c>
      <c r="AL66" s="46" t="e">
        <v>#VALUE!</v>
      </c>
      <c r="AM66" s="46" t="e">
        <v>#VALUE!</v>
      </c>
      <c r="AN66" s="46" t="e">
        <v>#VALUE!</v>
      </c>
      <c r="AO66" s="52">
        <v>1.1595092024539877</v>
      </c>
      <c r="AP66" s="52">
        <v>1.6338028169014085</v>
      </c>
      <c r="AQ66" s="52">
        <v>1.5698324022346368</v>
      </c>
      <c r="AR66" s="52">
        <v>1.553191489361702</v>
      </c>
      <c r="AS66" s="52">
        <v>1.4525547445255473</v>
      </c>
      <c r="AT66" s="52">
        <v>1.4305555555555556</v>
      </c>
      <c r="BA66" s="52">
        <v>1.4188861985472154</v>
      </c>
      <c r="BB66" s="52">
        <v>1.4907621247113163</v>
      </c>
      <c r="BC66" s="52" t="s">
        <v>53</v>
      </c>
      <c r="BD66" s="52" t="s">
        <v>53</v>
      </c>
      <c r="BE66" s="52">
        <v>1.4556737588652482</v>
      </c>
      <c r="BF66" s="85" t="e">
        <v>#VALUE!</v>
      </c>
      <c r="BG66" s="85" t="e">
        <v>#VALUE!</v>
      </c>
      <c r="BH66" s="85" t="e">
        <v>#VALUE!</v>
      </c>
      <c r="BI66" s="85" t="e">
        <v>#VALUE!</v>
      </c>
      <c r="BJ66" s="85" t="e">
        <v>#VALUE!</v>
      </c>
      <c r="BK66" s="85" t="e">
        <v>#VALUE!</v>
      </c>
      <c r="BL66" s="85" t="e">
        <v>#VALUE!</v>
      </c>
      <c r="BM66" s="85" t="e">
        <v>#VALUE!</v>
      </c>
      <c r="BN66" s="85" t="e">
        <v>#VALUE!</v>
      </c>
      <c r="BO66" s="85" t="e">
        <v>#VALUE!</v>
      </c>
      <c r="BP66" s="85" t="e">
        <v>#VALUE!</v>
      </c>
      <c r="BQ66" s="85" t="e">
        <v>#VALUE!</v>
      </c>
      <c r="BR66" s="85" t="e">
        <v>#DIV/0!</v>
      </c>
      <c r="BS66" s="85" t="e">
        <v>#DIV/0!</v>
      </c>
      <c r="BV66" s="46" t="e">
        <v>#VALUE!</v>
      </c>
    </row>
    <row r="67" spans="1:74" x14ac:dyDescent="0.25">
      <c r="A67" t="s">
        <v>66</v>
      </c>
      <c r="B67" s="86" t="s">
        <v>53</v>
      </c>
      <c r="C67" s="86" t="s">
        <v>53</v>
      </c>
      <c r="D67" s="86" t="s">
        <v>53</v>
      </c>
      <c r="E67" s="86" t="s">
        <v>53</v>
      </c>
      <c r="F67" s="86" t="s">
        <v>53</v>
      </c>
      <c r="G67" s="86" t="s">
        <v>53</v>
      </c>
      <c r="H67" s="86" t="s">
        <v>53</v>
      </c>
      <c r="I67" s="86" t="s">
        <v>53</v>
      </c>
      <c r="J67" s="86" t="s">
        <v>53</v>
      </c>
      <c r="K67" s="86" t="s">
        <v>53</v>
      </c>
      <c r="L67" s="86" t="s">
        <v>53</v>
      </c>
      <c r="M67" s="86" t="s">
        <v>53</v>
      </c>
      <c r="N67" s="86" t="s">
        <v>53</v>
      </c>
      <c r="O67" s="86" t="s">
        <v>53</v>
      </c>
      <c r="P67" s="86" t="s">
        <v>53</v>
      </c>
      <c r="Q67" s="86" t="s">
        <v>53</v>
      </c>
      <c r="R67" s="86" t="s">
        <v>53</v>
      </c>
      <c r="S67" s="86" t="s">
        <v>53</v>
      </c>
      <c r="T67" s="86" t="s">
        <v>53</v>
      </c>
      <c r="U67" s="86" t="s">
        <v>53</v>
      </c>
      <c r="V67" s="86" t="s">
        <v>53</v>
      </c>
      <c r="W67" s="86" t="s">
        <v>53</v>
      </c>
      <c r="X67" s="86" t="s">
        <v>53</v>
      </c>
      <c r="Y67" s="86" t="s">
        <v>53</v>
      </c>
      <c r="Z67" s="1" t="s">
        <v>53</v>
      </c>
      <c r="AA67" s="1" t="s">
        <v>53</v>
      </c>
      <c r="AB67" s="1" t="s">
        <v>53</v>
      </c>
      <c r="AC67" s="1" t="s">
        <v>53</v>
      </c>
      <c r="AD67" s="1" t="s">
        <v>53</v>
      </c>
      <c r="AE67" s="1" t="s">
        <v>53</v>
      </c>
      <c r="AF67" s="1" t="s">
        <v>53</v>
      </c>
      <c r="AG67" s="1" t="s">
        <v>53</v>
      </c>
      <c r="AH67" s="1" t="s">
        <v>53</v>
      </c>
      <c r="AI67" s="1" t="s">
        <v>53</v>
      </c>
      <c r="AJ67" s="46" t="e">
        <v>#VALUE!</v>
      </c>
      <c r="AK67" s="46" t="e">
        <v>#VALUE!</v>
      </c>
      <c r="AL67" s="46" t="e">
        <v>#VALUE!</v>
      </c>
      <c r="AM67" s="46" t="e">
        <v>#VALUE!</v>
      </c>
      <c r="AN67" s="46" t="e">
        <v>#VALUE!</v>
      </c>
      <c r="AO67" s="52">
        <v>1.5551948051948052</v>
      </c>
      <c r="AP67" s="52">
        <v>1.3946488294314381</v>
      </c>
      <c r="AQ67" s="52">
        <v>1.6804123711340206</v>
      </c>
      <c r="AR67" s="52">
        <v>1.474820143884892</v>
      </c>
      <c r="AS67" s="52">
        <v>1.4675324675324675</v>
      </c>
      <c r="AT67" s="52">
        <v>1.4963235294117647</v>
      </c>
      <c r="BA67" s="52">
        <v>1.51854714064915</v>
      </c>
      <c r="BB67" s="52">
        <v>1.479020979020979</v>
      </c>
      <c r="BC67" s="52" t="s">
        <v>53</v>
      </c>
      <c r="BD67" s="52" t="s">
        <v>53</v>
      </c>
      <c r="BE67" s="52">
        <v>1.5027881040892193</v>
      </c>
      <c r="BF67" s="85" t="e">
        <v>#VALUE!</v>
      </c>
      <c r="BG67" s="85" t="e">
        <v>#VALUE!</v>
      </c>
      <c r="BH67" s="85" t="e">
        <v>#VALUE!</v>
      </c>
      <c r="BI67" s="85" t="e">
        <v>#VALUE!</v>
      </c>
      <c r="BJ67" s="85" t="e">
        <v>#VALUE!</v>
      </c>
      <c r="BK67" s="85" t="e">
        <v>#VALUE!</v>
      </c>
      <c r="BL67" s="85" t="e">
        <v>#VALUE!</v>
      </c>
      <c r="BM67" s="85" t="e">
        <v>#VALUE!</v>
      </c>
      <c r="BN67" s="85" t="e">
        <v>#VALUE!</v>
      </c>
      <c r="BO67" s="85" t="e">
        <v>#VALUE!</v>
      </c>
      <c r="BP67" s="85" t="e">
        <v>#VALUE!</v>
      </c>
      <c r="BQ67" s="85" t="e">
        <v>#VALUE!</v>
      </c>
      <c r="BR67" s="85" t="e">
        <v>#DIV/0!</v>
      </c>
      <c r="BS67" s="85" t="e">
        <v>#DIV/0!</v>
      </c>
      <c r="BV67" s="46" t="e">
        <v>#VALUE!</v>
      </c>
    </row>
    <row r="68" spans="1:74" x14ac:dyDescent="0.25">
      <c r="A68" t="s">
        <v>67</v>
      </c>
      <c r="B68" s="86" t="s">
        <v>53</v>
      </c>
      <c r="C68" s="86" t="s">
        <v>53</v>
      </c>
      <c r="D68" s="86" t="s">
        <v>53</v>
      </c>
      <c r="E68" s="86" t="s">
        <v>53</v>
      </c>
      <c r="F68" s="86" t="s">
        <v>53</v>
      </c>
      <c r="G68" s="86" t="s">
        <v>53</v>
      </c>
      <c r="H68" s="86" t="s">
        <v>53</v>
      </c>
      <c r="I68" s="86" t="s">
        <v>53</v>
      </c>
      <c r="J68" s="86" t="s">
        <v>53</v>
      </c>
      <c r="K68" s="86" t="s">
        <v>53</v>
      </c>
      <c r="L68" s="86" t="s">
        <v>53</v>
      </c>
      <c r="M68" s="86" t="s">
        <v>53</v>
      </c>
      <c r="N68" s="86" t="s">
        <v>53</v>
      </c>
      <c r="O68" s="86" t="s">
        <v>53</v>
      </c>
      <c r="P68" s="86" t="s">
        <v>53</v>
      </c>
      <c r="Q68" s="86" t="s">
        <v>53</v>
      </c>
      <c r="R68" s="86" t="s">
        <v>53</v>
      </c>
      <c r="S68" s="86" t="s">
        <v>53</v>
      </c>
      <c r="T68" s="86" t="s">
        <v>53</v>
      </c>
      <c r="U68" s="86" t="s">
        <v>53</v>
      </c>
      <c r="V68" s="86" t="s">
        <v>53</v>
      </c>
      <c r="W68" s="86" t="s">
        <v>53</v>
      </c>
      <c r="X68" s="86" t="s">
        <v>53</v>
      </c>
      <c r="Y68" s="86" t="s">
        <v>53</v>
      </c>
      <c r="Z68" s="1" t="s">
        <v>53</v>
      </c>
      <c r="AA68" s="1" t="s">
        <v>53</v>
      </c>
      <c r="AB68" s="1" t="s">
        <v>53</v>
      </c>
      <c r="AC68" s="1" t="s">
        <v>53</v>
      </c>
      <c r="AD68" s="1" t="s">
        <v>53</v>
      </c>
      <c r="AE68" s="1" t="s">
        <v>53</v>
      </c>
      <c r="AF68" s="1" t="s">
        <v>53</v>
      </c>
      <c r="AG68" s="1" t="s">
        <v>53</v>
      </c>
      <c r="AH68" s="1" t="s">
        <v>53</v>
      </c>
      <c r="AI68" s="1" t="s">
        <v>53</v>
      </c>
      <c r="AJ68" s="46" t="e">
        <v>#VALUE!</v>
      </c>
      <c r="AK68" s="46" t="e">
        <v>#VALUE!</v>
      </c>
      <c r="AL68" s="46" t="e">
        <v>#VALUE!</v>
      </c>
      <c r="AM68" s="46" t="e">
        <v>#VALUE!</v>
      </c>
      <c r="AN68" s="46" t="e">
        <v>#VALUE!</v>
      </c>
      <c r="AO68" s="52">
        <v>1.1857142857142857</v>
      </c>
      <c r="AP68" s="52">
        <v>1.4166666666666667</v>
      </c>
      <c r="AQ68" s="52">
        <v>1.6471962616822431</v>
      </c>
      <c r="AR68" s="52">
        <v>1.1153846153846154</v>
      </c>
      <c r="AS68" s="52">
        <v>1.4285714285714286</v>
      </c>
      <c r="AT68" s="52">
        <v>1.4558823529411764</v>
      </c>
      <c r="BA68" s="52">
        <v>1.4681724845995894</v>
      </c>
      <c r="BB68" s="52">
        <v>1.2835820895522387</v>
      </c>
      <c r="BC68" s="52" t="s">
        <v>53</v>
      </c>
      <c r="BD68" s="52" t="s">
        <v>53</v>
      </c>
      <c r="BE68" s="52">
        <v>1.4026490066225166</v>
      </c>
      <c r="BF68" s="85" t="e">
        <v>#VALUE!</v>
      </c>
      <c r="BG68" s="85" t="e">
        <v>#VALUE!</v>
      </c>
      <c r="BH68" s="85" t="e">
        <v>#VALUE!</v>
      </c>
      <c r="BI68" s="85" t="e">
        <v>#VALUE!</v>
      </c>
      <c r="BJ68" s="85" t="e">
        <v>#VALUE!</v>
      </c>
      <c r="BK68" s="85" t="e">
        <v>#VALUE!</v>
      </c>
      <c r="BL68" s="85" t="e">
        <v>#VALUE!</v>
      </c>
      <c r="BM68" s="85" t="e">
        <v>#VALUE!</v>
      </c>
      <c r="BN68" s="85" t="e">
        <v>#VALUE!</v>
      </c>
      <c r="BO68" s="85" t="e">
        <v>#VALUE!</v>
      </c>
      <c r="BP68" s="85" t="e">
        <v>#VALUE!</v>
      </c>
      <c r="BQ68" s="85" t="e">
        <v>#VALUE!</v>
      </c>
      <c r="BR68" s="85" t="e">
        <v>#DIV/0!</v>
      </c>
      <c r="BS68" s="85" t="e">
        <v>#DIV/0!</v>
      </c>
      <c r="BV68" s="46" t="e">
        <v>#VALUE!</v>
      </c>
    </row>
    <row r="69" spans="1:74" x14ac:dyDescent="0.25">
      <c r="A69" t="s">
        <v>68</v>
      </c>
      <c r="B69" s="86" t="s">
        <v>53</v>
      </c>
      <c r="C69" s="86" t="s">
        <v>53</v>
      </c>
      <c r="D69" s="86" t="s">
        <v>53</v>
      </c>
      <c r="E69" s="86" t="s">
        <v>53</v>
      </c>
      <c r="F69" s="86" t="s">
        <v>53</v>
      </c>
      <c r="G69" s="86" t="s">
        <v>53</v>
      </c>
      <c r="H69" s="86" t="s">
        <v>53</v>
      </c>
      <c r="I69" s="86" t="s">
        <v>53</v>
      </c>
      <c r="J69" s="86" t="s">
        <v>53</v>
      </c>
      <c r="K69" s="86" t="s">
        <v>53</v>
      </c>
      <c r="L69" s="86" t="s">
        <v>53</v>
      </c>
      <c r="M69" s="86" t="s">
        <v>53</v>
      </c>
      <c r="N69" s="86" t="s">
        <v>53</v>
      </c>
      <c r="O69" s="86" t="s">
        <v>53</v>
      </c>
      <c r="P69" s="86" t="s">
        <v>53</v>
      </c>
      <c r="Q69" s="86" t="s">
        <v>53</v>
      </c>
      <c r="R69" s="86" t="s">
        <v>53</v>
      </c>
      <c r="S69" s="86" t="s">
        <v>53</v>
      </c>
      <c r="T69" s="86" t="s">
        <v>53</v>
      </c>
      <c r="U69" s="86" t="s">
        <v>53</v>
      </c>
      <c r="V69" s="86" t="s">
        <v>53</v>
      </c>
      <c r="W69" s="86" t="s">
        <v>53</v>
      </c>
      <c r="X69" s="86" t="s">
        <v>53</v>
      </c>
      <c r="Y69" s="86" t="s">
        <v>53</v>
      </c>
      <c r="Z69" s="1" t="s">
        <v>53</v>
      </c>
      <c r="AA69" s="1" t="s">
        <v>53</v>
      </c>
      <c r="AB69" s="1" t="s">
        <v>53</v>
      </c>
      <c r="AC69" s="1" t="s">
        <v>53</v>
      </c>
      <c r="AD69" s="1" t="s">
        <v>53</v>
      </c>
      <c r="AE69" s="1" t="s">
        <v>53</v>
      </c>
      <c r="AF69" s="1" t="s">
        <v>53</v>
      </c>
      <c r="AG69" s="1" t="s">
        <v>53</v>
      </c>
      <c r="AH69" s="1" t="s">
        <v>53</v>
      </c>
      <c r="AI69" s="1" t="s">
        <v>53</v>
      </c>
      <c r="AJ69" s="46" t="e">
        <v>#VALUE!</v>
      </c>
      <c r="AK69" s="46" t="e">
        <v>#VALUE!</v>
      </c>
      <c r="AL69" s="46" t="e">
        <v>#VALUE!</v>
      </c>
      <c r="AM69" s="46" t="e">
        <v>#VALUE!</v>
      </c>
      <c r="AN69" s="46" t="e">
        <v>#VALUE!</v>
      </c>
      <c r="AO69" s="52">
        <v>0.91111111111111109</v>
      </c>
      <c r="AP69" s="52">
        <v>1.2054794520547945</v>
      </c>
      <c r="AQ69" s="52">
        <v>1.3378378378378379</v>
      </c>
      <c r="AR69" s="52">
        <v>1.4042553191489362</v>
      </c>
      <c r="AS69" s="52">
        <v>1.4923076923076923</v>
      </c>
      <c r="AT69" s="52">
        <v>1.2338709677419355</v>
      </c>
      <c r="BA69" s="52">
        <v>1.2117903930131004</v>
      </c>
      <c r="BB69" s="52">
        <v>1.3823529411764706</v>
      </c>
      <c r="BC69" s="52" t="s">
        <v>53</v>
      </c>
      <c r="BD69" s="52" t="s">
        <v>53</v>
      </c>
      <c r="BE69" s="52">
        <v>1.2955555555555556</v>
      </c>
      <c r="BF69" s="85" t="e">
        <v>#VALUE!</v>
      </c>
      <c r="BG69" s="85" t="e">
        <v>#VALUE!</v>
      </c>
      <c r="BH69" s="85" t="e">
        <v>#VALUE!</v>
      </c>
      <c r="BI69" s="85" t="e">
        <v>#VALUE!</v>
      </c>
      <c r="BJ69" s="85" t="e">
        <v>#VALUE!</v>
      </c>
      <c r="BK69" s="85" t="e">
        <v>#VALUE!</v>
      </c>
      <c r="BL69" s="85" t="e">
        <v>#VALUE!</v>
      </c>
      <c r="BM69" s="85" t="e">
        <v>#VALUE!</v>
      </c>
      <c r="BN69" s="85" t="e">
        <v>#VALUE!</v>
      </c>
      <c r="BO69" s="85" t="e">
        <v>#VALUE!</v>
      </c>
      <c r="BP69" s="85" t="e">
        <v>#VALUE!</v>
      </c>
      <c r="BQ69" s="85" t="e">
        <v>#VALUE!</v>
      </c>
      <c r="BR69" s="85" t="e">
        <v>#DIV/0!</v>
      </c>
      <c r="BS69" s="85" t="e">
        <v>#DIV/0!</v>
      </c>
      <c r="BV69" s="46" t="e">
        <v>#VALUE!</v>
      </c>
    </row>
    <row r="70" spans="1:74" x14ac:dyDescent="0.25">
      <c r="A70" t="s">
        <v>69</v>
      </c>
      <c r="B70" s="86" t="s">
        <v>53</v>
      </c>
      <c r="C70" s="86" t="s">
        <v>53</v>
      </c>
      <c r="D70" s="86" t="s">
        <v>53</v>
      </c>
      <c r="E70" s="86" t="s">
        <v>53</v>
      </c>
      <c r="F70" s="86" t="s">
        <v>53</v>
      </c>
      <c r="G70" s="86" t="s">
        <v>53</v>
      </c>
      <c r="H70" s="86" t="s">
        <v>53</v>
      </c>
      <c r="I70" s="86" t="s">
        <v>53</v>
      </c>
      <c r="J70" s="86" t="s">
        <v>53</v>
      </c>
      <c r="K70" s="86" t="s">
        <v>53</v>
      </c>
      <c r="L70" s="86" t="s">
        <v>53</v>
      </c>
      <c r="M70" s="86" t="s">
        <v>53</v>
      </c>
      <c r="N70" s="86" t="s">
        <v>53</v>
      </c>
      <c r="O70" s="86" t="s">
        <v>53</v>
      </c>
      <c r="P70" s="86" t="s">
        <v>53</v>
      </c>
      <c r="Q70" s="86" t="s">
        <v>53</v>
      </c>
      <c r="R70" s="86" t="s">
        <v>53</v>
      </c>
      <c r="S70" s="86" t="s">
        <v>53</v>
      </c>
      <c r="T70" s="86" t="s">
        <v>53</v>
      </c>
      <c r="U70" s="86" t="s">
        <v>53</v>
      </c>
      <c r="V70" s="86" t="s">
        <v>53</v>
      </c>
      <c r="W70" s="86" t="s">
        <v>53</v>
      </c>
      <c r="X70" s="86" t="s">
        <v>53</v>
      </c>
      <c r="Y70" s="86" t="s">
        <v>53</v>
      </c>
      <c r="Z70" s="1" t="s">
        <v>53</v>
      </c>
      <c r="AA70" s="1" t="s">
        <v>53</v>
      </c>
      <c r="AB70" s="1" t="s">
        <v>53</v>
      </c>
      <c r="AC70" s="1" t="s">
        <v>53</v>
      </c>
      <c r="AD70" s="1" t="s">
        <v>53</v>
      </c>
      <c r="AE70" s="1" t="s">
        <v>53</v>
      </c>
      <c r="AF70" s="1" t="s">
        <v>53</v>
      </c>
      <c r="AG70" s="1" t="s">
        <v>53</v>
      </c>
      <c r="AH70" s="1" t="s">
        <v>53</v>
      </c>
      <c r="AI70" s="1" t="s">
        <v>53</v>
      </c>
      <c r="AJ70" s="46" t="e">
        <v>#VALUE!</v>
      </c>
      <c r="AK70" s="46" t="e">
        <v>#VALUE!</v>
      </c>
      <c r="AL70" s="46" t="e">
        <v>#VALUE!</v>
      </c>
      <c r="AM70" s="46" t="e">
        <v>#VALUE!</v>
      </c>
      <c r="AN70" s="46" t="e">
        <v>#VALUE!</v>
      </c>
      <c r="AO70" s="52">
        <v>1.3</v>
      </c>
      <c r="AP70" s="52">
        <v>1.471830985915493</v>
      </c>
      <c r="AQ70" s="52">
        <v>1.4104477611940298</v>
      </c>
      <c r="AR70" s="52">
        <v>1.9178082191780821</v>
      </c>
      <c r="AS70" s="52">
        <v>1.8852459016393444</v>
      </c>
      <c r="AT70" s="52">
        <v>2.0185185185185186</v>
      </c>
      <c r="BA70" s="52">
        <v>1.4015544041450778</v>
      </c>
      <c r="BB70" s="52">
        <v>1.9361702127659575</v>
      </c>
      <c r="BC70" s="52" t="s">
        <v>53</v>
      </c>
      <c r="BD70" s="52" t="s">
        <v>53</v>
      </c>
      <c r="BE70" s="52">
        <v>1.6653543307086613</v>
      </c>
      <c r="BF70" s="85" t="e">
        <v>#VALUE!</v>
      </c>
      <c r="BG70" s="85" t="e">
        <v>#VALUE!</v>
      </c>
      <c r="BH70" s="85" t="e">
        <v>#VALUE!</v>
      </c>
      <c r="BI70" s="85" t="e">
        <v>#VALUE!</v>
      </c>
      <c r="BJ70" s="85" t="e">
        <v>#VALUE!</v>
      </c>
      <c r="BK70" s="85" t="e">
        <v>#VALUE!</v>
      </c>
      <c r="BL70" s="85" t="e">
        <v>#VALUE!</v>
      </c>
      <c r="BM70" s="85" t="e">
        <v>#VALUE!</v>
      </c>
      <c r="BN70" s="85" t="e">
        <v>#VALUE!</v>
      </c>
      <c r="BO70" s="85" t="e">
        <v>#VALUE!</v>
      </c>
      <c r="BP70" s="85" t="e">
        <v>#VALUE!</v>
      </c>
      <c r="BQ70" s="85" t="e">
        <v>#VALUE!</v>
      </c>
      <c r="BR70" s="85" t="e">
        <v>#DIV/0!</v>
      </c>
      <c r="BS70" s="85" t="e">
        <v>#DIV/0!</v>
      </c>
      <c r="BV70" s="46" t="e">
        <v>#VALUE!</v>
      </c>
    </row>
    <row r="71" spans="1:74" x14ac:dyDescent="0.25">
      <c r="A71" t="s">
        <v>70</v>
      </c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46"/>
      <c r="AK71" s="46"/>
      <c r="AL71" s="46"/>
      <c r="AM71" s="46"/>
      <c r="AN71" s="46"/>
      <c r="AO71" s="52"/>
      <c r="AP71" s="52">
        <v>1.208955223880597</v>
      </c>
      <c r="AQ71" s="52">
        <v>1.4222222222222223</v>
      </c>
      <c r="AR71" s="52">
        <v>1.3826086956521739</v>
      </c>
      <c r="AS71" s="52">
        <v>1.2954545454545454</v>
      </c>
      <c r="AT71" s="52">
        <v>1.1190476190476191</v>
      </c>
      <c r="BA71" s="52"/>
      <c r="BB71" s="52"/>
      <c r="BC71" s="52"/>
      <c r="BD71" s="52"/>
      <c r="BE71" s="52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V71" s="46"/>
    </row>
    <row r="72" spans="1:74" x14ac:dyDescent="0.25">
      <c r="A72" t="s">
        <v>100</v>
      </c>
      <c r="B72" s="86" t="s">
        <v>53</v>
      </c>
      <c r="C72" s="86" t="s">
        <v>53</v>
      </c>
      <c r="D72" s="86" t="s">
        <v>53</v>
      </c>
      <c r="E72" s="86" t="s">
        <v>53</v>
      </c>
      <c r="F72" s="86" t="s">
        <v>53</v>
      </c>
      <c r="G72" s="86" t="s">
        <v>53</v>
      </c>
      <c r="H72" s="86" t="s">
        <v>53</v>
      </c>
      <c r="I72" s="86" t="s">
        <v>53</v>
      </c>
      <c r="J72" s="86" t="s">
        <v>53</v>
      </c>
      <c r="K72" s="86" t="s">
        <v>53</v>
      </c>
      <c r="L72" s="86" t="s">
        <v>53</v>
      </c>
      <c r="M72" s="86" t="s">
        <v>53</v>
      </c>
      <c r="N72" s="86" t="s">
        <v>53</v>
      </c>
      <c r="O72" s="86" t="s">
        <v>53</v>
      </c>
      <c r="P72" s="86" t="s">
        <v>53</v>
      </c>
      <c r="Q72" s="86" t="s">
        <v>53</v>
      </c>
      <c r="R72" s="86" t="s">
        <v>53</v>
      </c>
      <c r="S72" s="86" t="s">
        <v>53</v>
      </c>
      <c r="T72" s="86" t="s">
        <v>53</v>
      </c>
      <c r="U72" s="86" t="s">
        <v>53</v>
      </c>
      <c r="V72" s="86" t="s">
        <v>53</v>
      </c>
      <c r="W72" s="86" t="s">
        <v>53</v>
      </c>
      <c r="X72" s="86" t="s">
        <v>53</v>
      </c>
      <c r="Y72" s="86" t="s">
        <v>53</v>
      </c>
      <c r="Z72" s="1" t="s">
        <v>53</v>
      </c>
      <c r="AA72" s="1" t="s">
        <v>53</v>
      </c>
      <c r="AB72" s="1" t="s">
        <v>53</v>
      </c>
      <c r="AC72" s="1" t="s">
        <v>53</v>
      </c>
      <c r="AD72" s="1" t="s">
        <v>53</v>
      </c>
      <c r="AE72" s="1" t="s">
        <v>53</v>
      </c>
      <c r="AF72" s="1" t="s">
        <v>53</v>
      </c>
      <c r="AG72" s="1" t="s">
        <v>53</v>
      </c>
      <c r="AH72" s="1" t="s">
        <v>53</v>
      </c>
      <c r="AI72" s="1" t="s">
        <v>53</v>
      </c>
      <c r="AJ72" s="46" t="e">
        <v>#VALUE!</v>
      </c>
      <c r="AK72" s="46" t="e">
        <v>#VALUE!</v>
      </c>
      <c r="AL72" s="46" t="e">
        <v>#VALUE!</v>
      </c>
      <c r="AM72" s="46" t="e">
        <v>#VALUE!</v>
      </c>
      <c r="AN72" s="46" t="e">
        <v>#VALUE!</v>
      </c>
      <c r="AO72" s="52">
        <v>1.3797276853252647</v>
      </c>
      <c r="AP72" s="52">
        <v>1.5271739130434783</v>
      </c>
      <c r="AQ72" s="52">
        <v>1.6813804173354736</v>
      </c>
      <c r="AR72" s="52">
        <v>1.7076502732240437</v>
      </c>
      <c r="AS72" s="52">
        <v>1.7280092592592593</v>
      </c>
      <c r="AT72" s="52">
        <v>1.5489396411092986</v>
      </c>
      <c r="BA72" s="52">
        <v>1.5606650159179343</v>
      </c>
      <c r="BB72" s="52">
        <v>1.6521329987452948</v>
      </c>
      <c r="BC72" s="52" t="s">
        <v>53</v>
      </c>
      <c r="BD72" s="52" t="s">
        <v>53</v>
      </c>
      <c r="BE72" s="52">
        <v>1.6091438071487947</v>
      </c>
      <c r="BF72" s="85" t="e">
        <v>#VALUE!</v>
      </c>
      <c r="BG72" s="85" t="e">
        <v>#VALUE!</v>
      </c>
      <c r="BH72" s="85" t="e">
        <v>#VALUE!</v>
      </c>
      <c r="BI72" s="85" t="e">
        <v>#VALUE!</v>
      </c>
      <c r="BJ72" s="85" t="e">
        <v>#VALUE!</v>
      </c>
      <c r="BK72" s="85" t="e">
        <v>#VALUE!</v>
      </c>
      <c r="BL72" s="85" t="e">
        <v>#VALUE!</v>
      </c>
      <c r="BM72" s="85" t="e">
        <v>#VALUE!</v>
      </c>
      <c r="BN72" s="85" t="e">
        <v>#VALUE!</v>
      </c>
      <c r="BO72" s="85" t="e">
        <v>#VALUE!</v>
      </c>
      <c r="BP72" s="85" t="e">
        <v>#VALUE!</v>
      </c>
      <c r="BQ72" s="85" t="e">
        <v>#VALUE!</v>
      </c>
      <c r="BR72" s="85" t="e">
        <v>#DIV/0!</v>
      </c>
      <c r="BS72" s="85" t="e">
        <v>#DIV/0!</v>
      </c>
      <c r="BV72" s="46" t="e">
        <v>#VALUE!</v>
      </c>
    </row>
    <row r="75" spans="1:74" s="59" customFormat="1" x14ac:dyDescent="0.25">
      <c r="A75" s="15" t="s">
        <v>106</v>
      </c>
      <c r="B75" s="16">
        <v>42005</v>
      </c>
      <c r="C75" s="16">
        <v>42036</v>
      </c>
      <c r="D75" s="16">
        <v>42064</v>
      </c>
      <c r="E75" s="16">
        <v>42095</v>
      </c>
      <c r="F75" s="16">
        <v>42125</v>
      </c>
      <c r="G75" s="16">
        <v>42156</v>
      </c>
      <c r="H75" s="16">
        <v>42186</v>
      </c>
      <c r="I75" s="16">
        <v>42217</v>
      </c>
      <c r="J75" s="16">
        <v>42248</v>
      </c>
      <c r="K75" s="16">
        <v>42278</v>
      </c>
      <c r="L75" s="16">
        <v>42309</v>
      </c>
      <c r="M75" s="16">
        <v>42339</v>
      </c>
      <c r="N75" s="16">
        <v>42370</v>
      </c>
      <c r="O75" s="16">
        <v>42401</v>
      </c>
      <c r="P75" s="16">
        <v>42430</v>
      </c>
      <c r="Q75" s="16">
        <v>42461</v>
      </c>
      <c r="R75" s="16">
        <v>42491</v>
      </c>
      <c r="S75" s="16">
        <v>42522</v>
      </c>
      <c r="T75" s="16">
        <v>42552</v>
      </c>
      <c r="U75" s="16">
        <v>42583</v>
      </c>
      <c r="V75" s="16">
        <v>42614</v>
      </c>
      <c r="W75" s="16">
        <v>42644</v>
      </c>
      <c r="X75" s="16">
        <v>42675</v>
      </c>
      <c r="Y75" s="16">
        <v>42705</v>
      </c>
      <c r="Z75" s="17" t="s">
        <v>112</v>
      </c>
      <c r="AA75" s="17" t="s">
        <v>78</v>
      </c>
      <c r="AB75" s="17" t="s">
        <v>79</v>
      </c>
      <c r="AC75" s="17" t="s">
        <v>80</v>
      </c>
      <c r="AD75" s="17" t="s">
        <v>81</v>
      </c>
      <c r="AE75" s="18" t="s">
        <v>113</v>
      </c>
      <c r="AF75" s="18" t="s">
        <v>82</v>
      </c>
      <c r="AG75" s="18" t="s">
        <v>83</v>
      </c>
      <c r="AH75" s="18" t="s">
        <v>84</v>
      </c>
      <c r="AI75" s="18" t="s">
        <v>85</v>
      </c>
      <c r="AJ75" s="19" t="s">
        <v>86</v>
      </c>
      <c r="AK75" s="19" t="s">
        <v>87</v>
      </c>
      <c r="AL75" s="19" t="s">
        <v>88</v>
      </c>
      <c r="AM75" s="19" t="s">
        <v>89</v>
      </c>
      <c r="AN75" s="19" t="s">
        <v>90</v>
      </c>
      <c r="AO75" s="20">
        <v>42736</v>
      </c>
      <c r="AP75" s="20">
        <v>42767</v>
      </c>
      <c r="AQ75" s="20">
        <v>42795</v>
      </c>
      <c r="AR75" s="20">
        <v>42826</v>
      </c>
      <c r="AS75" s="20">
        <v>42856</v>
      </c>
      <c r="AT75" s="20">
        <v>42887</v>
      </c>
      <c r="AU75" s="20">
        <v>42917</v>
      </c>
      <c r="AV75" s="20">
        <v>42948</v>
      </c>
      <c r="AW75" s="20">
        <v>42979</v>
      </c>
      <c r="AX75" s="20">
        <v>43009</v>
      </c>
      <c r="AY75" s="20">
        <v>43040</v>
      </c>
      <c r="AZ75" s="20">
        <v>43070</v>
      </c>
      <c r="BA75" s="17" t="s">
        <v>91</v>
      </c>
      <c r="BB75" s="17" t="s">
        <v>92</v>
      </c>
      <c r="BC75" s="17" t="s">
        <v>93</v>
      </c>
      <c r="BD75" s="17" t="s">
        <v>94</v>
      </c>
      <c r="BE75" s="17" t="s">
        <v>114</v>
      </c>
      <c r="BF75" s="21">
        <v>42736</v>
      </c>
      <c r="BG75" s="20">
        <v>42767</v>
      </c>
      <c r="BH75" s="20">
        <v>42795</v>
      </c>
      <c r="BI75" s="20">
        <v>42826</v>
      </c>
      <c r="BJ75" s="20">
        <v>42856</v>
      </c>
      <c r="BK75" s="20">
        <v>42887</v>
      </c>
      <c r="BL75" s="20">
        <v>42917</v>
      </c>
      <c r="BM75" s="20">
        <v>42948</v>
      </c>
      <c r="BN75" s="20">
        <v>42979</v>
      </c>
      <c r="BO75" s="20">
        <v>43009</v>
      </c>
      <c r="BP75" s="20">
        <v>43040</v>
      </c>
      <c r="BQ75" s="20">
        <v>43070</v>
      </c>
      <c r="BR75" s="17" t="s">
        <v>95</v>
      </c>
      <c r="BS75" s="17" t="s">
        <v>96</v>
      </c>
      <c r="BT75" s="17" t="s">
        <v>97</v>
      </c>
      <c r="BU75" s="17" t="s">
        <v>98</v>
      </c>
      <c r="BV75" s="22" t="s">
        <v>3</v>
      </c>
    </row>
    <row r="76" spans="1:74" x14ac:dyDescent="0.25">
      <c r="A76" t="s">
        <v>172</v>
      </c>
      <c r="B76" s="1" t="s">
        <v>53</v>
      </c>
      <c r="C76" s="1" t="s">
        <v>53</v>
      </c>
      <c r="D76" s="1" t="s">
        <v>53</v>
      </c>
      <c r="E76" s="1" t="s">
        <v>53</v>
      </c>
      <c r="F76" s="1" t="s">
        <v>53</v>
      </c>
      <c r="G76" s="1" t="s">
        <v>53</v>
      </c>
      <c r="H76" s="1" t="s">
        <v>53</v>
      </c>
      <c r="I76" s="1" t="s">
        <v>53</v>
      </c>
      <c r="J76" s="1" t="s">
        <v>53</v>
      </c>
      <c r="K76" s="1" t="s">
        <v>53</v>
      </c>
      <c r="L76" s="1" t="s">
        <v>53</v>
      </c>
      <c r="M76" s="1" t="s">
        <v>53</v>
      </c>
      <c r="N76" s="1" t="s">
        <v>53</v>
      </c>
      <c r="O76" s="1" t="s">
        <v>53</v>
      </c>
      <c r="P76" s="1" t="s">
        <v>53</v>
      </c>
      <c r="Q76" s="1" t="s">
        <v>53</v>
      </c>
      <c r="R76" s="1" t="s">
        <v>53</v>
      </c>
      <c r="S76" s="1" t="s">
        <v>53</v>
      </c>
      <c r="T76" s="1" t="s">
        <v>53</v>
      </c>
      <c r="U76" s="1" t="s">
        <v>53</v>
      </c>
      <c r="V76" s="1" t="s">
        <v>53</v>
      </c>
      <c r="W76" s="1" t="s">
        <v>53</v>
      </c>
      <c r="X76" s="1" t="s">
        <v>53</v>
      </c>
      <c r="Y76" s="1" t="s">
        <v>53</v>
      </c>
      <c r="Z76" s="1" t="s">
        <v>53</v>
      </c>
      <c r="AA76" s="1" t="s">
        <v>53</v>
      </c>
      <c r="AB76" s="1" t="s">
        <v>53</v>
      </c>
      <c r="AC76" s="1" t="s">
        <v>53</v>
      </c>
      <c r="AD76" s="1" t="s">
        <v>53</v>
      </c>
      <c r="AE76" s="1" t="s">
        <v>53</v>
      </c>
      <c r="AF76" s="1" t="s">
        <v>53</v>
      </c>
      <c r="AG76" s="1" t="s">
        <v>53</v>
      </c>
      <c r="AH76" s="1" t="s">
        <v>53</v>
      </c>
      <c r="AI76" s="1" t="s">
        <v>53</v>
      </c>
      <c r="AJ76" s="46" t="e">
        <v>#VALUE!</v>
      </c>
      <c r="AK76" s="46" t="e">
        <v>#VALUE!</v>
      </c>
      <c r="AL76" s="46" t="e">
        <v>#VALUE!</v>
      </c>
      <c r="AM76" s="46" t="e">
        <v>#VALUE!</v>
      </c>
      <c r="AN76" s="46" t="e">
        <v>#VALUE!</v>
      </c>
      <c r="AO76" s="1">
        <v>21.312368932038833</v>
      </c>
      <c r="AP76" s="1">
        <v>22.881378378378379</v>
      </c>
      <c r="AQ76" s="1">
        <v>20.636195121951221</v>
      </c>
      <c r="AR76" s="1">
        <v>15.044728915662652</v>
      </c>
      <c r="AS76" s="1">
        <v>15.868008298755187</v>
      </c>
      <c r="AT76" s="1">
        <v>19.978019169329073</v>
      </c>
      <c r="BA76" s="1">
        <v>21.619977687626779</v>
      </c>
      <c r="BB76" s="1">
        <v>16.375051405071968</v>
      </c>
      <c r="BC76" s="1" t="s">
        <v>53</v>
      </c>
      <c r="BD76" s="1" t="s">
        <v>53</v>
      </c>
      <c r="BE76" s="1">
        <v>17.699717725409837</v>
      </c>
      <c r="BF76" s="85" t="e">
        <v>#VALUE!</v>
      </c>
      <c r="BG76" s="85" t="e">
        <v>#VALUE!</v>
      </c>
      <c r="BH76" s="85" t="e">
        <v>#VALUE!</v>
      </c>
      <c r="BI76" s="85" t="e">
        <v>#VALUE!</v>
      </c>
      <c r="BJ76" s="85" t="e">
        <v>#VALUE!</v>
      </c>
      <c r="BK76" s="85" t="e">
        <v>#VALUE!</v>
      </c>
      <c r="BL76" s="85" t="e">
        <v>#VALUE!</v>
      </c>
      <c r="BM76" s="85" t="e">
        <v>#VALUE!</v>
      </c>
      <c r="BN76" s="85" t="e">
        <v>#VALUE!</v>
      </c>
      <c r="BO76" s="85" t="e">
        <v>#VALUE!</v>
      </c>
      <c r="BP76" s="85" t="e">
        <v>#VALUE!</v>
      </c>
      <c r="BQ76" s="85" t="e">
        <v>#VALUE!</v>
      </c>
      <c r="BR76" s="85">
        <v>0</v>
      </c>
      <c r="BS76" s="85">
        <v>0</v>
      </c>
      <c r="BT76" s="85"/>
      <c r="BU76" s="85"/>
      <c r="BV76" s="85">
        <v>0</v>
      </c>
    </row>
    <row r="77" spans="1:74" x14ac:dyDescent="0.25">
      <c r="A77" t="s">
        <v>64</v>
      </c>
      <c r="B77" s="1" t="s">
        <v>53</v>
      </c>
      <c r="C77" s="1" t="s">
        <v>53</v>
      </c>
      <c r="D77" s="1" t="s">
        <v>53</v>
      </c>
      <c r="E77" s="1" t="s">
        <v>53</v>
      </c>
      <c r="F77" s="1" t="s">
        <v>53</v>
      </c>
      <c r="G77" s="1" t="s">
        <v>53</v>
      </c>
      <c r="H77" s="1" t="s">
        <v>53</v>
      </c>
      <c r="I77" s="1" t="s">
        <v>53</v>
      </c>
      <c r="J77" s="1" t="s">
        <v>53</v>
      </c>
      <c r="K77" s="1" t="s">
        <v>53</v>
      </c>
      <c r="L77" s="1" t="s">
        <v>53</v>
      </c>
      <c r="M77" s="1" t="s">
        <v>53</v>
      </c>
      <c r="N77" s="1" t="s">
        <v>53</v>
      </c>
      <c r="O77" s="1" t="s">
        <v>53</v>
      </c>
      <c r="P77" s="1" t="s">
        <v>53</v>
      </c>
      <c r="Q77" s="1" t="s">
        <v>53</v>
      </c>
      <c r="R77" s="1" t="s">
        <v>53</v>
      </c>
      <c r="S77" s="1" t="s">
        <v>53</v>
      </c>
      <c r="T77" s="1" t="s">
        <v>53</v>
      </c>
      <c r="U77" s="1" t="s">
        <v>53</v>
      </c>
      <c r="V77" s="1" t="s">
        <v>53</v>
      </c>
      <c r="W77" s="1" t="s">
        <v>53</v>
      </c>
      <c r="X77" s="1" t="s">
        <v>53</v>
      </c>
      <c r="Y77" s="1" t="s">
        <v>53</v>
      </c>
      <c r="Z77" s="1" t="s">
        <v>53</v>
      </c>
      <c r="AA77" s="1" t="s">
        <v>53</v>
      </c>
      <c r="AB77" s="1" t="s">
        <v>53</v>
      </c>
      <c r="AC77" s="1" t="s">
        <v>53</v>
      </c>
      <c r="AD77" s="1" t="s">
        <v>53</v>
      </c>
      <c r="AE77" s="1" t="s">
        <v>53</v>
      </c>
      <c r="AF77" s="1" t="s">
        <v>53</v>
      </c>
      <c r="AG77" s="1" t="s">
        <v>53</v>
      </c>
      <c r="AH77" s="1" t="s">
        <v>53</v>
      </c>
      <c r="AI77" s="1" t="s">
        <v>53</v>
      </c>
      <c r="AJ77" s="46" t="e">
        <v>#VALUE!</v>
      </c>
      <c r="AK77" s="46" t="e">
        <v>#VALUE!</v>
      </c>
      <c r="AL77" s="46" t="e">
        <v>#VALUE!</v>
      </c>
      <c r="AM77" s="46" t="e">
        <v>#VALUE!</v>
      </c>
      <c r="AN77" s="46" t="e">
        <v>#VALUE!</v>
      </c>
      <c r="AO77" s="1">
        <v>14.136574358974359</v>
      </c>
      <c r="AP77" s="1">
        <v>13.929567164179142</v>
      </c>
      <c r="AQ77" s="1">
        <v>13.825523415977962</v>
      </c>
      <c r="AR77" s="1">
        <v>14.331085106382979</v>
      </c>
      <c r="AS77" s="1">
        <v>14.00349344978166</v>
      </c>
      <c r="AT77" s="1">
        <v>13.448803418803418</v>
      </c>
      <c r="BA77" s="1">
        <v>13.899988225399504</v>
      </c>
      <c r="BB77" s="1">
        <v>13.786370519939425</v>
      </c>
      <c r="BC77" s="1" t="s">
        <v>53</v>
      </c>
      <c r="BD77" s="1" t="s">
        <v>53</v>
      </c>
      <c r="BE77" s="1">
        <v>13.828986119873822</v>
      </c>
      <c r="BF77" s="85" t="e">
        <v>#VALUE!</v>
      </c>
      <c r="BG77" s="85" t="e">
        <v>#VALUE!</v>
      </c>
      <c r="BH77" s="85" t="e">
        <v>#VALUE!</v>
      </c>
      <c r="BI77" s="85" t="e">
        <v>#VALUE!</v>
      </c>
      <c r="BJ77" s="85" t="e">
        <v>#VALUE!</v>
      </c>
      <c r="BK77" s="85" t="e">
        <v>#VALUE!</v>
      </c>
      <c r="BL77" s="85" t="e">
        <v>#VALUE!</v>
      </c>
      <c r="BM77" s="85" t="e">
        <v>#VALUE!</v>
      </c>
      <c r="BN77" s="85" t="e">
        <v>#VALUE!</v>
      </c>
      <c r="BO77" s="85" t="e">
        <v>#VALUE!</v>
      </c>
      <c r="BP77" s="85" t="e">
        <v>#VALUE!</v>
      </c>
      <c r="BQ77" s="85" t="e">
        <v>#VALUE!</v>
      </c>
      <c r="BR77" s="85">
        <v>0</v>
      </c>
      <c r="BS77" s="85">
        <v>0</v>
      </c>
      <c r="BT77" s="85"/>
      <c r="BU77" s="85"/>
      <c r="BV77" s="85">
        <v>0</v>
      </c>
    </row>
    <row r="78" spans="1:74" x14ac:dyDescent="0.25">
      <c r="A78" t="s">
        <v>65</v>
      </c>
      <c r="B78" s="1" t="s">
        <v>53</v>
      </c>
      <c r="C78" s="1" t="s">
        <v>53</v>
      </c>
      <c r="D78" s="1" t="s">
        <v>53</v>
      </c>
      <c r="E78" s="1" t="s">
        <v>53</v>
      </c>
      <c r="F78" s="1" t="s">
        <v>53</v>
      </c>
      <c r="G78" s="1" t="s">
        <v>53</v>
      </c>
      <c r="H78" s="1" t="s">
        <v>53</v>
      </c>
      <c r="I78" s="1" t="s">
        <v>53</v>
      </c>
      <c r="J78" s="1" t="s">
        <v>53</v>
      </c>
      <c r="K78" s="1" t="s">
        <v>53</v>
      </c>
      <c r="L78" s="1" t="s">
        <v>53</v>
      </c>
      <c r="M78" s="1" t="s">
        <v>53</v>
      </c>
      <c r="N78" s="1" t="s">
        <v>53</v>
      </c>
      <c r="O78" s="1" t="s">
        <v>53</v>
      </c>
      <c r="P78" s="1" t="s">
        <v>53</v>
      </c>
      <c r="Q78" s="1" t="s">
        <v>53</v>
      </c>
      <c r="R78" s="1" t="s">
        <v>53</v>
      </c>
      <c r="S78" s="1" t="s">
        <v>53</v>
      </c>
      <c r="T78" s="1" t="s">
        <v>53</v>
      </c>
      <c r="U78" s="1" t="s">
        <v>53</v>
      </c>
      <c r="V78" s="1" t="s">
        <v>53</v>
      </c>
      <c r="W78" s="1" t="s">
        <v>53</v>
      </c>
      <c r="X78" s="1" t="s">
        <v>53</v>
      </c>
      <c r="Y78" s="1" t="s">
        <v>53</v>
      </c>
      <c r="Z78" s="1" t="s">
        <v>53</v>
      </c>
      <c r="AA78" s="1" t="s">
        <v>53</v>
      </c>
      <c r="AB78" s="1" t="s">
        <v>53</v>
      </c>
      <c r="AC78" s="1" t="s">
        <v>53</v>
      </c>
      <c r="AD78" s="1" t="s">
        <v>53</v>
      </c>
      <c r="AE78" s="1" t="s">
        <v>53</v>
      </c>
      <c r="AF78" s="1" t="s">
        <v>53</v>
      </c>
      <c r="AG78" s="1" t="s">
        <v>53</v>
      </c>
      <c r="AH78" s="1" t="s">
        <v>53</v>
      </c>
      <c r="AI78" s="1" t="s">
        <v>53</v>
      </c>
      <c r="AJ78" s="46" t="e">
        <v>#VALUE!</v>
      </c>
      <c r="AK78" s="46" t="e">
        <v>#VALUE!</v>
      </c>
      <c r="AL78" s="46" t="e">
        <v>#VALUE!</v>
      </c>
      <c r="AM78" s="46" t="e">
        <v>#VALUE!</v>
      </c>
      <c r="AN78" s="46" t="e">
        <v>#VALUE!</v>
      </c>
      <c r="AO78" s="1">
        <v>12.063328042328042</v>
      </c>
      <c r="AP78" s="1">
        <v>13.648775862068966</v>
      </c>
      <c r="AQ78" s="1">
        <v>13.370249110320284</v>
      </c>
      <c r="AR78" s="1">
        <v>13.084897260273973</v>
      </c>
      <c r="AS78" s="1">
        <v>13.043015075376884</v>
      </c>
      <c r="AT78" s="1">
        <v>13.72349514563107</v>
      </c>
      <c r="BA78" s="1">
        <v>13.003868600682594</v>
      </c>
      <c r="BB78" s="1">
        <v>13.224833462432224</v>
      </c>
      <c r="BC78" s="1" t="s">
        <v>53</v>
      </c>
      <c r="BD78" s="1" t="s">
        <v>53</v>
      </c>
      <c r="BE78" s="1">
        <v>13.119688997157938</v>
      </c>
      <c r="BF78" s="85" t="e">
        <v>#VALUE!</v>
      </c>
      <c r="BG78" s="85" t="e">
        <v>#VALUE!</v>
      </c>
      <c r="BH78" s="85" t="e">
        <v>#VALUE!</v>
      </c>
      <c r="BI78" s="85" t="e">
        <v>#VALUE!</v>
      </c>
      <c r="BJ78" s="85" t="e">
        <v>#VALUE!</v>
      </c>
      <c r="BK78" s="85" t="e">
        <v>#VALUE!</v>
      </c>
      <c r="BL78" s="85" t="e">
        <v>#VALUE!</v>
      </c>
      <c r="BM78" s="85" t="e">
        <v>#VALUE!</v>
      </c>
      <c r="BN78" s="85" t="e">
        <v>#VALUE!</v>
      </c>
      <c r="BO78" s="85" t="e">
        <v>#VALUE!</v>
      </c>
      <c r="BP78" s="85" t="e">
        <v>#VALUE!</v>
      </c>
      <c r="BQ78" s="85" t="e">
        <v>#VALUE!</v>
      </c>
      <c r="BR78" s="85">
        <v>0</v>
      </c>
      <c r="BS78" s="85">
        <v>0</v>
      </c>
      <c r="BT78" s="85"/>
      <c r="BU78" s="85"/>
      <c r="BV78" s="85">
        <v>0</v>
      </c>
    </row>
    <row r="79" spans="1:74" x14ac:dyDescent="0.25">
      <c r="A79" t="s">
        <v>66</v>
      </c>
      <c r="B79" s="1" t="s">
        <v>53</v>
      </c>
      <c r="C79" s="1" t="s">
        <v>53</v>
      </c>
      <c r="D79" s="1" t="s">
        <v>53</v>
      </c>
      <c r="E79" s="1" t="s">
        <v>53</v>
      </c>
      <c r="F79" s="1" t="s">
        <v>53</v>
      </c>
      <c r="G79" s="1" t="s">
        <v>53</v>
      </c>
      <c r="H79" s="1" t="s">
        <v>53</v>
      </c>
      <c r="I79" s="1" t="s">
        <v>53</v>
      </c>
      <c r="J79" s="1" t="s">
        <v>53</v>
      </c>
      <c r="K79" s="1" t="s">
        <v>53</v>
      </c>
      <c r="L79" s="1" t="s">
        <v>53</v>
      </c>
      <c r="M79" s="1" t="s">
        <v>53</v>
      </c>
      <c r="N79" s="1" t="s">
        <v>53</v>
      </c>
      <c r="O79" s="1" t="s">
        <v>53</v>
      </c>
      <c r="P79" s="1" t="s">
        <v>53</v>
      </c>
      <c r="Q79" s="1" t="s">
        <v>53</v>
      </c>
      <c r="R79" s="1" t="s">
        <v>53</v>
      </c>
      <c r="S79" s="1" t="s">
        <v>53</v>
      </c>
      <c r="T79" s="1" t="s">
        <v>53</v>
      </c>
      <c r="U79" s="1" t="s">
        <v>53</v>
      </c>
      <c r="V79" s="1" t="s">
        <v>53</v>
      </c>
      <c r="W79" s="1" t="s">
        <v>53</v>
      </c>
      <c r="X79" s="1" t="s">
        <v>53</v>
      </c>
      <c r="Y79" s="1" t="s">
        <v>53</v>
      </c>
      <c r="Z79" s="1" t="s">
        <v>53</v>
      </c>
      <c r="AA79" s="1" t="s">
        <v>53</v>
      </c>
      <c r="AB79" s="1" t="s">
        <v>53</v>
      </c>
      <c r="AC79" s="1" t="s">
        <v>53</v>
      </c>
      <c r="AD79" s="1" t="s">
        <v>53</v>
      </c>
      <c r="AE79" s="1" t="s">
        <v>53</v>
      </c>
      <c r="AF79" s="1" t="s">
        <v>53</v>
      </c>
      <c r="AG79" s="1" t="s">
        <v>53</v>
      </c>
      <c r="AH79" s="1" t="s">
        <v>53</v>
      </c>
      <c r="AI79" s="1" t="s">
        <v>53</v>
      </c>
      <c r="AJ79" s="46" t="e">
        <v>#VALUE!</v>
      </c>
      <c r="AK79" s="46" t="e">
        <v>#VALUE!</v>
      </c>
      <c r="AL79" s="46" t="e">
        <v>#VALUE!</v>
      </c>
      <c r="AM79" s="46" t="e">
        <v>#VALUE!</v>
      </c>
      <c r="AN79" s="46" t="e">
        <v>#VALUE!</v>
      </c>
      <c r="AO79" s="1">
        <v>13.190883089770354</v>
      </c>
      <c r="AP79" s="1">
        <v>13.008937649880119</v>
      </c>
      <c r="AQ79" s="1">
        <v>13.217147239263804</v>
      </c>
      <c r="AR79" s="1">
        <v>13.533951219512195</v>
      </c>
      <c r="AS79" s="1">
        <v>13.642300884955752</v>
      </c>
      <c r="AT79" s="1">
        <v>13.526584766584765</v>
      </c>
      <c r="BA79" s="1">
        <v>13.122375063613241</v>
      </c>
      <c r="BB79" s="1">
        <v>13.57018124507486</v>
      </c>
      <c r="BC79" s="1" t="s">
        <v>53</v>
      </c>
      <c r="BD79" s="1" t="s">
        <v>53</v>
      </c>
      <c r="BE79" s="1">
        <v>13.298091218305508</v>
      </c>
      <c r="BF79" s="85" t="e">
        <v>#VALUE!</v>
      </c>
      <c r="BG79" s="85" t="e">
        <v>#VALUE!</v>
      </c>
      <c r="BH79" s="85" t="e">
        <v>#VALUE!</v>
      </c>
      <c r="BI79" s="85" t="e">
        <v>#VALUE!</v>
      </c>
      <c r="BJ79" s="85" t="e">
        <v>#VALUE!</v>
      </c>
      <c r="BK79" s="85" t="e">
        <v>#VALUE!</v>
      </c>
      <c r="BL79" s="85" t="e">
        <v>#VALUE!</v>
      </c>
      <c r="BM79" s="85" t="e">
        <v>#VALUE!</v>
      </c>
      <c r="BN79" s="85" t="e">
        <v>#VALUE!</v>
      </c>
      <c r="BO79" s="85" t="e">
        <v>#VALUE!</v>
      </c>
      <c r="BP79" s="85" t="e">
        <v>#VALUE!</v>
      </c>
      <c r="BQ79" s="85" t="e">
        <v>#VALUE!</v>
      </c>
      <c r="BR79" s="85">
        <v>0</v>
      </c>
      <c r="BS79" s="85">
        <v>0</v>
      </c>
      <c r="BT79" s="85"/>
      <c r="BU79" s="85"/>
      <c r="BV79" s="85">
        <v>0</v>
      </c>
    </row>
    <row r="80" spans="1:74" x14ac:dyDescent="0.25">
      <c r="A80" t="s">
        <v>67</v>
      </c>
      <c r="B80" s="1" t="s">
        <v>53</v>
      </c>
      <c r="C80" s="1" t="s">
        <v>53</v>
      </c>
      <c r="D80" s="1" t="s">
        <v>53</v>
      </c>
      <c r="E80" s="1" t="s">
        <v>53</v>
      </c>
      <c r="F80" s="1" t="s">
        <v>53</v>
      </c>
      <c r="G80" s="1" t="s">
        <v>53</v>
      </c>
      <c r="H80" s="1" t="s">
        <v>53</v>
      </c>
      <c r="I80" s="1" t="s">
        <v>53</v>
      </c>
      <c r="J80" s="1" t="s">
        <v>53</v>
      </c>
      <c r="K80" s="1" t="s">
        <v>53</v>
      </c>
      <c r="L80" s="1" t="s">
        <v>53</v>
      </c>
      <c r="M80" s="1" t="s">
        <v>53</v>
      </c>
      <c r="N80" s="1" t="s">
        <v>53</v>
      </c>
      <c r="O80" s="1" t="s">
        <v>53</v>
      </c>
      <c r="P80" s="1" t="s">
        <v>53</v>
      </c>
      <c r="Q80" s="1" t="s">
        <v>53</v>
      </c>
      <c r="R80" s="1" t="s">
        <v>53</v>
      </c>
      <c r="S80" s="1" t="s">
        <v>53</v>
      </c>
      <c r="T80" s="1" t="s">
        <v>53</v>
      </c>
      <c r="U80" s="1" t="s">
        <v>53</v>
      </c>
      <c r="V80" s="1" t="s">
        <v>53</v>
      </c>
      <c r="W80" s="1" t="s">
        <v>53</v>
      </c>
      <c r="X80" s="1" t="s">
        <v>53</v>
      </c>
      <c r="Y80" s="1" t="s">
        <v>53</v>
      </c>
      <c r="Z80" s="1" t="s">
        <v>53</v>
      </c>
      <c r="AA80" s="1" t="s">
        <v>53</v>
      </c>
      <c r="AB80" s="1" t="s">
        <v>53</v>
      </c>
      <c r="AC80" s="1" t="s">
        <v>53</v>
      </c>
      <c r="AD80" s="1" t="s">
        <v>53</v>
      </c>
      <c r="AE80" s="1" t="s">
        <v>53</v>
      </c>
      <c r="AF80" s="1" t="s">
        <v>53</v>
      </c>
      <c r="AG80" s="1" t="s">
        <v>53</v>
      </c>
      <c r="AH80" s="1" t="s">
        <v>53</v>
      </c>
      <c r="AI80" s="1" t="s">
        <v>53</v>
      </c>
      <c r="AJ80" s="46" t="e">
        <v>#VALUE!</v>
      </c>
      <c r="AK80" s="46" t="e">
        <v>#VALUE!</v>
      </c>
      <c r="AL80" s="46" t="e">
        <v>#VALUE!</v>
      </c>
      <c r="AM80" s="46" t="e">
        <v>#VALUE!</v>
      </c>
      <c r="AN80" s="46" t="e">
        <v>#VALUE!</v>
      </c>
      <c r="AO80" s="1">
        <v>13.818108433734938</v>
      </c>
      <c r="AP80" s="1">
        <v>12.775264705882353</v>
      </c>
      <c r="AQ80" s="1">
        <v>13.803687943262412</v>
      </c>
      <c r="AR80" s="1">
        <v>14.128</v>
      </c>
      <c r="AS80" s="1">
        <v>16.579000000000001</v>
      </c>
      <c r="AT80" s="1">
        <v>14.878686868686868</v>
      </c>
      <c r="BA80" s="1">
        <v>13.463870629370629</v>
      </c>
      <c r="BB80" s="1">
        <v>15.056540697674418</v>
      </c>
      <c r="BC80" s="1" t="s">
        <v>53</v>
      </c>
      <c r="BD80" s="1" t="s">
        <v>53</v>
      </c>
      <c r="BE80" s="1">
        <v>13.981225212464588</v>
      </c>
      <c r="BF80" s="85" t="e">
        <v>#VALUE!</v>
      </c>
      <c r="BG80" s="85" t="e">
        <v>#VALUE!</v>
      </c>
      <c r="BH80" s="85" t="e">
        <v>#VALUE!</v>
      </c>
      <c r="BI80" s="85" t="e">
        <v>#VALUE!</v>
      </c>
      <c r="BJ80" s="85" t="e">
        <v>#VALUE!</v>
      </c>
      <c r="BK80" s="85" t="e">
        <v>#VALUE!</v>
      </c>
      <c r="BL80" s="85" t="e">
        <v>#VALUE!</v>
      </c>
      <c r="BM80" s="85" t="e">
        <v>#VALUE!</v>
      </c>
      <c r="BN80" s="85" t="e">
        <v>#VALUE!</v>
      </c>
      <c r="BO80" s="85" t="e">
        <v>#VALUE!</v>
      </c>
      <c r="BP80" s="85" t="e">
        <v>#VALUE!</v>
      </c>
      <c r="BQ80" s="85" t="e">
        <v>#VALUE!</v>
      </c>
      <c r="BR80" s="85">
        <v>0</v>
      </c>
      <c r="BS80" s="85">
        <v>0</v>
      </c>
      <c r="BT80" s="85"/>
      <c r="BU80" s="85"/>
      <c r="BV80" s="85">
        <v>0</v>
      </c>
    </row>
    <row r="81" spans="1:74" x14ac:dyDescent="0.25">
      <c r="A81" t="s">
        <v>68</v>
      </c>
      <c r="B81" s="1" t="s">
        <v>53</v>
      </c>
      <c r="C81" s="1" t="s">
        <v>53</v>
      </c>
      <c r="D81" s="1" t="s">
        <v>53</v>
      </c>
      <c r="E81" s="1" t="s">
        <v>53</v>
      </c>
      <c r="F81" s="1" t="s">
        <v>53</v>
      </c>
      <c r="G81" s="1" t="s">
        <v>53</v>
      </c>
      <c r="H81" s="1" t="s">
        <v>53</v>
      </c>
      <c r="I81" s="1" t="s">
        <v>53</v>
      </c>
      <c r="J81" s="1" t="s">
        <v>53</v>
      </c>
      <c r="K81" s="1" t="s">
        <v>53</v>
      </c>
      <c r="L81" s="1" t="s">
        <v>53</v>
      </c>
      <c r="M81" s="1" t="s">
        <v>53</v>
      </c>
      <c r="N81" s="1" t="s">
        <v>53</v>
      </c>
      <c r="O81" s="1" t="s">
        <v>53</v>
      </c>
      <c r="P81" s="1" t="s">
        <v>53</v>
      </c>
      <c r="Q81" s="1" t="s">
        <v>53</v>
      </c>
      <c r="R81" s="1" t="s">
        <v>53</v>
      </c>
      <c r="S81" s="1" t="s">
        <v>53</v>
      </c>
      <c r="T81" s="1" t="s">
        <v>53</v>
      </c>
      <c r="U81" s="1" t="s">
        <v>53</v>
      </c>
      <c r="V81" s="1" t="s">
        <v>53</v>
      </c>
      <c r="W81" s="1" t="s">
        <v>53</v>
      </c>
      <c r="X81" s="1" t="s">
        <v>53</v>
      </c>
      <c r="Y81" s="1" t="s">
        <v>53</v>
      </c>
      <c r="Z81" s="1" t="s">
        <v>53</v>
      </c>
      <c r="AA81" s="1" t="s">
        <v>53</v>
      </c>
      <c r="AB81" s="1" t="s">
        <v>53</v>
      </c>
      <c r="AC81" s="1" t="s">
        <v>53</v>
      </c>
      <c r="AD81" s="1" t="s">
        <v>53</v>
      </c>
      <c r="AE81" s="1" t="s">
        <v>53</v>
      </c>
      <c r="AF81" s="1" t="s">
        <v>53</v>
      </c>
      <c r="AG81" s="1" t="s">
        <v>53</v>
      </c>
      <c r="AH81" s="1" t="s">
        <v>53</v>
      </c>
      <c r="AI81" s="1" t="s">
        <v>53</v>
      </c>
      <c r="AJ81" s="46" t="e">
        <v>#VALUE!</v>
      </c>
      <c r="AK81" s="46" t="e">
        <v>#VALUE!</v>
      </c>
      <c r="AL81" s="46" t="e">
        <v>#VALUE!</v>
      </c>
      <c r="AM81" s="46" t="e">
        <v>#VALUE!</v>
      </c>
      <c r="AN81" s="46" t="e">
        <v>#VALUE!</v>
      </c>
      <c r="AO81" s="1">
        <v>12.350317073170732</v>
      </c>
      <c r="AP81" s="1">
        <v>13.227147727272728</v>
      </c>
      <c r="AQ81" s="1">
        <v>14.286464646464646</v>
      </c>
      <c r="AR81" s="1">
        <v>14.338712121212122</v>
      </c>
      <c r="AS81" s="1">
        <v>14.642268041237113</v>
      </c>
      <c r="AT81" s="1">
        <v>13.331633986928104</v>
      </c>
      <c r="BA81" s="1">
        <v>13.664475675675675</v>
      </c>
      <c r="BB81" s="1">
        <v>14.182913256955811</v>
      </c>
      <c r="BC81" s="1" t="s">
        <v>53</v>
      </c>
      <c r="BD81" s="1" t="s">
        <v>53</v>
      </c>
      <c r="BE81" s="1">
        <v>13.936144082332762</v>
      </c>
      <c r="BF81" s="85" t="e">
        <v>#VALUE!</v>
      </c>
      <c r="BG81" s="85" t="e">
        <v>#VALUE!</v>
      </c>
      <c r="BH81" s="85" t="e">
        <v>#VALUE!</v>
      </c>
      <c r="BI81" s="85" t="e">
        <v>#VALUE!</v>
      </c>
      <c r="BJ81" s="85" t="e">
        <v>#VALUE!</v>
      </c>
      <c r="BK81" s="85" t="e">
        <v>#VALUE!</v>
      </c>
      <c r="BL81" s="85" t="e">
        <v>#VALUE!</v>
      </c>
      <c r="BM81" s="85" t="e">
        <v>#VALUE!</v>
      </c>
      <c r="BN81" s="85" t="e">
        <v>#VALUE!</v>
      </c>
      <c r="BO81" s="85" t="e">
        <v>#VALUE!</v>
      </c>
      <c r="BP81" s="85" t="e">
        <v>#VALUE!</v>
      </c>
      <c r="BQ81" s="85" t="e">
        <v>#VALUE!</v>
      </c>
      <c r="BR81" s="85">
        <v>0</v>
      </c>
      <c r="BS81" s="85">
        <v>0</v>
      </c>
      <c r="BT81" s="85"/>
      <c r="BU81" s="85"/>
      <c r="BV81" s="85">
        <v>0</v>
      </c>
    </row>
    <row r="82" spans="1:74" x14ac:dyDescent="0.25">
      <c r="A82" t="s">
        <v>69</v>
      </c>
      <c r="B82" s="1" t="s">
        <v>53</v>
      </c>
      <c r="C82" s="1" t="s">
        <v>53</v>
      </c>
      <c r="D82" s="1" t="s">
        <v>53</v>
      </c>
      <c r="E82" s="1" t="s">
        <v>53</v>
      </c>
      <c r="F82" s="1" t="s">
        <v>53</v>
      </c>
      <c r="G82" s="1" t="s">
        <v>53</v>
      </c>
      <c r="H82" s="1" t="s">
        <v>53</v>
      </c>
      <c r="I82" s="1" t="s">
        <v>53</v>
      </c>
      <c r="J82" s="1" t="s">
        <v>53</v>
      </c>
      <c r="K82" s="1" t="s">
        <v>53</v>
      </c>
      <c r="L82" s="1" t="s">
        <v>53</v>
      </c>
      <c r="M82" s="1" t="s">
        <v>53</v>
      </c>
      <c r="N82" s="1" t="s">
        <v>53</v>
      </c>
      <c r="O82" s="1" t="s">
        <v>53</v>
      </c>
      <c r="P82" s="1" t="s">
        <v>53</v>
      </c>
      <c r="Q82" s="1" t="s">
        <v>53</v>
      </c>
      <c r="R82" s="1" t="s">
        <v>53</v>
      </c>
      <c r="S82" s="1" t="s">
        <v>53</v>
      </c>
      <c r="T82" s="1" t="s">
        <v>53</v>
      </c>
      <c r="U82" s="1" t="s">
        <v>53</v>
      </c>
      <c r="V82" s="1" t="s">
        <v>53</v>
      </c>
      <c r="W82" s="1" t="s">
        <v>53</v>
      </c>
      <c r="X82" s="1" t="s">
        <v>53</v>
      </c>
      <c r="Y82" s="1" t="s">
        <v>53</v>
      </c>
      <c r="Z82" s="1" t="s">
        <v>53</v>
      </c>
      <c r="AA82" s="1" t="s">
        <v>53</v>
      </c>
      <c r="AB82" s="1" t="s">
        <v>53</v>
      </c>
      <c r="AC82" s="1" t="s">
        <v>53</v>
      </c>
      <c r="AD82" s="1" t="s">
        <v>53</v>
      </c>
      <c r="AE82" s="1" t="s">
        <v>53</v>
      </c>
      <c r="AF82" s="1" t="s">
        <v>53</v>
      </c>
      <c r="AG82" s="1" t="s">
        <v>53</v>
      </c>
      <c r="AH82" s="1" t="s">
        <v>53</v>
      </c>
      <c r="AI82" s="1" t="s">
        <v>53</v>
      </c>
      <c r="AJ82" s="46" t="e">
        <v>#VALUE!</v>
      </c>
      <c r="AK82" s="46" t="e">
        <v>#VALUE!</v>
      </c>
      <c r="AL82" s="46" t="e">
        <v>#VALUE!</v>
      </c>
      <c r="AM82" s="46" t="e">
        <v>#VALUE!</v>
      </c>
      <c r="AN82" s="46" t="e">
        <v>#VALUE!</v>
      </c>
      <c r="AO82" s="1">
        <v>18.74718881118881</v>
      </c>
      <c r="AP82" s="1">
        <v>17.77099043062201</v>
      </c>
      <c r="AQ82" s="1">
        <v>18.805608465608465</v>
      </c>
      <c r="AR82" s="1">
        <v>16.3995</v>
      </c>
      <c r="AS82" s="1">
        <v>17.957478260869568</v>
      </c>
      <c r="AT82" s="1">
        <v>18.829082568807337</v>
      </c>
      <c r="BA82" s="1">
        <v>18.390471349353053</v>
      </c>
      <c r="BB82" s="1">
        <v>17.619258241758242</v>
      </c>
      <c r="BC82" s="1" t="s">
        <v>53</v>
      </c>
      <c r="BD82" s="1" t="s">
        <v>53</v>
      </c>
      <c r="BE82" s="1">
        <v>17.948041765169428</v>
      </c>
      <c r="BF82" s="85" t="e">
        <v>#VALUE!</v>
      </c>
      <c r="BG82" s="85" t="e">
        <v>#VALUE!</v>
      </c>
      <c r="BH82" s="85" t="e">
        <v>#VALUE!</v>
      </c>
      <c r="BI82" s="85" t="e">
        <v>#VALUE!</v>
      </c>
      <c r="BJ82" s="85" t="e">
        <v>#VALUE!</v>
      </c>
      <c r="BK82" s="85" t="e">
        <v>#VALUE!</v>
      </c>
      <c r="BL82" s="85" t="e">
        <v>#VALUE!</v>
      </c>
      <c r="BM82" s="85" t="e">
        <v>#VALUE!</v>
      </c>
      <c r="BN82" s="85" t="e">
        <v>#VALUE!</v>
      </c>
      <c r="BO82" s="85" t="e">
        <v>#VALUE!</v>
      </c>
      <c r="BP82" s="85" t="e">
        <v>#VALUE!</v>
      </c>
      <c r="BQ82" s="85" t="e">
        <v>#VALUE!</v>
      </c>
      <c r="BR82" s="85">
        <v>0</v>
      </c>
      <c r="BS82" s="85">
        <v>0</v>
      </c>
      <c r="BT82" s="85"/>
      <c r="BU82" s="85"/>
      <c r="BV82" s="85">
        <v>0</v>
      </c>
    </row>
    <row r="83" spans="1:74" x14ac:dyDescent="0.25">
      <c r="A83" t="s">
        <v>70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46"/>
      <c r="AK83" s="46"/>
      <c r="AL83" s="46"/>
      <c r="AM83" s="46"/>
      <c r="AN83" s="46"/>
      <c r="AO83" s="1"/>
      <c r="AP83" s="1">
        <v>13.266456790123458</v>
      </c>
      <c r="AQ83" s="1">
        <v>12.5153125</v>
      </c>
      <c r="AR83" s="1">
        <v>13.70874213836478</v>
      </c>
      <c r="AS83" s="1">
        <v>15.695263157894736</v>
      </c>
      <c r="AT83" s="1">
        <v>13.931914893617021</v>
      </c>
      <c r="BA83" s="1"/>
      <c r="BB83" s="1"/>
      <c r="BC83" s="1"/>
      <c r="BD83" s="1"/>
      <c r="BE83" s="1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</row>
    <row r="84" spans="1:74" x14ac:dyDescent="0.25">
      <c r="A84" t="s">
        <v>100</v>
      </c>
      <c r="B84" s="1" t="s">
        <v>53</v>
      </c>
      <c r="C84" s="1" t="s">
        <v>53</v>
      </c>
      <c r="D84" s="1" t="s">
        <v>53</v>
      </c>
      <c r="E84" s="1" t="s">
        <v>53</v>
      </c>
      <c r="F84" s="1" t="s">
        <v>53</v>
      </c>
      <c r="G84" s="1" t="s">
        <v>53</v>
      </c>
      <c r="H84" s="1" t="s">
        <v>53</v>
      </c>
      <c r="I84" s="1" t="s">
        <v>53</v>
      </c>
      <c r="J84" s="1" t="s">
        <v>53</v>
      </c>
      <c r="K84" s="1" t="s">
        <v>53</v>
      </c>
      <c r="L84" s="1" t="s">
        <v>53</v>
      </c>
      <c r="M84" s="1" t="s">
        <v>53</v>
      </c>
      <c r="N84" s="1" t="s">
        <v>53</v>
      </c>
      <c r="O84" s="1" t="s">
        <v>53</v>
      </c>
      <c r="P84" s="1" t="s">
        <v>53</v>
      </c>
      <c r="Q84" s="1" t="s">
        <v>53</v>
      </c>
      <c r="R84" s="1" t="s">
        <v>53</v>
      </c>
      <c r="S84" s="1" t="s">
        <v>53</v>
      </c>
      <c r="T84" s="1" t="s">
        <v>53</v>
      </c>
      <c r="U84" s="1" t="s">
        <v>53</v>
      </c>
      <c r="V84" s="1" t="s">
        <v>53</v>
      </c>
      <c r="W84" s="1" t="s">
        <v>53</v>
      </c>
      <c r="X84" s="1" t="s">
        <v>53</v>
      </c>
      <c r="Y84" s="1" t="s">
        <v>53</v>
      </c>
      <c r="Z84" s="1" t="s">
        <v>53</v>
      </c>
      <c r="AA84" s="1" t="s">
        <v>53</v>
      </c>
      <c r="AB84" s="1" t="s">
        <v>53</v>
      </c>
      <c r="AC84" s="1" t="s">
        <v>53</v>
      </c>
      <c r="AD84" s="1" t="s">
        <v>53</v>
      </c>
      <c r="AE84" s="1" t="s">
        <v>53</v>
      </c>
      <c r="AF84" s="1" t="s">
        <v>53</v>
      </c>
      <c r="AG84" s="1" t="s">
        <v>53</v>
      </c>
      <c r="AH84" s="1" t="s">
        <v>53</v>
      </c>
      <c r="AI84" s="1" t="s">
        <v>53</v>
      </c>
      <c r="AJ84" s="46" t="e">
        <v>#VALUE!</v>
      </c>
      <c r="AK84" s="46" t="e">
        <v>#VALUE!</v>
      </c>
      <c r="AL84" s="46" t="e">
        <v>#VALUE!</v>
      </c>
      <c r="AM84" s="46" t="e">
        <v>#VALUE!</v>
      </c>
      <c r="AN84" s="46" t="e">
        <v>#VALUE!</v>
      </c>
      <c r="AO84" s="1">
        <v>14.10147587719298</v>
      </c>
      <c r="AP84" s="1">
        <v>14.230455516014249</v>
      </c>
      <c r="AQ84" s="1">
        <v>14.216620525059668</v>
      </c>
      <c r="AR84" s="1">
        <v>14.26272</v>
      </c>
      <c r="AS84" s="1">
        <v>14.704922973878098</v>
      </c>
      <c r="AT84" s="1">
        <v>14.408172722485519</v>
      </c>
      <c r="BA84" s="1">
        <v>14.197224841341798</v>
      </c>
      <c r="BB84" s="1">
        <v>14.440510727169166</v>
      </c>
      <c r="BC84" s="1" t="s">
        <v>53</v>
      </c>
      <c r="BD84" s="1" t="s">
        <v>53</v>
      </c>
      <c r="BE84" s="1">
        <v>14.329613183180083</v>
      </c>
      <c r="BF84" s="85" t="e">
        <v>#VALUE!</v>
      </c>
      <c r="BG84" s="85" t="e">
        <v>#VALUE!</v>
      </c>
      <c r="BH84" s="85" t="e">
        <v>#VALUE!</v>
      </c>
      <c r="BI84" s="85" t="e">
        <v>#VALUE!</v>
      </c>
      <c r="BJ84" s="85" t="e">
        <v>#VALUE!</v>
      </c>
      <c r="BK84" s="85" t="e">
        <v>#VALUE!</v>
      </c>
      <c r="BL84" s="85" t="e">
        <v>#VALUE!</v>
      </c>
      <c r="BM84" s="85" t="e">
        <v>#VALUE!</v>
      </c>
      <c r="BN84" s="85" t="e">
        <v>#VALUE!</v>
      </c>
      <c r="BO84" s="85" t="e">
        <v>#VALUE!</v>
      </c>
      <c r="BP84" s="85" t="e">
        <v>#VALUE!</v>
      </c>
      <c r="BQ84" s="85" t="e">
        <v>#VALUE!</v>
      </c>
      <c r="BR84" s="85">
        <v>0</v>
      </c>
      <c r="BS84" s="85">
        <v>0</v>
      </c>
      <c r="BT84" s="85"/>
      <c r="BU84" s="85"/>
      <c r="BV84" s="85">
        <v>0</v>
      </c>
    </row>
    <row r="87" spans="1:74" s="59" customFormat="1" x14ac:dyDescent="0.25">
      <c r="A87" s="15" t="s">
        <v>107</v>
      </c>
      <c r="B87" s="16">
        <v>42005</v>
      </c>
      <c r="C87" s="16">
        <v>42036</v>
      </c>
      <c r="D87" s="16">
        <v>42064</v>
      </c>
      <c r="E87" s="16">
        <v>42095</v>
      </c>
      <c r="F87" s="16">
        <v>42125</v>
      </c>
      <c r="G87" s="16">
        <v>42156</v>
      </c>
      <c r="H87" s="16">
        <v>42186</v>
      </c>
      <c r="I87" s="16">
        <v>42217</v>
      </c>
      <c r="J87" s="16">
        <v>42248</v>
      </c>
      <c r="K87" s="16">
        <v>42278</v>
      </c>
      <c r="L87" s="16">
        <v>42309</v>
      </c>
      <c r="M87" s="16">
        <v>42339</v>
      </c>
      <c r="N87" s="16">
        <v>42370</v>
      </c>
      <c r="O87" s="16">
        <v>42401</v>
      </c>
      <c r="P87" s="16">
        <v>42430</v>
      </c>
      <c r="Q87" s="16">
        <v>42461</v>
      </c>
      <c r="R87" s="16">
        <v>42491</v>
      </c>
      <c r="S87" s="16">
        <v>42522</v>
      </c>
      <c r="T87" s="16">
        <v>42552</v>
      </c>
      <c r="U87" s="16">
        <v>42583</v>
      </c>
      <c r="V87" s="16">
        <v>42614</v>
      </c>
      <c r="W87" s="16">
        <v>42644</v>
      </c>
      <c r="X87" s="16">
        <v>42675</v>
      </c>
      <c r="Y87" s="16">
        <v>42705</v>
      </c>
      <c r="Z87" s="17" t="s">
        <v>112</v>
      </c>
      <c r="AA87" s="17" t="s">
        <v>78</v>
      </c>
      <c r="AB87" s="17" t="s">
        <v>79</v>
      </c>
      <c r="AC87" s="17" t="s">
        <v>80</v>
      </c>
      <c r="AD87" s="17" t="s">
        <v>81</v>
      </c>
      <c r="AE87" s="18" t="s">
        <v>113</v>
      </c>
      <c r="AF87" s="18" t="s">
        <v>82</v>
      </c>
      <c r="AG87" s="18" t="s">
        <v>83</v>
      </c>
      <c r="AH87" s="18" t="s">
        <v>84</v>
      </c>
      <c r="AI87" s="18" t="s">
        <v>85</v>
      </c>
      <c r="AJ87" s="19" t="s">
        <v>86</v>
      </c>
      <c r="AK87" s="19" t="s">
        <v>87</v>
      </c>
      <c r="AL87" s="19" t="s">
        <v>88</v>
      </c>
      <c r="AM87" s="19" t="s">
        <v>89</v>
      </c>
      <c r="AN87" s="19" t="s">
        <v>90</v>
      </c>
      <c r="AO87" s="20">
        <v>42736</v>
      </c>
      <c r="AP87" s="20">
        <v>42767</v>
      </c>
      <c r="AQ87" s="20">
        <v>42795</v>
      </c>
      <c r="AR87" s="20">
        <v>42826</v>
      </c>
      <c r="AS87" s="20">
        <v>42856</v>
      </c>
      <c r="AT87" s="20">
        <v>42887</v>
      </c>
      <c r="AU87" s="20">
        <v>42917</v>
      </c>
      <c r="AV87" s="20">
        <v>42948</v>
      </c>
      <c r="AW87" s="20">
        <v>42979</v>
      </c>
      <c r="AX87" s="20">
        <v>43009</v>
      </c>
      <c r="AY87" s="20">
        <v>43040</v>
      </c>
      <c r="AZ87" s="20">
        <v>43070</v>
      </c>
      <c r="BA87" s="17" t="s">
        <v>91</v>
      </c>
      <c r="BB87" s="17" t="s">
        <v>92</v>
      </c>
      <c r="BC87" s="17" t="s">
        <v>93</v>
      </c>
      <c r="BD87" s="17" t="s">
        <v>94</v>
      </c>
      <c r="BE87" s="17" t="s">
        <v>114</v>
      </c>
      <c r="BF87" s="21">
        <v>42736</v>
      </c>
      <c r="BG87" s="20">
        <v>42767</v>
      </c>
      <c r="BH87" s="20">
        <v>42795</v>
      </c>
      <c r="BI87" s="20">
        <v>42826</v>
      </c>
      <c r="BJ87" s="20">
        <v>42856</v>
      </c>
      <c r="BK87" s="20">
        <v>42887</v>
      </c>
      <c r="BL87" s="20">
        <v>42917</v>
      </c>
      <c r="BM87" s="20">
        <v>42948</v>
      </c>
      <c r="BN87" s="20">
        <v>42979</v>
      </c>
      <c r="BO87" s="20">
        <v>43009</v>
      </c>
      <c r="BP87" s="20">
        <v>43040</v>
      </c>
      <c r="BQ87" s="20">
        <v>43070</v>
      </c>
      <c r="BR87" s="17" t="s">
        <v>95</v>
      </c>
      <c r="BS87" s="17" t="s">
        <v>96</v>
      </c>
      <c r="BT87" s="17" t="s">
        <v>97</v>
      </c>
      <c r="BU87" s="17" t="s">
        <v>98</v>
      </c>
      <c r="BV87" s="22" t="s">
        <v>3</v>
      </c>
    </row>
    <row r="88" spans="1:74" x14ac:dyDescent="0.25">
      <c r="A88" t="s">
        <v>108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6" t="e">
        <v>#DIV/0!</v>
      </c>
      <c r="AK88" s="46" t="e">
        <v>#DIV/0!</v>
      </c>
      <c r="AL88" s="46" t="e">
        <v>#DIV/0!</v>
      </c>
      <c r="AM88" s="46" t="e">
        <v>#DIV/0!</v>
      </c>
      <c r="AN88" s="46" t="e">
        <v>#DIV/0!</v>
      </c>
      <c r="AO88">
        <v>39</v>
      </c>
      <c r="AP88">
        <v>74</v>
      </c>
      <c r="AQ88">
        <v>38</v>
      </c>
      <c r="AR88">
        <v>35</v>
      </c>
      <c r="AS88">
        <v>36</v>
      </c>
      <c r="AT88">
        <v>35</v>
      </c>
      <c r="BA88" s="50">
        <v>151</v>
      </c>
      <c r="BB88" s="50">
        <v>106</v>
      </c>
      <c r="BC88" s="50">
        <v>0</v>
      </c>
      <c r="BD88" s="50">
        <v>0</v>
      </c>
      <c r="BE88" s="50">
        <v>257</v>
      </c>
      <c r="BF88" s="85" t="e">
        <v>#DIV/0!</v>
      </c>
      <c r="BG88" s="85" t="e">
        <v>#DIV/0!</v>
      </c>
      <c r="BH88" s="85" t="e">
        <v>#DIV/0!</v>
      </c>
      <c r="BI88" s="85" t="e">
        <v>#DIV/0!</v>
      </c>
      <c r="BJ88" s="85" t="e">
        <v>#DIV/0!</v>
      </c>
      <c r="BK88" s="85" t="e">
        <v>#DIV/0!</v>
      </c>
      <c r="BL88" s="85" t="e">
        <v>#DIV/0!</v>
      </c>
      <c r="BM88" s="85" t="e">
        <v>#DIV/0!</v>
      </c>
      <c r="BN88" s="85" t="e">
        <v>#DIV/0!</v>
      </c>
      <c r="BO88" s="85" t="e">
        <v>#DIV/0!</v>
      </c>
      <c r="BP88" s="85" t="e">
        <v>#DIV/0!</v>
      </c>
      <c r="BQ88" s="85" t="e">
        <v>#DIV/0!</v>
      </c>
      <c r="BR88" s="85" t="e">
        <v>#DIV/0!</v>
      </c>
      <c r="BS88" s="85" t="e">
        <v>#DIV/0!</v>
      </c>
      <c r="BT88" s="85" t="e">
        <v>#DIV/0!</v>
      </c>
      <c r="BU88" s="85" t="e">
        <v>#DIV/0!</v>
      </c>
      <c r="BV88" s="85" t="e">
        <v>#DIV/0!</v>
      </c>
    </row>
    <row r="89" spans="1:74" x14ac:dyDescent="0.25">
      <c r="A89" t="s">
        <v>56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6" t="e">
        <v>#DIV/0!</v>
      </c>
      <c r="AK89" s="46" t="e">
        <v>#DIV/0!</v>
      </c>
      <c r="AL89" s="46" t="e">
        <v>#DIV/0!</v>
      </c>
      <c r="AM89" s="46" t="e">
        <v>#DIV/0!</v>
      </c>
      <c r="AN89" s="46" t="e">
        <v>#DIV/0!</v>
      </c>
      <c r="AO89">
        <v>281</v>
      </c>
      <c r="AP89">
        <v>597</v>
      </c>
      <c r="AQ89">
        <v>823</v>
      </c>
      <c r="AR89">
        <v>633</v>
      </c>
      <c r="AS89">
        <v>565</v>
      </c>
      <c r="AT89">
        <v>1292</v>
      </c>
      <c r="BA89" s="50">
        <v>1701</v>
      </c>
      <c r="BB89" s="50">
        <v>2490</v>
      </c>
      <c r="BC89" s="50">
        <v>0</v>
      </c>
      <c r="BD89" s="50">
        <v>0</v>
      </c>
      <c r="BE89" s="50">
        <v>4191</v>
      </c>
      <c r="BF89" s="85" t="e">
        <v>#DIV/0!</v>
      </c>
      <c r="BG89" s="85" t="e">
        <v>#DIV/0!</v>
      </c>
      <c r="BH89" s="85" t="e">
        <v>#DIV/0!</v>
      </c>
      <c r="BI89" s="85" t="e">
        <v>#DIV/0!</v>
      </c>
      <c r="BJ89" s="85" t="e">
        <v>#DIV/0!</v>
      </c>
      <c r="BK89" s="85" t="e">
        <v>#DIV/0!</v>
      </c>
      <c r="BL89" s="85" t="e">
        <v>#DIV/0!</v>
      </c>
      <c r="BM89" s="85" t="e">
        <v>#DIV/0!</v>
      </c>
      <c r="BN89" s="85" t="e">
        <v>#DIV/0!</v>
      </c>
      <c r="BO89" s="85" t="e">
        <v>#DIV/0!</v>
      </c>
      <c r="BP89" s="85" t="e">
        <v>#DIV/0!</v>
      </c>
      <c r="BQ89" s="85" t="e">
        <v>#DIV/0!</v>
      </c>
      <c r="BR89" s="85" t="e">
        <v>#DIV/0!</v>
      </c>
      <c r="BS89" s="85" t="e">
        <v>#DIV/0!</v>
      </c>
      <c r="BT89" s="85" t="e">
        <v>#DIV/0!</v>
      </c>
      <c r="BU89" s="85" t="e">
        <v>#DIV/0!</v>
      </c>
      <c r="BV89" s="85" t="e">
        <v>#DIV/0!</v>
      </c>
    </row>
    <row r="90" spans="1:74" x14ac:dyDescent="0.25"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6" t="e">
        <v>#DIV/0!</v>
      </c>
      <c r="AK90" s="46" t="e">
        <v>#DIV/0!</v>
      </c>
      <c r="AL90" s="46" t="e">
        <v>#DIV/0!</v>
      </c>
      <c r="AM90" s="46" t="e">
        <v>#DIV/0!</v>
      </c>
      <c r="AN90" s="46" t="e">
        <v>#DIV/0!</v>
      </c>
      <c r="AO90" s="4">
        <v>320</v>
      </c>
      <c r="AP90" s="4">
        <v>671</v>
      </c>
      <c r="AQ90" s="4">
        <v>861</v>
      </c>
      <c r="AR90" s="4">
        <v>668</v>
      </c>
      <c r="AS90" s="4">
        <v>601</v>
      </c>
      <c r="AT90" s="4">
        <v>1327</v>
      </c>
      <c r="BA90" s="50">
        <v>1852</v>
      </c>
      <c r="BB90" s="50">
        <v>2596</v>
      </c>
      <c r="BC90" s="50">
        <v>0</v>
      </c>
      <c r="BD90" s="50">
        <v>0</v>
      </c>
      <c r="BE90" s="50">
        <v>4448</v>
      </c>
      <c r="BF90" s="85" t="e">
        <v>#DIV/0!</v>
      </c>
      <c r="BG90" s="85" t="e">
        <v>#DIV/0!</v>
      </c>
      <c r="BH90" s="85" t="e">
        <v>#DIV/0!</v>
      </c>
      <c r="BI90" s="85" t="e">
        <v>#DIV/0!</v>
      </c>
      <c r="BJ90" s="85" t="e">
        <v>#DIV/0!</v>
      </c>
      <c r="BK90" s="85" t="e">
        <v>#DIV/0!</v>
      </c>
      <c r="BL90" s="85" t="e">
        <v>#DIV/0!</v>
      </c>
      <c r="BM90" s="85" t="e">
        <v>#DIV/0!</v>
      </c>
      <c r="BN90" s="85" t="e">
        <v>#DIV/0!</v>
      </c>
      <c r="BO90" s="85" t="e">
        <v>#DIV/0!</v>
      </c>
      <c r="BP90" s="85" t="e">
        <v>#DIV/0!</v>
      </c>
      <c r="BQ90" s="85" t="e">
        <v>#DIV/0!</v>
      </c>
      <c r="BR90" s="85" t="e">
        <v>#DIV/0!</v>
      </c>
      <c r="BS90" s="85" t="e">
        <v>#DIV/0!</v>
      </c>
      <c r="BT90" s="85" t="e">
        <v>#DIV/0!</v>
      </c>
      <c r="BU90" s="85" t="e">
        <v>#DIV/0!</v>
      </c>
      <c r="BV90" s="85" t="e">
        <v>#DIV/0!</v>
      </c>
    </row>
    <row r="91" spans="1:74" x14ac:dyDescent="0.25"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</row>
    <row r="92" spans="1:74" x14ac:dyDescent="0.25"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</row>
    <row r="93" spans="1:74" x14ac:dyDescent="0.25">
      <c r="A93">
        <v>0</v>
      </c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t="s">
        <v>116</v>
      </c>
    </row>
    <row r="94" spans="1:74" s="59" customFormat="1" x14ac:dyDescent="0.25">
      <c r="A94" s="15" t="s">
        <v>109</v>
      </c>
      <c r="B94" s="16">
        <v>42005</v>
      </c>
      <c r="C94" s="16">
        <v>42036</v>
      </c>
      <c r="D94" s="16">
        <v>42064</v>
      </c>
      <c r="E94" s="16">
        <v>42095</v>
      </c>
      <c r="F94" s="16">
        <v>42125</v>
      </c>
      <c r="G94" s="16">
        <v>42156</v>
      </c>
      <c r="H94" s="16">
        <v>42186</v>
      </c>
      <c r="I94" s="16">
        <v>42217</v>
      </c>
      <c r="J94" s="16">
        <v>42248</v>
      </c>
      <c r="K94" s="16">
        <v>42278</v>
      </c>
      <c r="L94" s="16">
        <v>42309</v>
      </c>
      <c r="M94" s="16">
        <v>42339</v>
      </c>
      <c r="N94" s="16">
        <v>42370</v>
      </c>
      <c r="O94" s="16">
        <v>42401</v>
      </c>
      <c r="P94" s="16">
        <v>42430</v>
      </c>
      <c r="Q94" s="16">
        <v>42461</v>
      </c>
      <c r="R94" s="16">
        <v>42491</v>
      </c>
      <c r="S94" s="16">
        <v>42522</v>
      </c>
      <c r="T94" s="16">
        <v>42552</v>
      </c>
      <c r="U94" s="16">
        <v>42583</v>
      </c>
      <c r="V94" s="16">
        <v>42614</v>
      </c>
      <c r="W94" s="16">
        <v>42644</v>
      </c>
      <c r="X94" s="16">
        <v>42675</v>
      </c>
      <c r="Y94" s="16">
        <v>42705</v>
      </c>
      <c r="Z94" s="17" t="s">
        <v>112</v>
      </c>
      <c r="AA94" s="17" t="s">
        <v>78</v>
      </c>
      <c r="AB94" s="17" t="s">
        <v>79</v>
      </c>
      <c r="AC94" s="17" t="s">
        <v>80</v>
      </c>
      <c r="AD94" s="17" t="s">
        <v>81</v>
      </c>
      <c r="AE94" s="18" t="s">
        <v>117</v>
      </c>
      <c r="AF94" s="18" t="s">
        <v>82</v>
      </c>
      <c r="AG94" s="18" t="s">
        <v>83</v>
      </c>
      <c r="AH94" s="18" t="s">
        <v>84</v>
      </c>
      <c r="AI94" s="18" t="s">
        <v>85</v>
      </c>
      <c r="AJ94" s="19" t="s">
        <v>86</v>
      </c>
      <c r="AK94" s="19" t="s">
        <v>87</v>
      </c>
      <c r="AL94" s="19" t="s">
        <v>88</v>
      </c>
      <c r="AM94" s="19" t="s">
        <v>89</v>
      </c>
      <c r="AN94" s="19" t="s">
        <v>90</v>
      </c>
      <c r="AO94" s="20">
        <v>42736</v>
      </c>
      <c r="AP94" s="20">
        <v>42767</v>
      </c>
      <c r="AQ94" s="20">
        <v>42795</v>
      </c>
      <c r="AR94" s="20">
        <v>42826</v>
      </c>
      <c r="AS94" s="20">
        <v>42856</v>
      </c>
      <c r="AT94" s="20">
        <v>42887</v>
      </c>
      <c r="AU94" s="20">
        <v>42917</v>
      </c>
      <c r="AV94" s="20">
        <v>42948</v>
      </c>
      <c r="AW94" s="20">
        <v>42979</v>
      </c>
      <c r="AX94" s="20">
        <v>43009</v>
      </c>
      <c r="AY94" s="20">
        <v>43040</v>
      </c>
      <c r="AZ94" s="20">
        <v>43070</v>
      </c>
      <c r="BA94" s="17" t="s">
        <v>91</v>
      </c>
      <c r="BB94" s="17" t="s">
        <v>92</v>
      </c>
      <c r="BC94" s="17" t="s">
        <v>93</v>
      </c>
      <c r="BD94" s="17" t="s">
        <v>94</v>
      </c>
      <c r="BE94" s="17" t="s">
        <v>114</v>
      </c>
      <c r="BF94" s="21">
        <v>42736</v>
      </c>
      <c r="BG94" s="20">
        <v>42767</v>
      </c>
      <c r="BH94" s="20">
        <v>42795</v>
      </c>
      <c r="BI94" s="20">
        <v>42826</v>
      </c>
      <c r="BJ94" s="20">
        <v>42856</v>
      </c>
      <c r="BK94" s="20">
        <v>42887</v>
      </c>
      <c r="BL94" s="20">
        <v>42917</v>
      </c>
      <c r="BM94" s="20">
        <v>42948</v>
      </c>
      <c r="BN94" s="20">
        <v>42979</v>
      </c>
      <c r="BO94" s="20">
        <v>43009</v>
      </c>
      <c r="BP94" s="20">
        <v>43040</v>
      </c>
      <c r="BQ94" s="20">
        <v>43070</v>
      </c>
      <c r="BR94" s="17" t="s">
        <v>95</v>
      </c>
      <c r="BS94" s="17" t="s">
        <v>96</v>
      </c>
      <c r="BT94" s="17" t="s">
        <v>97</v>
      </c>
      <c r="BU94" s="17" t="s">
        <v>98</v>
      </c>
      <c r="BV94" s="22" t="s">
        <v>3</v>
      </c>
    </row>
    <row r="95" spans="1:74" x14ac:dyDescent="0.25">
      <c r="A95" t="s">
        <v>172</v>
      </c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T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6" t="e">
        <v>#DIV/0!</v>
      </c>
      <c r="AK95" s="46" t="e">
        <v>#DIV/0!</v>
      </c>
      <c r="AL95" s="46" t="e">
        <v>#DIV/0!</v>
      </c>
      <c r="AM95" s="46" t="e">
        <v>#DIV/0!</v>
      </c>
      <c r="AN95" s="46" t="e">
        <v>#DIV/0!</v>
      </c>
      <c r="AO95" s="4">
        <v>1687.2940000000001</v>
      </c>
      <c r="AP95" s="4">
        <v>2150.1574999999998</v>
      </c>
      <c r="AQ95" s="4">
        <v>2114.09</v>
      </c>
      <c r="AR95" s="4">
        <v>4779.33</v>
      </c>
      <c r="AS95" s="4">
        <v>4006.04</v>
      </c>
      <c r="AT95" s="4">
        <v>3243.06</v>
      </c>
      <c r="BA95" s="50">
        <v>5951.5415000000003</v>
      </c>
      <c r="BB95" s="50">
        <v>12028.429999999998</v>
      </c>
      <c r="BC95" s="50">
        <v>0</v>
      </c>
      <c r="BD95" s="50">
        <v>0</v>
      </c>
      <c r="BE95" s="50">
        <v>17979.971500000003</v>
      </c>
      <c r="BF95" s="46" t="e">
        <v>#DIV/0!</v>
      </c>
      <c r="BG95" s="85" t="e">
        <v>#DIV/0!</v>
      </c>
      <c r="BH95" s="85" t="e">
        <v>#DIV/0!</v>
      </c>
      <c r="BI95" s="85" t="e">
        <v>#DIV/0!</v>
      </c>
      <c r="BJ95" s="85" t="e">
        <v>#DIV/0!</v>
      </c>
      <c r="BK95" s="85" t="e">
        <v>#DIV/0!</v>
      </c>
      <c r="BL95" s="85" t="e">
        <v>#DIV/0!</v>
      </c>
      <c r="BM95" s="85" t="e">
        <v>#DIV/0!</v>
      </c>
      <c r="BN95" s="85" t="e">
        <v>#DIV/0!</v>
      </c>
      <c r="BO95" s="85" t="e">
        <v>#DIV/0!</v>
      </c>
      <c r="BP95" s="85" t="e">
        <v>#DIV/0!</v>
      </c>
      <c r="BQ95" s="85" t="e">
        <v>#DIV/0!</v>
      </c>
      <c r="BR95" s="85" t="e">
        <v>#DIV/0!</v>
      </c>
      <c r="BS95" s="85" t="e">
        <v>#DIV/0!</v>
      </c>
      <c r="BT95" s="85" t="e">
        <v>#DIV/0!</v>
      </c>
      <c r="BU95" s="85" t="e">
        <v>#DIV/0!</v>
      </c>
      <c r="BV95" s="85" t="e">
        <v>#DIV/0!</v>
      </c>
    </row>
    <row r="96" spans="1:74" x14ac:dyDescent="0.25">
      <c r="A96" t="s">
        <v>64</v>
      </c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T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6" t="e">
        <v>#DIV/0!</v>
      </c>
      <c r="AK96" s="46" t="e">
        <v>#DIV/0!</v>
      </c>
      <c r="AL96" s="46" t="e">
        <v>#DIV/0!</v>
      </c>
      <c r="AM96" s="46" t="e">
        <v>#DIV/0!</v>
      </c>
      <c r="AN96" s="46" t="e">
        <v>#DIV/0!</v>
      </c>
      <c r="AO96" s="4">
        <v>2744.444</v>
      </c>
      <c r="AP96" s="4">
        <v>3649.1990000000101</v>
      </c>
      <c r="AQ96" s="4">
        <v>9992.42</v>
      </c>
      <c r="AR96" s="4">
        <v>6493.58</v>
      </c>
      <c r="AS96" s="4">
        <v>6387.61</v>
      </c>
      <c r="AT96" s="4">
        <v>14011.94</v>
      </c>
      <c r="BA96" s="50">
        <v>16386.063000000009</v>
      </c>
      <c r="BB96" s="50">
        <v>26893.129999999997</v>
      </c>
      <c r="BC96" s="50">
        <v>0</v>
      </c>
      <c r="BD96" s="50">
        <v>0</v>
      </c>
      <c r="BE96" s="50">
        <v>43279.193000000014</v>
      </c>
      <c r="BF96" s="46" t="e">
        <v>#DIV/0!</v>
      </c>
      <c r="BG96" s="85" t="e">
        <v>#DIV/0!</v>
      </c>
      <c r="BH96" s="85" t="e">
        <v>#DIV/0!</v>
      </c>
      <c r="BI96" s="85" t="e">
        <v>#DIV/0!</v>
      </c>
      <c r="BJ96" s="85" t="e">
        <v>#DIV/0!</v>
      </c>
      <c r="BK96" s="85" t="e">
        <v>#DIV/0!</v>
      </c>
      <c r="BL96" s="85" t="e">
        <v>#DIV/0!</v>
      </c>
      <c r="BM96" s="85" t="e">
        <v>#DIV/0!</v>
      </c>
      <c r="BN96" s="85" t="e">
        <v>#DIV/0!</v>
      </c>
      <c r="BO96" s="85" t="e">
        <v>#DIV/0!</v>
      </c>
      <c r="BP96" s="85" t="e">
        <v>#DIV/0!</v>
      </c>
      <c r="BQ96" s="85" t="e">
        <v>#DIV/0!</v>
      </c>
      <c r="BR96" s="85" t="e">
        <v>#DIV/0!</v>
      </c>
      <c r="BS96" s="85" t="e">
        <v>#DIV/0!</v>
      </c>
      <c r="BT96" s="85" t="e">
        <v>#DIV/0!</v>
      </c>
      <c r="BU96" s="85" t="e">
        <v>#DIV/0!</v>
      </c>
      <c r="BV96" s="85" t="e">
        <v>#DIV/0!</v>
      </c>
    </row>
    <row r="97" spans="1:74" x14ac:dyDescent="0.25">
      <c r="A97" t="s">
        <v>65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T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6" t="e">
        <v>#DIV/0!</v>
      </c>
      <c r="AK97" s="46" t="e">
        <v>#DIV/0!</v>
      </c>
      <c r="AL97" s="46" t="e">
        <v>#DIV/0!</v>
      </c>
      <c r="AM97" s="46" t="e">
        <v>#DIV/0!</v>
      </c>
      <c r="AN97" s="46" t="e">
        <v>#DIV/0!</v>
      </c>
      <c r="AO97" s="4">
        <v>2254.7399999999998</v>
      </c>
      <c r="AP97" s="4">
        <v>1543.393</v>
      </c>
      <c r="AQ97" s="4">
        <v>3691.16</v>
      </c>
      <c r="AR97" s="4">
        <v>3582.12</v>
      </c>
      <c r="AS97" s="4">
        <v>2801.18</v>
      </c>
      <c r="AT97" s="4">
        <v>2103.4</v>
      </c>
      <c r="BA97" s="50">
        <v>7489.2929999999997</v>
      </c>
      <c r="BB97" s="50">
        <v>8486.6999999999989</v>
      </c>
      <c r="BC97" s="50">
        <v>0</v>
      </c>
      <c r="BD97" s="50">
        <v>0</v>
      </c>
      <c r="BE97" s="50">
        <v>15975.993</v>
      </c>
      <c r="BF97" s="46" t="e">
        <v>#DIV/0!</v>
      </c>
      <c r="BG97" s="85" t="e">
        <v>#DIV/0!</v>
      </c>
      <c r="BH97" s="85" t="e">
        <v>#DIV/0!</v>
      </c>
      <c r="BI97" s="85" t="e">
        <v>#DIV/0!</v>
      </c>
      <c r="BJ97" s="85" t="e">
        <v>#DIV/0!</v>
      </c>
      <c r="BK97" s="85" t="e">
        <v>#DIV/0!</v>
      </c>
      <c r="BL97" s="85" t="e">
        <v>#DIV/0!</v>
      </c>
      <c r="BM97" s="85" t="e">
        <v>#DIV/0!</v>
      </c>
      <c r="BN97" s="85" t="e">
        <v>#DIV/0!</v>
      </c>
      <c r="BO97" s="85" t="e">
        <v>#DIV/0!</v>
      </c>
      <c r="BP97" s="85" t="e">
        <v>#DIV/0!</v>
      </c>
      <c r="BQ97" s="85" t="e">
        <v>#DIV/0!</v>
      </c>
      <c r="BR97" s="85" t="e">
        <v>#DIV/0!</v>
      </c>
      <c r="BS97" s="85" t="e">
        <v>#DIV/0!</v>
      </c>
      <c r="BT97" s="85" t="e">
        <v>#DIV/0!</v>
      </c>
      <c r="BU97" s="85" t="e">
        <v>#DIV/0!</v>
      </c>
      <c r="BV97" s="85" t="e">
        <v>#DIV/0!</v>
      </c>
    </row>
    <row r="98" spans="1:74" x14ac:dyDescent="0.25">
      <c r="A98" t="s">
        <v>66</v>
      </c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T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6" t="e">
        <v>#DIV/0!</v>
      </c>
      <c r="AK98" s="46" t="e">
        <v>#DIV/0!</v>
      </c>
      <c r="AL98" s="46" t="e">
        <v>#DIV/0!</v>
      </c>
      <c r="AM98" s="46" t="e">
        <v>#DIV/0!</v>
      </c>
      <c r="AN98" s="46" t="e">
        <v>#DIV/0!</v>
      </c>
      <c r="AO98" s="4">
        <v>3424.9974999999999</v>
      </c>
      <c r="AP98" s="4">
        <v>5209.3430000000199</v>
      </c>
      <c r="AQ98" s="4">
        <v>4190.08</v>
      </c>
      <c r="AR98" s="4">
        <v>2673.88</v>
      </c>
      <c r="AS98" s="4">
        <v>3095.1</v>
      </c>
      <c r="AT98" s="4">
        <v>2729.84</v>
      </c>
      <c r="BA98" s="50">
        <v>12824.42050000002</v>
      </c>
      <c r="BB98" s="50">
        <v>8498.82</v>
      </c>
      <c r="BC98" s="50">
        <v>0</v>
      </c>
      <c r="BD98" s="50">
        <v>0</v>
      </c>
      <c r="BE98" s="50">
        <v>21323.240500000018</v>
      </c>
      <c r="BF98" s="46" t="e">
        <v>#DIV/0!</v>
      </c>
      <c r="BG98" s="85" t="e">
        <v>#DIV/0!</v>
      </c>
      <c r="BH98" s="85" t="e">
        <v>#DIV/0!</v>
      </c>
      <c r="BI98" s="85" t="e">
        <v>#DIV/0!</v>
      </c>
      <c r="BJ98" s="85" t="e">
        <v>#DIV/0!</v>
      </c>
      <c r="BK98" s="85" t="e">
        <v>#DIV/0!</v>
      </c>
      <c r="BL98" s="85" t="e">
        <v>#DIV/0!</v>
      </c>
      <c r="BM98" s="85" t="e">
        <v>#DIV/0!</v>
      </c>
      <c r="BN98" s="85" t="e">
        <v>#DIV/0!</v>
      </c>
      <c r="BO98" s="85" t="e">
        <v>#DIV/0!</v>
      </c>
      <c r="BP98" s="85" t="e">
        <v>#DIV/0!</v>
      </c>
      <c r="BQ98" s="85" t="e">
        <v>#DIV/0!</v>
      </c>
      <c r="BR98" s="85" t="e">
        <v>#DIV/0!</v>
      </c>
      <c r="BS98" s="85" t="e">
        <v>#DIV/0!</v>
      </c>
      <c r="BT98" s="85" t="e">
        <v>#DIV/0!</v>
      </c>
      <c r="BU98" s="85" t="e">
        <v>#DIV/0!</v>
      </c>
      <c r="BV98" s="85" t="e">
        <v>#DIV/0!</v>
      </c>
    </row>
    <row r="99" spans="1:74" x14ac:dyDescent="0.25">
      <c r="A99" t="s">
        <v>67</v>
      </c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T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6" t="e">
        <v>#DIV/0!</v>
      </c>
      <c r="AK99" s="46" t="e">
        <v>#DIV/0!</v>
      </c>
      <c r="AL99" s="46" t="e">
        <v>#DIV/0!</v>
      </c>
      <c r="AM99" s="46" t="e">
        <v>#DIV/0!</v>
      </c>
      <c r="AN99" s="46" t="e">
        <v>#DIV/0!</v>
      </c>
      <c r="AO99" s="4">
        <v>1760.8865000000001</v>
      </c>
      <c r="AP99" s="4">
        <v>2975.2559999999999</v>
      </c>
      <c r="AQ99" s="4">
        <v>4736.33</v>
      </c>
      <c r="AR99" s="4">
        <v>1972.66</v>
      </c>
      <c r="AS99" s="4">
        <v>1658.56</v>
      </c>
      <c r="AT99" s="4">
        <v>1482.39</v>
      </c>
      <c r="BA99" s="50">
        <v>9472.4724999999999</v>
      </c>
      <c r="BB99" s="50">
        <v>5113.6100000000006</v>
      </c>
      <c r="BC99" s="50">
        <v>0</v>
      </c>
      <c r="BD99" s="50">
        <v>0</v>
      </c>
      <c r="BE99" s="50">
        <v>14586.082499999999</v>
      </c>
      <c r="BF99" s="46" t="e">
        <v>#DIV/0!</v>
      </c>
      <c r="BG99" s="85" t="e">
        <v>#DIV/0!</v>
      </c>
      <c r="BH99" s="85" t="e">
        <v>#DIV/0!</v>
      </c>
      <c r="BI99" s="85" t="e">
        <v>#DIV/0!</v>
      </c>
      <c r="BJ99" s="85" t="e">
        <v>#DIV/0!</v>
      </c>
      <c r="BK99" s="85" t="e">
        <v>#DIV/0!</v>
      </c>
      <c r="BL99" s="85" t="e">
        <v>#DIV/0!</v>
      </c>
      <c r="BM99" s="85" t="e">
        <v>#DIV/0!</v>
      </c>
      <c r="BN99" s="85" t="e">
        <v>#DIV/0!</v>
      </c>
      <c r="BO99" s="85" t="e">
        <v>#DIV/0!</v>
      </c>
      <c r="BP99" s="85" t="e">
        <v>#DIV/0!</v>
      </c>
      <c r="BQ99" s="85" t="e">
        <v>#DIV/0!</v>
      </c>
      <c r="BR99" s="85" t="e">
        <v>#DIV/0!</v>
      </c>
      <c r="BS99" s="85" t="e">
        <v>#DIV/0!</v>
      </c>
      <c r="BT99" s="85" t="e">
        <v>#DIV/0!</v>
      </c>
      <c r="BU99" s="85" t="e">
        <v>#DIV/0!</v>
      </c>
      <c r="BV99" s="85" t="e">
        <v>#DIV/0!</v>
      </c>
    </row>
    <row r="100" spans="1:74" x14ac:dyDescent="0.25">
      <c r="A100" t="s">
        <v>68</v>
      </c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T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6" t="e">
        <v>#DIV/0!</v>
      </c>
      <c r="AK100" s="46" t="e">
        <v>#DIV/0!</v>
      </c>
      <c r="AL100" s="46" t="e">
        <v>#DIV/0!</v>
      </c>
      <c r="AM100" s="46" t="e">
        <v>#DIV/0!</v>
      </c>
      <c r="AN100" s="46" t="e">
        <v>#DIV/0!</v>
      </c>
      <c r="AO100" s="4">
        <v>840.21400000000096</v>
      </c>
      <c r="AP100" s="4">
        <v>1171.4829999999999</v>
      </c>
      <c r="AQ100" s="4">
        <v>2134.5100000000002</v>
      </c>
      <c r="AR100" s="4">
        <v>1761.58</v>
      </c>
      <c r="AS100" s="4">
        <v>1530.32</v>
      </c>
      <c r="AT100" s="4">
        <v>1037.1600000000001</v>
      </c>
      <c r="BA100" s="50">
        <v>4146.2070000000012</v>
      </c>
      <c r="BB100" s="50">
        <v>4329.0599999999995</v>
      </c>
      <c r="BC100" s="50">
        <v>0</v>
      </c>
      <c r="BD100" s="50">
        <v>0</v>
      </c>
      <c r="BE100" s="50">
        <v>8475.2670000000016</v>
      </c>
      <c r="BF100" s="46" t="e">
        <v>#DIV/0!</v>
      </c>
      <c r="BG100" s="85" t="e">
        <v>#DIV/0!</v>
      </c>
      <c r="BH100" s="85" t="e">
        <v>#DIV/0!</v>
      </c>
      <c r="BI100" s="85" t="e">
        <v>#DIV/0!</v>
      </c>
      <c r="BJ100" s="85" t="e">
        <v>#DIV/0!</v>
      </c>
      <c r="BK100" s="85" t="e">
        <v>#DIV/0!</v>
      </c>
      <c r="BL100" s="85" t="e">
        <v>#DIV/0!</v>
      </c>
      <c r="BM100" s="85" t="e">
        <v>#DIV/0!</v>
      </c>
      <c r="BN100" s="85" t="e">
        <v>#DIV/0!</v>
      </c>
      <c r="BO100" s="85" t="e">
        <v>#DIV/0!</v>
      </c>
      <c r="BP100" s="85" t="e">
        <v>#DIV/0!</v>
      </c>
      <c r="BQ100" s="85" t="e">
        <v>#DIV/0!</v>
      </c>
      <c r="BR100" s="85" t="e">
        <v>#DIV/0!</v>
      </c>
      <c r="BS100" s="85" t="e">
        <v>#DIV/0!</v>
      </c>
      <c r="BT100" s="85" t="e">
        <v>#DIV/0!</v>
      </c>
      <c r="BU100" s="85" t="e">
        <v>#DIV/0!</v>
      </c>
      <c r="BV100" s="85" t="e">
        <v>#DIV/0!</v>
      </c>
    </row>
    <row r="101" spans="1:74" x14ac:dyDescent="0.25">
      <c r="A101" t="s">
        <v>69</v>
      </c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T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6" t="e">
        <v>#DIV/0!</v>
      </c>
      <c r="AK101" s="46" t="e">
        <v>#DIV/0!</v>
      </c>
      <c r="AL101" s="46" t="e">
        <v>#DIV/0!</v>
      </c>
      <c r="AM101" s="46" t="e">
        <v>#DIV/0!</v>
      </c>
      <c r="AN101" s="46" t="e">
        <v>#DIV/0!</v>
      </c>
      <c r="AO101" s="4">
        <v>1217.8309999999999</v>
      </c>
      <c r="AP101" s="4">
        <v>1922.7315000000001</v>
      </c>
      <c r="AQ101" s="4">
        <v>1980.48</v>
      </c>
      <c r="AR101" s="4">
        <v>2168.1799999999998</v>
      </c>
      <c r="AS101" s="4">
        <v>2152.69</v>
      </c>
      <c r="AT101" s="4">
        <v>2010.81</v>
      </c>
      <c r="BA101" s="50">
        <v>5121.0424999999996</v>
      </c>
      <c r="BB101" s="50">
        <v>6331.68</v>
      </c>
      <c r="BC101" s="50">
        <v>0</v>
      </c>
      <c r="BD101" s="50">
        <v>0</v>
      </c>
      <c r="BE101" s="50">
        <v>11452.7225</v>
      </c>
      <c r="BF101" s="46" t="e">
        <v>#DIV/0!</v>
      </c>
      <c r="BG101" s="85" t="e">
        <v>#DIV/0!</v>
      </c>
      <c r="BH101" s="85" t="e">
        <v>#DIV/0!</v>
      </c>
      <c r="BI101" s="85" t="e">
        <v>#DIV/0!</v>
      </c>
      <c r="BJ101" s="85" t="e">
        <v>#DIV/0!</v>
      </c>
      <c r="BK101" s="85" t="e">
        <v>#DIV/0!</v>
      </c>
      <c r="BL101" s="85" t="e">
        <v>#DIV/0!</v>
      </c>
      <c r="BM101" s="85" t="e">
        <v>#DIV/0!</v>
      </c>
      <c r="BN101" s="85" t="e">
        <v>#DIV/0!</v>
      </c>
      <c r="BO101" s="85" t="e">
        <v>#DIV/0!</v>
      </c>
      <c r="BP101" s="85" t="e">
        <v>#DIV/0!</v>
      </c>
      <c r="BQ101" s="85" t="e">
        <v>#DIV/0!</v>
      </c>
      <c r="BR101" s="85" t="e">
        <v>#DIV/0!</v>
      </c>
      <c r="BS101" s="85" t="e">
        <v>#DIV/0!</v>
      </c>
      <c r="BT101" s="85" t="e">
        <v>#DIV/0!</v>
      </c>
      <c r="BU101" s="85" t="e">
        <v>#DIV/0!</v>
      </c>
      <c r="BV101" s="85" t="e">
        <v>#DIV/0!</v>
      </c>
    </row>
    <row r="102" spans="1:74" x14ac:dyDescent="0.25">
      <c r="A102" t="s">
        <v>70</v>
      </c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84"/>
      <c r="Q102" s="84"/>
      <c r="R102" s="84"/>
      <c r="T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6"/>
      <c r="AK102" s="46"/>
      <c r="AL102" s="46"/>
      <c r="AM102" s="46"/>
      <c r="AN102" s="46"/>
      <c r="AO102" s="4"/>
      <c r="AP102" s="4">
        <v>1084.7329999999999</v>
      </c>
      <c r="AQ102" s="4">
        <v>796.16</v>
      </c>
      <c r="AR102" s="4">
        <v>2040.47</v>
      </c>
      <c r="AS102" s="4">
        <v>801.39</v>
      </c>
      <c r="AT102" s="4">
        <v>755.55</v>
      </c>
      <c r="BA102" s="50"/>
      <c r="BB102" s="50"/>
      <c r="BC102" s="50"/>
      <c r="BD102" s="50"/>
      <c r="BE102" s="50"/>
      <c r="BF102" s="46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</row>
    <row r="103" spans="1:74" x14ac:dyDescent="0.25">
      <c r="A103" t="s">
        <v>100</v>
      </c>
      <c r="B103" s="84">
        <v>0</v>
      </c>
      <c r="C103" s="84">
        <v>0</v>
      </c>
      <c r="D103" s="84">
        <v>0</v>
      </c>
      <c r="E103" s="84">
        <v>0</v>
      </c>
      <c r="F103" s="84">
        <v>0</v>
      </c>
      <c r="G103" s="84">
        <v>0</v>
      </c>
      <c r="H103" s="84">
        <v>0</v>
      </c>
      <c r="I103" s="84">
        <v>0</v>
      </c>
      <c r="J103" s="84">
        <v>0</v>
      </c>
      <c r="K103" s="84">
        <v>0</v>
      </c>
      <c r="L103" s="84">
        <v>0</v>
      </c>
      <c r="M103" s="84">
        <v>0</v>
      </c>
      <c r="N103" s="84">
        <v>0</v>
      </c>
      <c r="O103" s="84">
        <v>0</v>
      </c>
      <c r="P103" s="84">
        <v>0</v>
      </c>
      <c r="Q103" s="84">
        <v>0</v>
      </c>
      <c r="R103" s="84">
        <v>0</v>
      </c>
      <c r="S103" s="84">
        <v>0</v>
      </c>
      <c r="T103" s="84">
        <v>0</v>
      </c>
      <c r="U103" s="84">
        <v>0</v>
      </c>
      <c r="V103" s="84">
        <v>0</v>
      </c>
      <c r="W103" s="84">
        <v>0</v>
      </c>
      <c r="X103" s="84">
        <v>0</v>
      </c>
      <c r="Y103" s="8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6" t="e">
        <v>#DIV/0!</v>
      </c>
      <c r="AK103" s="46" t="e">
        <v>#DIV/0!</v>
      </c>
      <c r="AL103" s="46" t="e">
        <v>#DIV/0!</v>
      </c>
      <c r="AM103" s="46" t="e">
        <v>#DIV/0!</v>
      </c>
      <c r="AN103" s="46" t="e">
        <v>#DIV/0!</v>
      </c>
      <c r="AO103" s="84">
        <v>13930.407000000003</v>
      </c>
      <c r="AP103" s="84">
        <v>19706.296000000031</v>
      </c>
      <c r="AQ103" s="84">
        <v>29635.230000000003</v>
      </c>
      <c r="AR103" s="84">
        <v>25471.800000000003</v>
      </c>
      <c r="AS103" s="84">
        <v>22432.89</v>
      </c>
      <c r="AT103" s="84">
        <v>27374.15</v>
      </c>
      <c r="AU103" s="84">
        <v>0</v>
      </c>
      <c r="AV103" s="84">
        <v>0</v>
      </c>
      <c r="AW103" s="84">
        <v>0</v>
      </c>
      <c r="AX103" s="84">
        <v>0</v>
      </c>
      <c r="AY103" s="84">
        <v>0</v>
      </c>
      <c r="AZ103" s="84">
        <v>0</v>
      </c>
      <c r="BA103" s="50">
        <v>63271.933000000041</v>
      </c>
      <c r="BB103" s="50">
        <v>75278.84</v>
      </c>
      <c r="BC103" s="50">
        <v>0</v>
      </c>
      <c r="BD103" s="50">
        <v>0</v>
      </c>
      <c r="BE103" s="50">
        <v>138550.77300000004</v>
      </c>
      <c r="BF103" s="46" t="e">
        <v>#DIV/0!</v>
      </c>
      <c r="BG103" s="85" t="e">
        <v>#DIV/0!</v>
      </c>
      <c r="BH103" s="85" t="e">
        <v>#DIV/0!</v>
      </c>
      <c r="BI103" s="85" t="e">
        <v>#DIV/0!</v>
      </c>
      <c r="BJ103" s="85" t="e">
        <v>#DIV/0!</v>
      </c>
      <c r="BK103" s="85" t="e">
        <v>#DIV/0!</v>
      </c>
      <c r="BL103" s="85" t="e">
        <v>#DIV/0!</v>
      </c>
      <c r="BM103" s="85" t="e">
        <v>#DIV/0!</v>
      </c>
      <c r="BN103" s="85" t="e">
        <v>#DIV/0!</v>
      </c>
      <c r="BO103" s="85" t="e">
        <v>#DIV/0!</v>
      </c>
      <c r="BP103" s="85" t="e">
        <v>#DIV/0!</v>
      </c>
      <c r="BQ103" s="85" t="e">
        <v>#DIV/0!</v>
      </c>
      <c r="BR103" s="85" t="e">
        <v>#DIV/0!</v>
      </c>
      <c r="BS103" s="85" t="e">
        <v>#DIV/0!</v>
      </c>
      <c r="BT103" s="85" t="e">
        <v>#DIV/0!</v>
      </c>
      <c r="BU103" s="85" t="e">
        <v>#DIV/0!</v>
      </c>
      <c r="BV103" s="85" t="e">
        <v>#DIV/0!</v>
      </c>
    </row>
    <row r="104" spans="1:74" x14ac:dyDescent="0.25"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</row>
    <row r="105" spans="1:74" x14ac:dyDescent="0.25"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</row>
    <row r="106" spans="1:74" s="59" customFormat="1" x14ac:dyDescent="0.25">
      <c r="A106" s="15" t="s">
        <v>102</v>
      </c>
      <c r="B106" s="16">
        <v>42005</v>
      </c>
      <c r="C106" s="16">
        <v>42036</v>
      </c>
      <c r="D106" s="16">
        <v>42064</v>
      </c>
      <c r="E106" s="16">
        <v>42095</v>
      </c>
      <c r="F106" s="16">
        <v>42125</v>
      </c>
      <c r="G106" s="16">
        <v>42156</v>
      </c>
      <c r="H106" s="16">
        <v>42186</v>
      </c>
      <c r="I106" s="16">
        <v>42217</v>
      </c>
      <c r="J106" s="16">
        <v>42248</v>
      </c>
      <c r="K106" s="16">
        <v>42278</v>
      </c>
      <c r="L106" s="16">
        <v>42309</v>
      </c>
      <c r="M106" s="16">
        <v>42339</v>
      </c>
      <c r="N106" s="16">
        <v>42370</v>
      </c>
      <c r="O106" s="16">
        <v>42401</v>
      </c>
      <c r="P106" s="16">
        <v>42430</v>
      </c>
      <c r="Q106" s="16">
        <v>42461</v>
      </c>
      <c r="R106" s="16">
        <v>42491</v>
      </c>
      <c r="S106" s="16">
        <v>42522</v>
      </c>
      <c r="T106" s="16">
        <v>42552</v>
      </c>
      <c r="U106" s="16">
        <v>42583</v>
      </c>
      <c r="V106" s="16">
        <v>42614</v>
      </c>
      <c r="W106" s="16">
        <v>42644</v>
      </c>
      <c r="X106" s="16">
        <v>42675</v>
      </c>
      <c r="Y106" s="16">
        <v>42705</v>
      </c>
      <c r="Z106" s="17" t="s">
        <v>112</v>
      </c>
      <c r="AA106" s="17" t="s">
        <v>78</v>
      </c>
      <c r="AB106" s="17" t="s">
        <v>79</v>
      </c>
      <c r="AC106" s="17" t="s">
        <v>80</v>
      </c>
      <c r="AD106" s="17" t="s">
        <v>81</v>
      </c>
      <c r="AE106" s="18" t="s">
        <v>117</v>
      </c>
      <c r="AF106" s="18" t="s">
        <v>82</v>
      </c>
      <c r="AG106" s="18" t="s">
        <v>83</v>
      </c>
      <c r="AH106" s="18" t="s">
        <v>84</v>
      </c>
      <c r="AI106" s="18" t="s">
        <v>85</v>
      </c>
      <c r="AJ106" s="19" t="s">
        <v>86</v>
      </c>
      <c r="AK106" s="19" t="s">
        <v>87</v>
      </c>
      <c r="AL106" s="19" t="s">
        <v>88</v>
      </c>
      <c r="AM106" s="19" t="s">
        <v>89</v>
      </c>
      <c r="AN106" s="19" t="s">
        <v>90</v>
      </c>
      <c r="AO106" s="20">
        <v>42736</v>
      </c>
      <c r="AP106" s="20">
        <v>42767</v>
      </c>
      <c r="AQ106" s="20">
        <v>42795</v>
      </c>
      <c r="AR106" s="20">
        <v>42826</v>
      </c>
      <c r="AS106" s="20">
        <v>42856</v>
      </c>
      <c r="AT106" s="20">
        <v>42887</v>
      </c>
      <c r="AU106" s="20">
        <v>42917</v>
      </c>
      <c r="AV106" s="20">
        <v>42948</v>
      </c>
      <c r="AW106" s="20">
        <v>42979</v>
      </c>
      <c r="AX106" s="20">
        <v>43009</v>
      </c>
      <c r="AY106" s="20">
        <v>43040</v>
      </c>
      <c r="AZ106" s="20">
        <v>43070</v>
      </c>
      <c r="BA106" s="17" t="s">
        <v>91</v>
      </c>
      <c r="BB106" s="17" t="s">
        <v>92</v>
      </c>
      <c r="BC106" s="17" t="s">
        <v>93</v>
      </c>
      <c r="BD106" s="17" t="s">
        <v>94</v>
      </c>
      <c r="BE106" s="17" t="s">
        <v>114</v>
      </c>
      <c r="BF106" s="21">
        <v>42736</v>
      </c>
      <c r="BG106" s="20">
        <v>42767</v>
      </c>
      <c r="BH106" s="20">
        <v>42795</v>
      </c>
      <c r="BI106" s="20">
        <v>42826</v>
      </c>
      <c r="BJ106" s="20">
        <v>42856</v>
      </c>
      <c r="BK106" s="20">
        <v>42887</v>
      </c>
      <c r="BL106" s="20">
        <v>42917</v>
      </c>
      <c r="BM106" s="20">
        <v>42948</v>
      </c>
      <c r="BN106" s="20">
        <v>42979</v>
      </c>
      <c r="BO106" s="20">
        <v>43009</v>
      </c>
      <c r="BP106" s="20">
        <v>43040</v>
      </c>
      <c r="BQ106" s="20">
        <v>43070</v>
      </c>
      <c r="BR106" s="17" t="s">
        <v>95</v>
      </c>
      <c r="BS106" s="17" t="s">
        <v>96</v>
      </c>
      <c r="BT106" s="17" t="s">
        <v>97</v>
      </c>
      <c r="BU106" s="17" t="s">
        <v>98</v>
      </c>
      <c r="BV106" s="22" t="s">
        <v>3</v>
      </c>
    </row>
    <row r="107" spans="1:74" x14ac:dyDescent="0.25">
      <c r="A107" t="s">
        <v>56</v>
      </c>
      <c r="B107" s="4"/>
      <c r="Z107" s="4"/>
      <c r="AA107" s="4"/>
      <c r="AB107" s="4"/>
      <c r="AC107" s="4"/>
      <c r="AD107" s="4"/>
      <c r="AF107" s="4"/>
      <c r="AG107" s="4"/>
      <c r="AH107" s="4"/>
      <c r="AI107" s="4"/>
      <c r="AJ107" s="46" t="e">
        <v>#DIV/0!</v>
      </c>
      <c r="AK107" s="46" t="e">
        <v>#DIV/0!</v>
      </c>
      <c r="AL107" s="46" t="e">
        <v>#DIV/0!</v>
      </c>
      <c r="AM107" s="46" t="e">
        <v>#DIV/0!</v>
      </c>
      <c r="AN107" s="46" t="e">
        <v>#DIV/0!</v>
      </c>
      <c r="AO107" s="4">
        <v>5455</v>
      </c>
      <c r="AP107" s="4">
        <v>3696</v>
      </c>
      <c r="AQ107" s="4">
        <v>3844</v>
      </c>
      <c r="AR107" s="4"/>
      <c r="AS107" s="4"/>
      <c r="AT107" s="4"/>
      <c r="BA107" s="4">
        <v>3844</v>
      </c>
      <c r="BB107" s="4">
        <v>0</v>
      </c>
      <c r="BE107" s="4">
        <v>0</v>
      </c>
      <c r="BF107" s="85" t="e">
        <v>#DIV/0!</v>
      </c>
      <c r="BG107" s="85" t="e">
        <v>#DIV/0!</v>
      </c>
      <c r="BH107" s="85" t="e">
        <v>#DIV/0!</v>
      </c>
      <c r="BI107" s="85" t="e">
        <v>#DIV/0!</v>
      </c>
      <c r="BJ107" s="85" t="e">
        <v>#DIV/0!</v>
      </c>
      <c r="BR107" s="85" t="e">
        <v>#DIV/0!</v>
      </c>
      <c r="BS107" s="85" t="e">
        <v>#DIV/0!</v>
      </c>
      <c r="BV107" s="85" t="e">
        <v>#DIV/0!</v>
      </c>
    </row>
    <row r="108" spans="1:74" x14ac:dyDescent="0.25">
      <c r="A108" t="s">
        <v>57</v>
      </c>
      <c r="B108" s="4"/>
      <c r="AA108" s="4"/>
      <c r="AB108" s="4"/>
      <c r="AC108" s="4"/>
      <c r="AD108" s="4"/>
      <c r="AF108" s="4"/>
      <c r="AG108" s="4"/>
      <c r="AH108" s="4"/>
      <c r="AI108" s="4"/>
      <c r="AJ108" s="46" t="e">
        <v>#DIV/0!</v>
      </c>
      <c r="AK108" s="46" t="e">
        <v>#DIV/0!</v>
      </c>
      <c r="AL108" s="46" t="e">
        <v>#DIV/0!</v>
      </c>
      <c r="AM108" s="46" t="e">
        <v>#DIV/0!</v>
      </c>
      <c r="AN108" s="46" t="e">
        <v>#DIV/0!</v>
      </c>
      <c r="AO108" s="4">
        <v>253</v>
      </c>
      <c r="AP108" s="4">
        <v>272</v>
      </c>
      <c r="AQ108" s="4">
        <v>287</v>
      </c>
      <c r="AR108" s="4"/>
      <c r="AS108" s="4"/>
      <c r="AT108" s="4"/>
      <c r="BA108" s="4">
        <v>287</v>
      </c>
      <c r="BB108">
        <v>0</v>
      </c>
      <c r="BE108" s="4">
        <v>0</v>
      </c>
      <c r="BF108" s="85" t="e">
        <v>#DIV/0!</v>
      </c>
      <c r="BG108" s="85" t="e">
        <v>#DIV/0!</v>
      </c>
      <c r="BH108" s="85" t="e">
        <v>#DIV/0!</v>
      </c>
      <c r="BI108" s="85" t="e">
        <v>#DIV/0!</v>
      </c>
      <c r="BJ108" s="85" t="e">
        <v>#DIV/0!</v>
      </c>
      <c r="BR108" s="85" t="e">
        <v>#DIV/0!</v>
      </c>
      <c r="BS108" s="85" t="e">
        <v>#DIV/0!</v>
      </c>
      <c r="BV108" s="85" t="e">
        <v>#DIV/0!</v>
      </c>
    </row>
    <row r="109" spans="1:74" x14ac:dyDescent="0.25">
      <c r="A109" t="s">
        <v>58</v>
      </c>
      <c r="B109" s="4"/>
      <c r="AF109" s="4"/>
      <c r="AG109" s="4"/>
      <c r="AH109" s="4"/>
      <c r="AI109" s="4"/>
      <c r="AJ109" s="46" t="e">
        <v>#DIV/0!</v>
      </c>
      <c r="AK109" s="46" t="e">
        <v>#DIV/0!</v>
      </c>
      <c r="AL109" s="46" t="e">
        <v>#DIV/0!</v>
      </c>
      <c r="AM109" s="46" t="e">
        <v>#DIV/0!</v>
      </c>
      <c r="AN109" s="46" t="e">
        <v>#DIV/0!</v>
      </c>
      <c r="AO109" s="4">
        <v>722</v>
      </c>
      <c r="AP109" s="4">
        <v>749</v>
      </c>
      <c r="AQ109" s="4">
        <v>729</v>
      </c>
      <c r="AR109" s="4"/>
      <c r="AS109" s="4"/>
      <c r="AT109" s="4"/>
      <c r="BA109" s="4">
        <v>729</v>
      </c>
      <c r="BB109">
        <v>0</v>
      </c>
      <c r="BE109" s="4">
        <v>0</v>
      </c>
      <c r="BF109" s="85" t="e">
        <v>#DIV/0!</v>
      </c>
      <c r="BG109" s="85" t="e">
        <v>#DIV/0!</v>
      </c>
      <c r="BH109" s="85" t="e">
        <v>#DIV/0!</v>
      </c>
      <c r="BI109" s="85" t="e">
        <v>#DIV/0!</v>
      </c>
      <c r="BJ109" s="85" t="e">
        <v>#DIV/0!</v>
      </c>
      <c r="BR109" s="85" t="e">
        <v>#DIV/0!</v>
      </c>
      <c r="BS109" s="85" t="e">
        <v>#DIV/0!</v>
      </c>
      <c r="BV109" s="85" t="e">
        <v>#DIV/0!</v>
      </c>
    </row>
    <row r="110" spans="1:74" x14ac:dyDescent="0.25">
      <c r="A110" t="s">
        <v>59</v>
      </c>
      <c r="B110" s="4"/>
      <c r="AF110" s="4"/>
      <c r="AG110" s="4"/>
      <c r="AH110" s="4"/>
      <c r="AI110" s="4"/>
      <c r="AJ110" s="46" t="e">
        <v>#DIV/0!</v>
      </c>
      <c r="AK110" s="46" t="e">
        <v>#DIV/0!</v>
      </c>
      <c r="AL110" s="46" t="e">
        <v>#DIV/0!</v>
      </c>
      <c r="AM110" s="46" t="e">
        <v>#DIV/0!</v>
      </c>
      <c r="AN110" s="46" t="e">
        <v>#DIV/0!</v>
      </c>
      <c r="AO110" s="4">
        <v>255</v>
      </c>
      <c r="AP110" s="4">
        <v>259</v>
      </c>
      <c r="AQ110" s="4">
        <v>249</v>
      </c>
      <c r="AR110" s="4"/>
      <c r="AS110" s="4"/>
      <c r="AT110" s="4"/>
      <c r="BA110" s="4">
        <v>249</v>
      </c>
      <c r="BB110">
        <v>0</v>
      </c>
      <c r="BE110" s="4">
        <v>0</v>
      </c>
      <c r="BF110" s="85" t="e">
        <v>#DIV/0!</v>
      </c>
      <c r="BG110" s="85" t="e">
        <v>#DIV/0!</v>
      </c>
      <c r="BH110" s="85" t="e">
        <v>#DIV/0!</v>
      </c>
      <c r="BI110" s="85" t="e">
        <v>#DIV/0!</v>
      </c>
      <c r="BJ110" s="85" t="e">
        <v>#DIV/0!</v>
      </c>
      <c r="BR110" s="85" t="e">
        <v>#DIV/0!</v>
      </c>
      <c r="BS110" s="85" t="e">
        <v>#DIV/0!</v>
      </c>
      <c r="BV110" s="85" t="e">
        <v>#DIV/0!</v>
      </c>
    </row>
    <row r="111" spans="1:74" x14ac:dyDescent="0.25">
      <c r="A111" t="s">
        <v>60</v>
      </c>
      <c r="B111" s="4"/>
      <c r="AF111" s="4"/>
      <c r="AG111" s="4"/>
      <c r="AH111" s="4"/>
      <c r="AI111" s="4"/>
      <c r="AJ111" s="46" t="e">
        <v>#DIV/0!</v>
      </c>
      <c r="AK111" s="46" t="e">
        <v>#DIV/0!</v>
      </c>
      <c r="AL111" s="46" t="e">
        <v>#DIV/0!</v>
      </c>
      <c r="AM111" s="46" t="e">
        <v>#DIV/0!</v>
      </c>
      <c r="AN111" s="46" t="e">
        <v>#DIV/0!</v>
      </c>
      <c r="AO111" s="4">
        <v>74</v>
      </c>
      <c r="AP111" s="4">
        <v>83</v>
      </c>
      <c r="AQ111" s="4">
        <v>82</v>
      </c>
      <c r="AR111" s="4"/>
      <c r="AS111" s="4"/>
      <c r="AT111" s="4"/>
      <c r="BA111" s="4">
        <v>82</v>
      </c>
      <c r="BB111">
        <v>0</v>
      </c>
      <c r="BE111" s="4">
        <v>0</v>
      </c>
      <c r="BF111" s="85" t="e">
        <v>#DIV/0!</v>
      </c>
      <c r="BG111" s="85" t="e">
        <v>#DIV/0!</v>
      </c>
      <c r="BH111" s="85" t="e">
        <v>#DIV/0!</v>
      </c>
      <c r="BI111" s="85" t="e">
        <v>#DIV/0!</v>
      </c>
      <c r="BJ111" s="85" t="e">
        <v>#DIV/0!</v>
      </c>
      <c r="BR111" s="85" t="e">
        <v>#DIV/0!</v>
      </c>
      <c r="BS111" s="85" t="e">
        <v>#DIV/0!</v>
      </c>
      <c r="BV111" s="85" t="e">
        <v>#DIV/0!</v>
      </c>
    </row>
    <row r="112" spans="1:74" x14ac:dyDescent="0.25">
      <c r="A112" t="s">
        <v>61</v>
      </c>
      <c r="B112" s="4"/>
      <c r="AF112" s="4"/>
      <c r="AG112" s="4"/>
      <c r="AH112" s="4"/>
      <c r="AI112" s="4"/>
      <c r="AJ112" s="46" t="e">
        <v>#DIV/0!</v>
      </c>
      <c r="AK112" s="46" t="e">
        <v>#DIV/0!</v>
      </c>
      <c r="AL112" s="46" t="e">
        <v>#DIV/0!</v>
      </c>
      <c r="AM112" s="46" t="e">
        <v>#DIV/0!</v>
      </c>
      <c r="AN112" s="46" t="e">
        <v>#DIV/0!</v>
      </c>
      <c r="AO112" s="4">
        <v>51</v>
      </c>
      <c r="AP112" s="4">
        <v>53</v>
      </c>
      <c r="AQ112" s="4">
        <v>52</v>
      </c>
      <c r="AR112" s="4"/>
      <c r="AS112" s="4"/>
      <c r="AT112" s="4"/>
      <c r="BA112" s="4">
        <v>52</v>
      </c>
      <c r="BB112">
        <v>0</v>
      </c>
      <c r="BE112" s="4">
        <v>0</v>
      </c>
      <c r="BF112" s="85" t="e">
        <v>#DIV/0!</v>
      </c>
      <c r="BG112" s="85" t="e">
        <v>#DIV/0!</v>
      </c>
      <c r="BH112" s="85" t="e">
        <v>#DIV/0!</v>
      </c>
      <c r="BI112" s="85" t="e">
        <v>#DIV/0!</v>
      </c>
      <c r="BJ112" s="85" t="e">
        <v>#DIV/0!</v>
      </c>
      <c r="BR112" s="85" t="e">
        <v>#DIV/0!</v>
      </c>
      <c r="BS112" s="85" t="e">
        <v>#DIV/0!</v>
      </c>
      <c r="BV112" s="85" t="e">
        <v>#DIV/0!</v>
      </c>
    </row>
    <row r="113" spans="1:74" x14ac:dyDescent="0.25">
      <c r="A113" t="s">
        <v>70</v>
      </c>
      <c r="B113" s="4"/>
      <c r="AF113" s="4"/>
      <c r="AG113" s="4"/>
      <c r="AH113" s="4"/>
      <c r="AI113" s="4"/>
      <c r="AJ113" s="46"/>
      <c r="AK113" s="46"/>
      <c r="AL113" s="46"/>
      <c r="AM113" s="46"/>
      <c r="AN113" s="46"/>
      <c r="AO113" s="4"/>
      <c r="AP113" s="4">
        <v>1555</v>
      </c>
      <c r="AQ113" s="4">
        <v>1709</v>
      </c>
      <c r="AR113" s="4"/>
      <c r="AS113" s="4"/>
      <c r="AT113" s="4"/>
      <c r="BA113" s="4"/>
      <c r="BB113">
        <v>0</v>
      </c>
      <c r="BE113" s="4"/>
      <c r="BF113" s="85"/>
      <c r="BG113" s="85"/>
      <c r="BH113" s="85"/>
      <c r="BI113" s="85"/>
      <c r="BJ113" s="85"/>
      <c r="BR113" s="85"/>
      <c r="BS113" s="85"/>
      <c r="BV113" s="85"/>
    </row>
    <row r="114" spans="1:74" x14ac:dyDescent="0.25">
      <c r="A114" t="s">
        <v>103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4">
        <v>0</v>
      </c>
      <c r="AG114" s="4">
        <v>0</v>
      </c>
      <c r="AH114" s="4">
        <v>0</v>
      </c>
      <c r="AI114" s="4">
        <v>0</v>
      </c>
      <c r="AJ114" s="46" t="e">
        <v>#DIV/0!</v>
      </c>
      <c r="AK114" s="46" t="e">
        <v>#DIV/0!</v>
      </c>
      <c r="AL114" s="46" t="e">
        <v>#DIV/0!</v>
      </c>
      <c r="AM114" s="46" t="e">
        <v>#DIV/0!</v>
      </c>
      <c r="AN114" s="46" t="e">
        <v>#DIV/0!</v>
      </c>
      <c r="AO114" s="4">
        <v>6810</v>
      </c>
      <c r="AP114" s="4">
        <v>5112</v>
      </c>
      <c r="AQ114" s="4">
        <v>5243</v>
      </c>
      <c r="AR114" s="4">
        <v>0</v>
      </c>
      <c r="AS114" s="4">
        <v>0</v>
      </c>
      <c r="AT114" s="4">
        <v>0</v>
      </c>
      <c r="BA114" s="50">
        <v>5243</v>
      </c>
      <c r="BB114" s="50">
        <v>0</v>
      </c>
      <c r="BC114" s="50">
        <v>0</v>
      </c>
      <c r="BD114" s="50">
        <v>0</v>
      </c>
      <c r="BE114" s="50">
        <v>0</v>
      </c>
      <c r="BF114" s="85" t="e">
        <v>#DIV/0!</v>
      </c>
      <c r="BG114" s="85" t="e">
        <v>#DIV/0!</v>
      </c>
      <c r="BH114" s="85" t="e">
        <v>#DIV/0!</v>
      </c>
      <c r="BI114" s="85" t="e">
        <v>#DIV/0!</v>
      </c>
      <c r="BJ114" s="85" t="e">
        <v>#DIV/0!</v>
      </c>
      <c r="BR114" s="85" t="e">
        <v>#DIV/0!</v>
      </c>
      <c r="BS114" s="85" t="e">
        <v>#DIV/0!</v>
      </c>
      <c r="BV114" s="85" t="e">
        <v>#DIV/0!</v>
      </c>
    </row>
    <row r="115" spans="1:74" x14ac:dyDescent="0.25"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>
        <v>0</v>
      </c>
      <c r="U115">
        <v>0</v>
      </c>
      <c r="V115">
        <v>0</v>
      </c>
      <c r="W115">
        <v>0</v>
      </c>
      <c r="X115">
        <v>0</v>
      </c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</row>
    <row r="116" spans="1:74" x14ac:dyDescent="0.25"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</row>
    <row r="117" spans="1:74" s="59" customFormat="1" x14ac:dyDescent="0.25">
      <c r="A117" s="15" t="s">
        <v>107</v>
      </c>
      <c r="B117" s="16">
        <v>42005</v>
      </c>
      <c r="C117" s="16">
        <v>42036</v>
      </c>
      <c r="D117" s="16">
        <v>42064</v>
      </c>
      <c r="E117" s="16">
        <v>42095</v>
      </c>
      <c r="F117" s="16">
        <v>42125</v>
      </c>
      <c r="G117" s="16">
        <v>42156</v>
      </c>
      <c r="H117" s="16">
        <v>42186</v>
      </c>
      <c r="I117" s="16">
        <v>42217</v>
      </c>
      <c r="J117" s="16">
        <v>42248</v>
      </c>
      <c r="K117" s="16">
        <v>42278</v>
      </c>
      <c r="L117" s="16">
        <v>42309</v>
      </c>
      <c r="M117" s="16">
        <v>42339</v>
      </c>
      <c r="N117" s="16">
        <v>42370</v>
      </c>
      <c r="O117" s="16">
        <v>42401</v>
      </c>
      <c r="P117" s="16">
        <v>42430</v>
      </c>
      <c r="Q117" s="16">
        <v>42461</v>
      </c>
      <c r="R117" s="16">
        <v>42491</v>
      </c>
      <c r="S117" s="16">
        <v>42522</v>
      </c>
      <c r="T117" s="16">
        <v>42552</v>
      </c>
      <c r="U117" s="16">
        <v>42583</v>
      </c>
      <c r="V117" s="16">
        <v>42614</v>
      </c>
      <c r="W117" s="16">
        <v>42644</v>
      </c>
      <c r="X117" s="16">
        <v>42675</v>
      </c>
      <c r="Y117" s="16">
        <v>42705</v>
      </c>
      <c r="Z117" s="17" t="s">
        <v>112</v>
      </c>
      <c r="AA117" s="17" t="s">
        <v>78</v>
      </c>
      <c r="AB117" s="17" t="s">
        <v>79</v>
      </c>
      <c r="AC117" s="17" t="s">
        <v>80</v>
      </c>
      <c r="AD117" s="17" t="s">
        <v>81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9" t="s">
        <v>86</v>
      </c>
      <c r="AK117" s="19" t="s">
        <v>87</v>
      </c>
      <c r="AL117" s="19" t="s">
        <v>88</v>
      </c>
      <c r="AM117" s="19" t="s">
        <v>89</v>
      </c>
      <c r="AN117" s="19" t="s">
        <v>90</v>
      </c>
      <c r="AO117" s="20">
        <v>42736</v>
      </c>
      <c r="AP117" s="20">
        <v>42767</v>
      </c>
      <c r="AQ117" s="20">
        <v>42795</v>
      </c>
      <c r="AR117" s="20">
        <v>42826</v>
      </c>
      <c r="AS117" s="20">
        <v>42856</v>
      </c>
      <c r="AT117" s="20">
        <v>42887</v>
      </c>
      <c r="AU117" s="20">
        <v>42917</v>
      </c>
      <c r="AV117" s="20">
        <v>42948</v>
      </c>
      <c r="AW117" s="20">
        <v>42979</v>
      </c>
      <c r="AX117" s="20">
        <v>43009</v>
      </c>
      <c r="AY117" s="20">
        <v>43040</v>
      </c>
      <c r="AZ117" s="20">
        <v>43070</v>
      </c>
      <c r="BA117" s="17" t="s">
        <v>91</v>
      </c>
      <c r="BB117" s="17" t="s">
        <v>92</v>
      </c>
      <c r="BC117" s="17" t="s">
        <v>93</v>
      </c>
      <c r="BD117" s="17" t="s">
        <v>94</v>
      </c>
      <c r="BE117" s="17" t="s">
        <v>114</v>
      </c>
      <c r="BF117" s="21">
        <v>42736</v>
      </c>
      <c r="BG117" s="20">
        <v>42767</v>
      </c>
      <c r="BH117" s="20">
        <v>42795</v>
      </c>
      <c r="BI117" s="20">
        <v>42826</v>
      </c>
      <c r="BJ117" s="20">
        <v>42856</v>
      </c>
      <c r="BK117" s="20">
        <v>42887</v>
      </c>
      <c r="BL117" s="20">
        <v>42917</v>
      </c>
      <c r="BM117" s="20">
        <v>42948</v>
      </c>
      <c r="BN117" s="20">
        <v>42979</v>
      </c>
      <c r="BO117" s="20">
        <v>43009</v>
      </c>
      <c r="BP117" s="20">
        <v>43040</v>
      </c>
      <c r="BQ117" s="20">
        <v>43070</v>
      </c>
      <c r="BR117" s="17" t="s">
        <v>95</v>
      </c>
      <c r="BS117" s="17" t="s">
        <v>96</v>
      </c>
      <c r="BT117" s="17" t="s">
        <v>97</v>
      </c>
      <c r="BU117" s="17" t="s">
        <v>98</v>
      </c>
      <c r="BV117" s="22" t="s">
        <v>3</v>
      </c>
    </row>
    <row r="118" spans="1:74" x14ac:dyDescent="0.25">
      <c r="A118" t="s">
        <v>56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6" t="e">
        <v>#DIV/0!</v>
      </c>
      <c r="AK118" s="46" t="e">
        <v>#DIV/0!</v>
      </c>
      <c r="AL118" s="46" t="e">
        <v>#DIV/0!</v>
      </c>
      <c r="AM118" s="46" t="e">
        <v>#DIV/0!</v>
      </c>
      <c r="AN118" s="46" t="e">
        <v>#DIV/0!</v>
      </c>
      <c r="AO118" s="50">
        <v>281</v>
      </c>
      <c r="AP118" s="50">
        <v>597</v>
      </c>
      <c r="AQ118" s="50">
        <v>823</v>
      </c>
      <c r="AR118" s="50">
        <v>633</v>
      </c>
      <c r="AS118" s="50">
        <v>565</v>
      </c>
      <c r="AT118" s="50">
        <v>1292</v>
      </c>
      <c r="AU118" s="50"/>
      <c r="AV118" s="50"/>
      <c r="AW118" s="50"/>
      <c r="AX118" s="50"/>
      <c r="AY118" s="50"/>
      <c r="AZ118" s="50"/>
      <c r="BA118" s="50">
        <v>1701</v>
      </c>
      <c r="BB118" s="50">
        <v>2490</v>
      </c>
      <c r="BC118" s="50">
        <v>0</v>
      </c>
      <c r="BD118" s="50">
        <v>0</v>
      </c>
      <c r="BE118" s="50">
        <v>4191</v>
      </c>
      <c r="BF118" s="85">
        <v>0</v>
      </c>
      <c r="BG118" s="85">
        <v>0</v>
      </c>
      <c r="BH118" s="85">
        <v>0</v>
      </c>
      <c r="BI118" s="85">
        <v>0</v>
      </c>
      <c r="BJ118" s="85">
        <v>0</v>
      </c>
      <c r="BK118" s="85">
        <v>0</v>
      </c>
      <c r="BL118" s="85">
        <v>0</v>
      </c>
      <c r="BM118" s="85">
        <v>0</v>
      </c>
      <c r="BN118" s="85">
        <v>0</v>
      </c>
      <c r="BO118" s="85">
        <v>0</v>
      </c>
      <c r="BP118" s="85">
        <v>0</v>
      </c>
      <c r="BQ118" s="85">
        <v>0</v>
      </c>
      <c r="BR118" s="85">
        <v>0</v>
      </c>
      <c r="BS118" s="85">
        <v>0</v>
      </c>
      <c r="BT118" s="85">
        <v>0</v>
      </c>
      <c r="BU118" s="85">
        <v>0</v>
      </c>
      <c r="BV118" s="85">
        <v>0</v>
      </c>
    </row>
    <row r="119" spans="1:74" x14ac:dyDescent="0.25">
      <c r="A119" t="s">
        <v>57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6" t="e">
        <v>#DIV/0!</v>
      </c>
      <c r="AK119" s="46" t="e">
        <v>#DIV/0!</v>
      </c>
      <c r="AL119" s="46" t="e">
        <v>#DIV/0!</v>
      </c>
      <c r="AM119" s="46">
        <v>0</v>
      </c>
      <c r="AN119" s="46">
        <v>0</v>
      </c>
      <c r="AO119" s="50"/>
      <c r="AP119" s="50">
        <v>1</v>
      </c>
      <c r="AQ119" s="50"/>
      <c r="AR119" s="50"/>
      <c r="AS119" s="50"/>
      <c r="AT119" s="50">
        <v>2</v>
      </c>
      <c r="AU119" s="50"/>
      <c r="AV119" s="50"/>
      <c r="AW119" s="50"/>
      <c r="AX119" s="50"/>
      <c r="AY119" s="50"/>
      <c r="AZ119" s="50"/>
      <c r="BA119" s="50">
        <v>1</v>
      </c>
      <c r="BB119" s="50">
        <v>2</v>
      </c>
      <c r="BC119" s="50">
        <v>0</v>
      </c>
      <c r="BD119" s="50">
        <v>0</v>
      </c>
      <c r="BE119" s="50">
        <v>3</v>
      </c>
      <c r="BF119" s="85">
        <v>0</v>
      </c>
      <c r="BG119" s="85">
        <v>0</v>
      </c>
      <c r="BH119" s="85">
        <v>0</v>
      </c>
      <c r="BI119" s="85">
        <v>0</v>
      </c>
      <c r="BJ119" s="85">
        <v>0</v>
      </c>
      <c r="BK119" s="85">
        <v>0</v>
      </c>
      <c r="BL119" s="85">
        <v>0</v>
      </c>
      <c r="BM119" s="85">
        <v>0</v>
      </c>
      <c r="BN119" s="85">
        <v>0</v>
      </c>
      <c r="BO119" s="85">
        <v>0</v>
      </c>
      <c r="BP119" s="85">
        <v>0</v>
      </c>
      <c r="BQ119" s="85">
        <v>0</v>
      </c>
      <c r="BR119" s="85">
        <v>0</v>
      </c>
      <c r="BS119" s="85">
        <v>0</v>
      </c>
      <c r="BT119" s="85">
        <v>0</v>
      </c>
      <c r="BU119" s="85">
        <v>0</v>
      </c>
      <c r="BV119" s="85">
        <v>0</v>
      </c>
    </row>
    <row r="120" spans="1:74" x14ac:dyDescent="0.25">
      <c r="A120" t="s">
        <v>58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6" t="e">
        <v>#DIV/0!</v>
      </c>
      <c r="AK120" s="46" t="e">
        <v>#DIV/0!</v>
      </c>
      <c r="AL120" s="46" t="e">
        <v>#DIV/0!</v>
      </c>
      <c r="AM120" s="46" t="e">
        <v>#DIV/0!</v>
      </c>
      <c r="AN120" s="46" t="e">
        <v>#DIV/0!</v>
      </c>
      <c r="AO120" s="50">
        <v>30</v>
      </c>
      <c r="AP120" s="50">
        <v>48</v>
      </c>
      <c r="AQ120" s="50">
        <v>27</v>
      </c>
      <c r="AR120" s="50">
        <v>27</v>
      </c>
      <c r="AS120" s="50">
        <v>23</v>
      </c>
      <c r="AT120" s="50">
        <v>28</v>
      </c>
      <c r="AU120" s="50"/>
      <c r="AV120" s="50"/>
      <c r="AW120" s="50"/>
      <c r="AX120" s="50"/>
      <c r="AY120" s="50"/>
      <c r="AZ120" s="50"/>
      <c r="BA120" s="50">
        <v>105</v>
      </c>
      <c r="BB120" s="50">
        <v>78</v>
      </c>
      <c r="BC120" s="50">
        <v>0</v>
      </c>
      <c r="BD120" s="50">
        <v>0</v>
      </c>
      <c r="BE120" s="50">
        <v>183</v>
      </c>
      <c r="BF120" s="85">
        <v>0</v>
      </c>
      <c r="BG120" s="85">
        <v>0</v>
      </c>
      <c r="BH120" s="85">
        <v>0</v>
      </c>
      <c r="BI120" s="85">
        <v>0</v>
      </c>
      <c r="BJ120" s="85">
        <v>0</v>
      </c>
      <c r="BK120" s="85">
        <v>0</v>
      </c>
      <c r="BL120" s="85">
        <v>0</v>
      </c>
      <c r="BM120" s="85">
        <v>0</v>
      </c>
      <c r="BN120" s="85">
        <v>0</v>
      </c>
      <c r="BO120" s="85">
        <v>0</v>
      </c>
      <c r="BP120" s="85">
        <v>0</v>
      </c>
      <c r="BQ120" s="85">
        <v>0</v>
      </c>
      <c r="BR120" s="85">
        <v>0</v>
      </c>
      <c r="BS120" s="85">
        <v>0</v>
      </c>
      <c r="BT120" s="85">
        <v>0</v>
      </c>
      <c r="BU120" s="85">
        <v>0</v>
      </c>
      <c r="BV120" s="85">
        <v>0</v>
      </c>
    </row>
    <row r="121" spans="1:74" x14ac:dyDescent="0.25">
      <c r="A121" t="s">
        <v>59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6" t="e">
        <v>#DIV/0!</v>
      </c>
      <c r="AK121" s="46" t="e">
        <v>#DIV/0!</v>
      </c>
      <c r="AL121" s="46" t="e">
        <v>#DIV/0!</v>
      </c>
      <c r="AM121" s="46" t="e">
        <v>#DIV/0!</v>
      </c>
      <c r="AN121" s="46" t="e">
        <v>#DIV/0!</v>
      </c>
      <c r="AO121" s="50">
        <v>8</v>
      </c>
      <c r="AP121" s="50">
        <v>15</v>
      </c>
      <c r="AQ121" s="50">
        <v>10</v>
      </c>
      <c r="AR121" s="50">
        <v>4</v>
      </c>
      <c r="AS121" s="50">
        <v>8</v>
      </c>
      <c r="AT121" s="50">
        <v>2</v>
      </c>
      <c r="AU121" s="50"/>
      <c r="AV121" s="50"/>
      <c r="AW121" s="50"/>
      <c r="AX121" s="50"/>
      <c r="AY121" s="50"/>
      <c r="AZ121" s="50"/>
      <c r="BA121" s="50">
        <v>33</v>
      </c>
      <c r="BB121" s="50">
        <v>14</v>
      </c>
      <c r="BC121" s="50">
        <v>0</v>
      </c>
      <c r="BD121" s="50">
        <v>0</v>
      </c>
      <c r="BE121" s="50">
        <v>47</v>
      </c>
      <c r="BF121" s="85">
        <v>0</v>
      </c>
      <c r="BG121" s="85">
        <v>0</v>
      </c>
      <c r="BH121" s="85">
        <v>0</v>
      </c>
      <c r="BI121" s="85">
        <v>0</v>
      </c>
      <c r="BJ121" s="85">
        <v>0</v>
      </c>
      <c r="BK121" s="85">
        <v>0</v>
      </c>
      <c r="BL121" s="85">
        <v>0</v>
      </c>
      <c r="BM121" s="85">
        <v>0</v>
      </c>
      <c r="BN121" s="85">
        <v>0</v>
      </c>
      <c r="BO121" s="85">
        <v>0</v>
      </c>
      <c r="BP121" s="85">
        <v>0</v>
      </c>
      <c r="BQ121" s="85">
        <v>0</v>
      </c>
      <c r="BR121" s="85">
        <v>0</v>
      </c>
      <c r="BS121" s="85">
        <v>0</v>
      </c>
      <c r="BT121" s="85">
        <v>0</v>
      </c>
      <c r="BU121" s="85">
        <v>0</v>
      </c>
      <c r="BV121" s="85">
        <v>0</v>
      </c>
    </row>
    <row r="122" spans="1:74" x14ac:dyDescent="0.25">
      <c r="A122" t="s">
        <v>60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6" t="e">
        <v>#DIV/0!</v>
      </c>
      <c r="AK122" s="46" t="e">
        <v>#DIV/0!</v>
      </c>
      <c r="AL122" s="46" t="e">
        <v>#DIV/0!</v>
      </c>
      <c r="AM122" s="46" t="e">
        <v>#DIV/0!</v>
      </c>
      <c r="AN122" s="46" t="e">
        <v>#DIV/0!</v>
      </c>
      <c r="AO122" s="50">
        <v>1</v>
      </c>
      <c r="AP122" s="50">
        <v>8</v>
      </c>
      <c r="AQ122" s="50">
        <v>1</v>
      </c>
      <c r="AR122" s="50">
        <v>1</v>
      </c>
      <c r="AS122" s="50">
        <v>4</v>
      </c>
      <c r="AT122" s="50">
        <v>2</v>
      </c>
      <c r="AU122" s="50"/>
      <c r="AV122" s="50"/>
      <c r="AW122" s="50"/>
      <c r="AX122" s="50"/>
      <c r="AY122" s="50"/>
      <c r="AZ122" s="50"/>
      <c r="BA122" s="50">
        <v>10</v>
      </c>
      <c r="BB122" s="50">
        <v>7</v>
      </c>
      <c r="BC122" s="50">
        <v>0</v>
      </c>
      <c r="BD122" s="50">
        <v>0</v>
      </c>
      <c r="BE122" s="50">
        <v>17</v>
      </c>
      <c r="BF122" s="85">
        <v>0</v>
      </c>
      <c r="BG122" s="85">
        <v>0</v>
      </c>
      <c r="BH122" s="85">
        <v>0</v>
      </c>
      <c r="BI122" s="85">
        <v>0</v>
      </c>
      <c r="BJ122" s="85">
        <v>0</v>
      </c>
      <c r="BK122" s="85">
        <v>0</v>
      </c>
      <c r="BL122" s="85">
        <v>0</v>
      </c>
      <c r="BM122" s="85">
        <v>0</v>
      </c>
      <c r="BN122" s="85">
        <v>0</v>
      </c>
      <c r="BO122" s="85">
        <v>0</v>
      </c>
      <c r="BP122" s="85">
        <v>0</v>
      </c>
      <c r="BQ122" s="85">
        <v>0</v>
      </c>
      <c r="BR122" s="85">
        <v>0</v>
      </c>
      <c r="BS122" s="85">
        <v>0</v>
      </c>
      <c r="BT122" s="85">
        <v>0</v>
      </c>
      <c r="BU122" s="85">
        <v>0</v>
      </c>
      <c r="BV122" s="85">
        <v>0</v>
      </c>
    </row>
    <row r="123" spans="1:74" x14ac:dyDescent="0.25">
      <c r="A123" t="s">
        <v>61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6" t="e">
        <v>#DIV/0!</v>
      </c>
      <c r="AK123" s="46" t="e">
        <v>#DIV/0!</v>
      </c>
      <c r="AL123" s="46" t="e">
        <v>#DIV/0!</v>
      </c>
      <c r="AM123" s="46" t="e">
        <v>#DIV/0!</v>
      </c>
      <c r="AN123" s="46" t="e">
        <v>#DIV/0!</v>
      </c>
      <c r="AO123" s="50"/>
      <c r="AP123" s="50">
        <v>2</v>
      </c>
      <c r="AQ123" s="50"/>
      <c r="AR123" s="50">
        <v>3</v>
      </c>
      <c r="AS123" s="50">
        <v>1</v>
      </c>
      <c r="AT123" s="50">
        <v>1</v>
      </c>
      <c r="AU123" s="50"/>
      <c r="AV123" s="50"/>
      <c r="AW123" s="50"/>
      <c r="AX123" s="50"/>
      <c r="AY123" s="50"/>
      <c r="AZ123" s="50"/>
      <c r="BA123" s="50">
        <v>2</v>
      </c>
      <c r="BB123" s="50">
        <v>5</v>
      </c>
      <c r="BC123" s="50">
        <v>0</v>
      </c>
      <c r="BD123" s="50">
        <v>0</v>
      </c>
      <c r="BE123" s="50">
        <v>7</v>
      </c>
      <c r="BF123" s="85">
        <v>0</v>
      </c>
      <c r="BG123" s="85">
        <v>0</v>
      </c>
      <c r="BH123" s="85">
        <v>0</v>
      </c>
      <c r="BI123" s="85">
        <v>0</v>
      </c>
      <c r="BJ123" s="85">
        <v>0</v>
      </c>
      <c r="BK123" s="85">
        <v>0</v>
      </c>
      <c r="BL123" s="85">
        <v>0</v>
      </c>
      <c r="BM123" s="85">
        <v>0</v>
      </c>
      <c r="BN123" s="85">
        <v>0</v>
      </c>
      <c r="BO123" s="85">
        <v>0</v>
      </c>
      <c r="BP123" s="85">
        <v>0</v>
      </c>
      <c r="BQ123" s="85">
        <v>0</v>
      </c>
      <c r="BR123" s="85">
        <v>0</v>
      </c>
      <c r="BS123" s="85">
        <v>0</v>
      </c>
      <c r="BT123" s="85">
        <v>0</v>
      </c>
      <c r="BU123" s="85">
        <v>0</v>
      </c>
      <c r="BV123" s="85">
        <v>0</v>
      </c>
    </row>
    <row r="124" spans="1:74" x14ac:dyDescent="0.25">
      <c r="A124" t="s">
        <v>100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6" t="e">
        <v>#DIV/0!</v>
      </c>
      <c r="AK124" s="46" t="e">
        <v>#DIV/0!</v>
      </c>
      <c r="AL124" s="46" t="e">
        <v>#DIV/0!</v>
      </c>
      <c r="AM124" s="46" t="e">
        <v>#DIV/0!</v>
      </c>
      <c r="AN124" s="46" t="e">
        <v>#DIV/0!</v>
      </c>
      <c r="AO124" s="50">
        <v>320</v>
      </c>
      <c r="AP124" s="50">
        <v>671</v>
      </c>
      <c r="AQ124" s="50">
        <v>861</v>
      </c>
      <c r="AR124" s="50">
        <v>668</v>
      </c>
      <c r="AS124" s="50">
        <v>601</v>
      </c>
      <c r="AT124" s="50">
        <v>1327</v>
      </c>
      <c r="AU124" s="50"/>
      <c r="AV124" s="50"/>
      <c r="AW124" s="50"/>
      <c r="AX124" s="50"/>
      <c r="AY124" s="50"/>
      <c r="AZ124" s="50"/>
      <c r="BA124" s="50">
        <v>1852</v>
      </c>
      <c r="BB124" s="50">
        <v>2596</v>
      </c>
      <c r="BC124" s="50">
        <v>0</v>
      </c>
      <c r="BD124" s="50">
        <v>0</v>
      </c>
      <c r="BE124" s="50">
        <v>4448</v>
      </c>
      <c r="BF124" s="85" t="e">
        <v>#DIV/0!</v>
      </c>
      <c r="BG124" s="85" t="e">
        <v>#DIV/0!</v>
      </c>
      <c r="BH124" s="85" t="e">
        <v>#DIV/0!</v>
      </c>
      <c r="BI124" s="85" t="e">
        <v>#DIV/0!</v>
      </c>
      <c r="BJ124" s="85" t="e">
        <v>#DIV/0!</v>
      </c>
      <c r="BK124" s="85" t="e">
        <v>#DIV/0!</v>
      </c>
      <c r="BL124" s="85" t="e">
        <v>#DIV/0!</v>
      </c>
      <c r="BM124" s="85" t="e">
        <v>#DIV/0!</v>
      </c>
      <c r="BN124" s="85" t="e">
        <v>#DIV/0!</v>
      </c>
      <c r="BO124" s="85" t="e">
        <v>#DIV/0!</v>
      </c>
      <c r="BP124" s="85" t="e">
        <v>#DIV/0!</v>
      </c>
      <c r="BQ124" s="85" t="e">
        <v>#DIV/0!</v>
      </c>
      <c r="BR124" s="85">
        <v>0</v>
      </c>
      <c r="BS124" s="85">
        <v>0</v>
      </c>
      <c r="BT124" s="85">
        <v>0</v>
      </c>
      <c r="BU124" s="85">
        <v>0</v>
      </c>
      <c r="BV124" s="85">
        <v>0</v>
      </c>
    </row>
    <row r="125" spans="1:74" x14ac:dyDescent="0.25"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</row>
    <row r="126" spans="1:74" x14ac:dyDescent="0.25"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</row>
    <row r="127" spans="1:74" s="59" customFormat="1" x14ac:dyDescent="0.25">
      <c r="A127" s="15" t="s">
        <v>111</v>
      </c>
      <c r="B127" s="16">
        <v>42005</v>
      </c>
      <c r="C127" s="16">
        <v>42036</v>
      </c>
      <c r="D127" s="16">
        <v>42064</v>
      </c>
      <c r="E127" s="16">
        <v>42095</v>
      </c>
      <c r="F127" s="16">
        <v>42125</v>
      </c>
      <c r="G127" s="16">
        <v>42156</v>
      </c>
      <c r="H127" s="16">
        <v>42186</v>
      </c>
      <c r="I127" s="16">
        <v>42217</v>
      </c>
      <c r="J127" s="16">
        <v>42248</v>
      </c>
      <c r="K127" s="16">
        <v>42278</v>
      </c>
      <c r="L127" s="16">
        <v>42309</v>
      </c>
      <c r="M127" s="16">
        <v>42339</v>
      </c>
      <c r="N127" s="16">
        <v>42370</v>
      </c>
      <c r="O127" s="16">
        <v>42401</v>
      </c>
      <c r="P127" s="16">
        <v>42430</v>
      </c>
      <c r="Q127" s="16">
        <v>42461</v>
      </c>
      <c r="R127" s="16">
        <v>42491</v>
      </c>
      <c r="S127" s="16">
        <v>42522</v>
      </c>
      <c r="T127" s="16">
        <v>42552</v>
      </c>
      <c r="U127" s="16">
        <v>42583</v>
      </c>
      <c r="V127" s="16">
        <v>42614</v>
      </c>
      <c r="W127" s="16">
        <v>42644</v>
      </c>
      <c r="X127" s="16">
        <v>42675</v>
      </c>
      <c r="Y127" s="16">
        <v>42705</v>
      </c>
      <c r="Z127" s="17" t="s">
        <v>112</v>
      </c>
      <c r="AA127" s="17" t="s">
        <v>78</v>
      </c>
      <c r="AB127" s="17" t="s">
        <v>79</v>
      </c>
      <c r="AC127" s="17" t="s">
        <v>80</v>
      </c>
      <c r="AD127" s="17" t="s">
        <v>81</v>
      </c>
      <c r="AE127" s="18" t="s">
        <v>115</v>
      </c>
      <c r="AF127" s="18" t="s">
        <v>82</v>
      </c>
      <c r="AG127" s="18" t="s">
        <v>83</v>
      </c>
      <c r="AH127" s="18" t="s">
        <v>84</v>
      </c>
      <c r="AI127" s="18" t="s">
        <v>85</v>
      </c>
      <c r="AJ127" s="19" t="s">
        <v>86</v>
      </c>
      <c r="AK127" s="19" t="s">
        <v>87</v>
      </c>
      <c r="AL127" s="19" t="s">
        <v>88</v>
      </c>
      <c r="AM127" s="19" t="s">
        <v>89</v>
      </c>
      <c r="AN127" s="19" t="s">
        <v>90</v>
      </c>
      <c r="AO127" s="20">
        <v>42736</v>
      </c>
      <c r="AP127" s="20">
        <v>42767</v>
      </c>
      <c r="AQ127" s="20">
        <v>42795</v>
      </c>
      <c r="AR127" s="20">
        <v>42826</v>
      </c>
      <c r="AS127" s="20">
        <v>42856</v>
      </c>
      <c r="AT127" s="20">
        <v>42887</v>
      </c>
      <c r="AU127" s="20">
        <v>42917</v>
      </c>
      <c r="AV127" s="20">
        <v>42948</v>
      </c>
      <c r="AW127" s="20">
        <v>42979</v>
      </c>
      <c r="AX127" s="20">
        <v>43009</v>
      </c>
      <c r="AY127" s="20">
        <v>43040</v>
      </c>
      <c r="AZ127" s="20">
        <v>43070</v>
      </c>
      <c r="BA127" s="17" t="s">
        <v>91</v>
      </c>
      <c r="BB127" s="17" t="s">
        <v>92</v>
      </c>
      <c r="BC127" s="17" t="s">
        <v>93</v>
      </c>
      <c r="BD127" s="17" t="s">
        <v>94</v>
      </c>
      <c r="BE127" s="17" t="s">
        <v>114</v>
      </c>
      <c r="BF127" s="21">
        <v>42736</v>
      </c>
      <c r="BG127" s="20">
        <v>42767</v>
      </c>
      <c r="BH127" s="20">
        <v>42795</v>
      </c>
      <c r="BI127" s="20">
        <v>42826</v>
      </c>
      <c r="BJ127" s="20">
        <v>42856</v>
      </c>
      <c r="BK127" s="20">
        <v>42887</v>
      </c>
      <c r="BL127" s="20">
        <v>42917</v>
      </c>
      <c r="BM127" s="20">
        <v>42948</v>
      </c>
      <c r="BN127" s="20">
        <v>42979</v>
      </c>
      <c r="BO127" s="20">
        <v>43009</v>
      </c>
      <c r="BP127" s="20">
        <v>43040</v>
      </c>
      <c r="BQ127" s="20">
        <v>43070</v>
      </c>
      <c r="BR127" s="17" t="s">
        <v>95</v>
      </c>
      <c r="BS127" s="17" t="s">
        <v>96</v>
      </c>
      <c r="BT127" s="17" t="s">
        <v>97</v>
      </c>
      <c r="BU127" s="17" t="s">
        <v>98</v>
      </c>
      <c r="BV127" s="22" t="s">
        <v>3</v>
      </c>
    </row>
    <row r="128" spans="1:74" x14ac:dyDescent="0.25">
      <c r="A128" t="s">
        <v>172</v>
      </c>
      <c r="B128" s="84"/>
      <c r="C128" s="84"/>
      <c r="D128" s="84"/>
      <c r="E128" s="84"/>
      <c r="F128" s="84"/>
      <c r="G128" s="84"/>
      <c r="H128" s="84"/>
      <c r="I128" s="84"/>
      <c r="J128" s="84"/>
      <c r="K128" s="84"/>
      <c r="L128" s="84"/>
      <c r="M128" s="84"/>
      <c r="N128" s="84"/>
      <c r="O128" s="84"/>
      <c r="P128" s="84"/>
      <c r="Q128" s="84"/>
      <c r="R128" s="84"/>
      <c r="T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6" t="e">
        <v>#DIV/0!</v>
      </c>
      <c r="AK128" s="46" t="e">
        <v>#DIV/0!</v>
      </c>
      <c r="AL128" s="46" t="e">
        <v>#DIV/0!</v>
      </c>
      <c r="AM128" s="46" t="e">
        <v>#DIV/0!</v>
      </c>
      <c r="AN128" s="46" t="e">
        <v>#DIV/0!</v>
      </c>
      <c r="AO128" s="4">
        <v>1686.0008</v>
      </c>
      <c r="AP128" s="4">
        <v>2554.1039000000001</v>
      </c>
      <c r="AQ128" s="4">
        <v>1955.31</v>
      </c>
      <c r="AR128" s="4">
        <v>1640.23</v>
      </c>
      <c r="AS128" s="4">
        <v>2893.19</v>
      </c>
      <c r="AT128" s="4">
        <v>3360.45</v>
      </c>
      <c r="AU128" s="4"/>
      <c r="AV128" s="4"/>
      <c r="AW128" s="4"/>
      <c r="AX128" s="4"/>
      <c r="AY128" s="4"/>
      <c r="AZ128" s="4"/>
      <c r="BA128" s="50">
        <v>6195.4146999999994</v>
      </c>
      <c r="BB128" s="50">
        <v>7893.87</v>
      </c>
      <c r="BC128" s="50">
        <v>0</v>
      </c>
      <c r="BD128" s="50">
        <v>0</v>
      </c>
      <c r="BE128" s="50">
        <v>14089.2847</v>
      </c>
      <c r="BF128" s="46">
        <v>0</v>
      </c>
      <c r="BG128" s="85">
        <v>0</v>
      </c>
      <c r="BH128" s="85">
        <v>0</v>
      </c>
      <c r="BI128" s="85">
        <v>0</v>
      </c>
      <c r="BJ128" s="85">
        <v>0</v>
      </c>
      <c r="BK128" s="85">
        <v>0</v>
      </c>
      <c r="BL128" s="85">
        <v>0</v>
      </c>
      <c r="BM128" s="85">
        <v>0</v>
      </c>
      <c r="BN128" s="85">
        <v>0</v>
      </c>
      <c r="BO128" s="85">
        <v>0</v>
      </c>
      <c r="BP128" s="85">
        <v>0</v>
      </c>
      <c r="BQ128" s="85">
        <v>0</v>
      </c>
      <c r="BR128" s="85">
        <v>0</v>
      </c>
      <c r="BS128" s="85">
        <v>0</v>
      </c>
      <c r="BT128" s="85">
        <v>0</v>
      </c>
      <c r="BU128" s="85">
        <v>0</v>
      </c>
      <c r="BV128" s="85">
        <v>0</v>
      </c>
    </row>
    <row r="129" spans="1:74" x14ac:dyDescent="0.25">
      <c r="A129" t="s">
        <v>64</v>
      </c>
      <c r="B129" s="84"/>
      <c r="C129" s="84"/>
      <c r="D129" s="84"/>
      <c r="E129" s="84"/>
      <c r="F129" s="84"/>
      <c r="G129" s="84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T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/>
      <c r="AV129" s="4"/>
      <c r="AW129" s="4"/>
      <c r="AX129" s="4"/>
      <c r="AY129" s="4"/>
      <c r="AZ129" s="4"/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46">
        <v>0</v>
      </c>
      <c r="BG129" s="85">
        <v>0</v>
      </c>
      <c r="BH129" s="85">
        <v>0</v>
      </c>
      <c r="BI129" s="85">
        <v>0</v>
      </c>
      <c r="BJ129" s="85">
        <v>0</v>
      </c>
      <c r="BK129" s="85">
        <v>0</v>
      </c>
      <c r="BL129" s="85">
        <v>0</v>
      </c>
      <c r="BM129" s="85">
        <v>0</v>
      </c>
      <c r="BN129" s="85">
        <v>0</v>
      </c>
      <c r="BO129" s="85">
        <v>0</v>
      </c>
      <c r="BP129" s="85">
        <v>0</v>
      </c>
      <c r="BQ129" s="85">
        <v>0</v>
      </c>
      <c r="BR129" s="85">
        <v>0</v>
      </c>
      <c r="BS129" s="85">
        <v>0</v>
      </c>
      <c r="BT129" s="85">
        <v>0</v>
      </c>
      <c r="BU129" s="85">
        <v>0</v>
      </c>
      <c r="BV129" s="85">
        <v>0</v>
      </c>
    </row>
    <row r="130" spans="1:74" x14ac:dyDescent="0.25">
      <c r="A130" t="s">
        <v>65</v>
      </c>
      <c r="B130" s="84"/>
      <c r="C130" s="84"/>
      <c r="D130" s="84"/>
      <c r="E130" s="84"/>
      <c r="F130" s="84"/>
      <c r="G130" s="84"/>
      <c r="H130" s="84"/>
      <c r="I130" s="84"/>
      <c r="J130" s="84"/>
      <c r="K130" s="84"/>
      <c r="L130" s="84"/>
      <c r="M130" s="84"/>
      <c r="N130" s="84"/>
      <c r="O130" s="84"/>
      <c r="P130" s="84"/>
      <c r="Q130" s="84"/>
      <c r="R130" s="84"/>
      <c r="T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6" t="e">
        <v>#DIV/0!</v>
      </c>
      <c r="AK130" s="46">
        <v>0</v>
      </c>
      <c r="AL130" s="46">
        <v>0</v>
      </c>
      <c r="AM130" s="46">
        <v>0</v>
      </c>
      <c r="AN130" s="46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/>
      <c r="AV130" s="4"/>
      <c r="AW130" s="4"/>
      <c r="AX130" s="4"/>
      <c r="AY130" s="4"/>
      <c r="AZ130" s="4"/>
      <c r="BA130" s="50">
        <v>0</v>
      </c>
      <c r="BB130" s="50">
        <v>0</v>
      </c>
      <c r="BC130" s="50">
        <v>0</v>
      </c>
      <c r="BD130" s="50">
        <v>0</v>
      </c>
      <c r="BE130" s="50">
        <v>0</v>
      </c>
      <c r="BF130" s="46">
        <v>0</v>
      </c>
      <c r="BG130" s="85">
        <v>0</v>
      </c>
      <c r="BH130" s="85">
        <v>0</v>
      </c>
      <c r="BI130" s="85">
        <v>0</v>
      </c>
      <c r="BJ130" s="85">
        <v>0</v>
      </c>
      <c r="BK130" s="85">
        <v>0</v>
      </c>
      <c r="BL130" s="85">
        <v>0</v>
      </c>
      <c r="BM130" s="85">
        <v>0</v>
      </c>
      <c r="BN130" s="85">
        <v>0</v>
      </c>
      <c r="BO130" s="85">
        <v>0</v>
      </c>
      <c r="BP130" s="85">
        <v>0</v>
      </c>
      <c r="BQ130" s="85">
        <v>0</v>
      </c>
      <c r="BR130" s="85">
        <v>0</v>
      </c>
      <c r="BS130" s="85">
        <v>0</v>
      </c>
      <c r="BT130" s="85">
        <v>0</v>
      </c>
      <c r="BU130" s="85">
        <v>0</v>
      </c>
      <c r="BV130" s="85">
        <v>0</v>
      </c>
    </row>
    <row r="131" spans="1:74" x14ac:dyDescent="0.25">
      <c r="A131" t="s">
        <v>66</v>
      </c>
      <c r="B131" s="84"/>
      <c r="C131" s="84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T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6" t="e">
        <v>#DIV/0!</v>
      </c>
      <c r="AK131" s="46" t="e">
        <v>#DIV/0!</v>
      </c>
      <c r="AL131" s="46" t="e">
        <v>#DIV/0!</v>
      </c>
      <c r="AM131" s="46" t="e">
        <v>#DIV/0!</v>
      </c>
      <c r="AN131" s="46" t="e">
        <v>#DIV/0!</v>
      </c>
      <c r="AO131" s="4">
        <v>10.595000000000001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/>
      <c r="AV131" s="4"/>
      <c r="AW131" s="4"/>
      <c r="AX131" s="4"/>
      <c r="AY131" s="4"/>
      <c r="AZ131" s="4"/>
      <c r="BA131" s="50">
        <v>10.595000000000001</v>
      </c>
      <c r="BB131" s="50">
        <v>0</v>
      </c>
      <c r="BC131" s="50">
        <v>0</v>
      </c>
      <c r="BD131" s="50">
        <v>0</v>
      </c>
      <c r="BE131" s="50">
        <v>10.595000000000001</v>
      </c>
      <c r="BF131" s="46">
        <v>0</v>
      </c>
      <c r="BG131" s="85">
        <v>0</v>
      </c>
      <c r="BH131" s="85">
        <v>0</v>
      </c>
      <c r="BI131" s="85">
        <v>0</v>
      </c>
      <c r="BJ131" s="85">
        <v>0</v>
      </c>
      <c r="BK131" s="85">
        <v>0</v>
      </c>
      <c r="BL131" s="85">
        <v>0</v>
      </c>
      <c r="BM131" s="85">
        <v>0</v>
      </c>
      <c r="BN131" s="85">
        <v>0</v>
      </c>
      <c r="BO131" s="85">
        <v>0</v>
      </c>
      <c r="BP131" s="85">
        <v>0</v>
      </c>
      <c r="BQ131" s="85">
        <v>0</v>
      </c>
      <c r="BR131" s="85">
        <v>0</v>
      </c>
      <c r="BS131" s="85">
        <v>0</v>
      </c>
      <c r="BT131" s="85">
        <v>0</v>
      </c>
      <c r="BU131" s="85">
        <v>0</v>
      </c>
      <c r="BV131" s="85">
        <v>0</v>
      </c>
    </row>
    <row r="132" spans="1:74" x14ac:dyDescent="0.25">
      <c r="A132" t="s">
        <v>67</v>
      </c>
      <c r="B132" s="84"/>
      <c r="C132" s="84"/>
      <c r="D132" s="84"/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T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6" t="e">
        <v>#DIV/0!</v>
      </c>
      <c r="AK132" s="46" t="e">
        <v>#DIV/0!</v>
      </c>
      <c r="AL132" s="46" t="e">
        <v>#DIV/0!</v>
      </c>
      <c r="AM132" s="46" t="e">
        <v>#DIV/0!</v>
      </c>
      <c r="AN132" s="46" t="e">
        <v>#DIV/0!</v>
      </c>
      <c r="AO132" s="4">
        <v>10.239000000000001</v>
      </c>
      <c r="AP132" s="4">
        <v>21.611000000000001</v>
      </c>
      <c r="AQ132" s="4">
        <v>26.43</v>
      </c>
      <c r="AR132" s="4">
        <v>10.55</v>
      </c>
      <c r="AS132" s="4">
        <v>2.48</v>
      </c>
      <c r="AT132" s="4">
        <v>0</v>
      </c>
      <c r="AU132" s="4"/>
      <c r="AV132" s="4"/>
      <c r="AW132" s="4"/>
      <c r="AX132" s="4"/>
      <c r="AY132" s="4"/>
      <c r="AZ132" s="4"/>
      <c r="BA132" s="50">
        <v>58.28</v>
      </c>
      <c r="BB132" s="50">
        <v>13.030000000000001</v>
      </c>
      <c r="BC132" s="50">
        <v>0</v>
      </c>
      <c r="BD132" s="50">
        <v>0</v>
      </c>
      <c r="BE132" s="50">
        <v>71.31</v>
      </c>
      <c r="BF132" s="46">
        <v>0</v>
      </c>
      <c r="BG132" s="85">
        <v>0</v>
      </c>
      <c r="BH132" s="85">
        <v>0</v>
      </c>
      <c r="BI132" s="85">
        <v>0</v>
      </c>
      <c r="BJ132" s="85">
        <v>0</v>
      </c>
      <c r="BK132" s="85">
        <v>0</v>
      </c>
      <c r="BL132" s="85">
        <v>0</v>
      </c>
      <c r="BM132" s="85">
        <v>0</v>
      </c>
      <c r="BN132" s="85">
        <v>0</v>
      </c>
      <c r="BO132" s="85">
        <v>0</v>
      </c>
      <c r="BP132" s="85">
        <v>0</v>
      </c>
      <c r="BQ132" s="85">
        <v>0</v>
      </c>
      <c r="BR132" s="85">
        <v>0</v>
      </c>
      <c r="BS132" s="85">
        <v>0</v>
      </c>
      <c r="BT132" s="85">
        <v>0</v>
      </c>
      <c r="BU132" s="85">
        <v>0</v>
      </c>
      <c r="BV132" s="85">
        <v>0</v>
      </c>
    </row>
    <row r="133" spans="1:74" x14ac:dyDescent="0.25">
      <c r="A133" t="s">
        <v>68</v>
      </c>
      <c r="B133" s="84"/>
      <c r="C133" s="84"/>
      <c r="D133" s="84"/>
      <c r="E133" s="84"/>
      <c r="F133" s="84"/>
      <c r="G133" s="84"/>
      <c r="H133" s="84"/>
      <c r="I133" s="84"/>
      <c r="J133" s="84"/>
      <c r="K133" s="84"/>
      <c r="L133" s="84"/>
      <c r="M133" s="84"/>
      <c r="N133" s="84"/>
      <c r="O133" s="84"/>
      <c r="P133" s="84"/>
      <c r="Q133" s="84"/>
      <c r="R133" s="84"/>
      <c r="T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6" t="e">
        <v>#DIV/0!</v>
      </c>
      <c r="AK133" s="46" t="e">
        <v>#DIV/0!</v>
      </c>
      <c r="AL133" s="46" t="e">
        <v>#DIV/0!</v>
      </c>
      <c r="AM133" s="46" t="e">
        <v>#DIV/0!</v>
      </c>
      <c r="AN133" s="46" t="e">
        <v>#DIV/0!</v>
      </c>
      <c r="AO133" s="4">
        <v>214.21299999999999</v>
      </c>
      <c r="AP133" s="4">
        <v>208.959</v>
      </c>
      <c r="AQ133" s="4">
        <v>338.12</v>
      </c>
      <c r="AR133" s="4">
        <v>331.86</v>
      </c>
      <c r="AS133" s="4">
        <v>235.16</v>
      </c>
      <c r="AT133" s="4">
        <v>879.45</v>
      </c>
      <c r="AU133" s="4"/>
      <c r="AV133" s="4"/>
      <c r="AW133" s="4"/>
      <c r="AX133" s="4"/>
      <c r="AY133" s="4"/>
      <c r="AZ133" s="4"/>
      <c r="BA133" s="50">
        <v>761.29200000000003</v>
      </c>
      <c r="BB133" s="50">
        <v>1446.47</v>
      </c>
      <c r="BC133" s="50">
        <v>0</v>
      </c>
      <c r="BD133" s="50">
        <v>0</v>
      </c>
      <c r="BE133" s="50">
        <v>2207.7620000000002</v>
      </c>
      <c r="BF133" s="46">
        <v>0</v>
      </c>
      <c r="BG133" s="85">
        <v>0</v>
      </c>
      <c r="BH133" s="85">
        <v>0</v>
      </c>
      <c r="BI133" s="85">
        <v>0</v>
      </c>
      <c r="BJ133" s="85">
        <v>0</v>
      </c>
      <c r="BK133" s="85">
        <v>0</v>
      </c>
      <c r="BL133" s="85">
        <v>0</v>
      </c>
      <c r="BM133" s="85">
        <v>0</v>
      </c>
      <c r="BN133" s="85">
        <v>0</v>
      </c>
      <c r="BO133" s="85">
        <v>0</v>
      </c>
      <c r="BP133" s="85">
        <v>0</v>
      </c>
      <c r="BQ133" s="85">
        <v>0</v>
      </c>
      <c r="BR133" s="85">
        <v>0</v>
      </c>
      <c r="BS133" s="85">
        <v>0</v>
      </c>
      <c r="BT133" s="85">
        <v>0</v>
      </c>
      <c r="BU133" s="85">
        <v>0</v>
      </c>
      <c r="BV133" s="85">
        <v>0</v>
      </c>
    </row>
    <row r="134" spans="1:74" x14ac:dyDescent="0.25">
      <c r="A134" t="s">
        <v>69</v>
      </c>
      <c r="B134" s="84"/>
      <c r="C134" s="84"/>
      <c r="D134" s="84"/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T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6" t="e">
        <v>#DIV/0!</v>
      </c>
      <c r="AK134" s="46" t="e">
        <v>#DIV/0!</v>
      </c>
      <c r="AL134" s="46" t="e">
        <v>#DIV/0!</v>
      </c>
      <c r="AM134" s="46" t="e">
        <v>#DIV/0!</v>
      </c>
      <c r="AN134" s="46" t="e">
        <v>#DIV/0!</v>
      </c>
      <c r="AO134" s="4">
        <v>12339.5870000001</v>
      </c>
      <c r="AP134" s="4">
        <v>7086.4660000000304</v>
      </c>
      <c r="AQ134" s="4">
        <v>5855.43</v>
      </c>
      <c r="AR134" s="4">
        <v>4464.28</v>
      </c>
      <c r="AS134" s="4">
        <v>8426.64</v>
      </c>
      <c r="AT134" s="4">
        <v>7393.82</v>
      </c>
      <c r="AU134" s="4"/>
      <c r="AV134" s="4"/>
      <c r="AW134" s="4"/>
      <c r="AX134" s="4"/>
      <c r="AY134" s="4"/>
      <c r="AZ134" s="4"/>
      <c r="BA134" s="50">
        <v>25281.483000000131</v>
      </c>
      <c r="BB134" s="50">
        <v>20284.739999999998</v>
      </c>
      <c r="BC134" s="50">
        <v>0</v>
      </c>
      <c r="BD134" s="50">
        <v>0</v>
      </c>
      <c r="BE134" s="50">
        <v>45566.223000000129</v>
      </c>
      <c r="BF134" s="46">
        <v>0</v>
      </c>
      <c r="BG134" s="85">
        <v>0</v>
      </c>
      <c r="BH134" s="85">
        <v>0</v>
      </c>
      <c r="BI134" s="85">
        <v>0</v>
      </c>
      <c r="BJ134" s="85">
        <v>0</v>
      </c>
      <c r="BK134" s="85">
        <v>0</v>
      </c>
      <c r="BL134" s="85">
        <v>0</v>
      </c>
      <c r="BM134" s="85">
        <v>0</v>
      </c>
      <c r="BN134" s="85">
        <v>0</v>
      </c>
      <c r="BO134" s="85">
        <v>0</v>
      </c>
      <c r="BP134" s="85">
        <v>0</v>
      </c>
      <c r="BQ134" s="85">
        <v>0</v>
      </c>
      <c r="BR134" s="85">
        <v>0</v>
      </c>
      <c r="BS134" s="85">
        <v>0</v>
      </c>
      <c r="BT134" s="85">
        <v>0</v>
      </c>
      <c r="BU134" s="85">
        <v>0</v>
      </c>
      <c r="BV134" s="85">
        <v>0</v>
      </c>
    </row>
    <row r="135" spans="1:74" x14ac:dyDescent="0.25">
      <c r="A135" t="s">
        <v>70</v>
      </c>
      <c r="B135" s="84"/>
      <c r="C135" s="84"/>
      <c r="D135" s="84"/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T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6"/>
      <c r="AK135" s="46"/>
      <c r="AL135" s="46"/>
      <c r="AM135" s="46"/>
      <c r="AN135" s="46"/>
      <c r="AO135" s="4"/>
      <c r="AP135" s="4">
        <v>3185.58</v>
      </c>
      <c r="AQ135" s="4">
        <v>3131.26</v>
      </c>
      <c r="AR135" s="4">
        <v>2542.54</v>
      </c>
      <c r="AS135" s="4">
        <v>5669.87</v>
      </c>
      <c r="AT135" s="4">
        <v>4640.75</v>
      </c>
      <c r="AU135" s="4"/>
      <c r="AV135" s="4"/>
      <c r="AW135" s="4"/>
      <c r="AX135" s="4"/>
      <c r="AY135" s="4"/>
      <c r="AZ135" s="4"/>
      <c r="BA135" s="50"/>
      <c r="BB135" s="50"/>
      <c r="BC135" s="50"/>
      <c r="BD135" s="50"/>
      <c r="BE135" s="50"/>
      <c r="BF135" s="46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</row>
    <row r="136" spans="1:74" x14ac:dyDescent="0.25">
      <c r="A136" t="s">
        <v>100</v>
      </c>
      <c r="B136" s="84">
        <v>0</v>
      </c>
      <c r="C136" s="84">
        <v>0</v>
      </c>
      <c r="D136" s="84">
        <v>0</v>
      </c>
      <c r="E136" s="84">
        <v>0</v>
      </c>
      <c r="F136" s="84">
        <v>0</v>
      </c>
      <c r="G136" s="84">
        <v>0</v>
      </c>
      <c r="H136" s="84">
        <v>0</v>
      </c>
      <c r="I136" s="84">
        <v>0</v>
      </c>
      <c r="J136" s="84">
        <v>0</v>
      </c>
      <c r="K136" s="84">
        <v>0</v>
      </c>
      <c r="L136" s="84">
        <v>0</v>
      </c>
      <c r="M136" s="84">
        <v>0</v>
      </c>
      <c r="N136" s="84">
        <v>0</v>
      </c>
      <c r="O136" s="84">
        <v>0</v>
      </c>
      <c r="P136" s="84">
        <v>0</v>
      </c>
      <c r="Q136" s="84">
        <v>0</v>
      </c>
      <c r="R136" s="84">
        <v>0</v>
      </c>
      <c r="S136" s="84">
        <v>0</v>
      </c>
      <c r="T136" s="84">
        <v>0</v>
      </c>
      <c r="U136" s="84">
        <v>0</v>
      </c>
      <c r="V136" s="84">
        <v>0</v>
      </c>
      <c r="W136" s="84">
        <v>0</v>
      </c>
      <c r="X136" s="84">
        <v>0</v>
      </c>
      <c r="Y136" s="8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6" t="e">
        <v>#DIV/0!</v>
      </c>
      <c r="AK136" s="46" t="e">
        <v>#DIV/0!</v>
      </c>
      <c r="AL136" s="46" t="e">
        <v>#DIV/0!</v>
      </c>
      <c r="AM136" s="46" t="e">
        <v>#DIV/0!</v>
      </c>
      <c r="AN136" s="46" t="e">
        <v>#DIV/0!</v>
      </c>
      <c r="AO136" s="84">
        <v>14260.6348000001</v>
      </c>
      <c r="AP136" s="84">
        <v>13056.719900000031</v>
      </c>
      <c r="AQ136" s="84">
        <v>11306.550000000001</v>
      </c>
      <c r="AR136" s="84">
        <v>8989.4599999999991</v>
      </c>
      <c r="AS136" s="84">
        <v>17227.34</v>
      </c>
      <c r="AT136" s="84">
        <v>16274.47</v>
      </c>
      <c r="AU136" s="84"/>
      <c r="AV136" s="84"/>
      <c r="AW136" s="84"/>
      <c r="AX136" s="84"/>
      <c r="AY136" s="84"/>
      <c r="AZ136" s="84"/>
      <c r="BA136" s="50">
        <v>38623.90470000013</v>
      </c>
      <c r="BB136" s="50">
        <v>42491.27</v>
      </c>
      <c r="BC136" s="50">
        <v>0</v>
      </c>
      <c r="BD136" s="50">
        <v>0</v>
      </c>
      <c r="BE136" s="50">
        <v>81115.174700000134</v>
      </c>
      <c r="BF136" s="46">
        <v>0</v>
      </c>
      <c r="BG136" s="85">
        <v>0</v>
      </c>
      <c r="BH136" s="85">
        <v>0</v>
      </c>
      <c r="BI136" s="85">
        <v>0</v>
      </c>
      <c r="BJ136" s="85">
        <v>0</v>
      </c>
      <c r="BK136" s="85">
        <v>0</v>
      </c>
      <c r="BL136" s="85">
        <v>0</v>
      </c>
      <c r="BM136" s="85">
        <v>0</v>
      </c>
      <c r="BN136" s="85">
        <v>0</v>
      </c>
      <c r="BO136" s="85">
        <v>0</v>
      </c>
      <c r="BP136" s="85">
        <v>0</v>
      </c>
      <c r="BQ136" s="85">
        <v>0</v>
      </c>
      <c r="BR136" s="85">
        <v>0</v>
      </c>
      <c r="BS136" s="85">
        <v>0</v>
      </c>
      <c r="BT136" s="85">
        <v>0</v>
      </c>
      <c r="BU136" s="85">
        <v>0</v>
      </c>
      <c r="BV136" s="85">
        <v>0</v>
      </c>
    </row>
    <row r="137" spans="1:74" x14ac:dyDescent="0.25">
      <c r="A137" t="s">
        <v>118</v>
      </c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4">
        <v>67.77</v>
      </c>
      <c r="AR137" s="4">
        <v>141.29</v>
      </c>
      <c r="AS137" s="4">
        <v>147.07</v>
      </c>
      <c r="AT137" s="4">
        <v>169.29</v>
      </c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</row>
    <row r="138" spans="1:74" x14ac:dyDescent="0.25">
      <c r="A138" t="s">
        <v>119</v>
      </c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4">
        <v>11374.320000000002</v>
      </c>
      <c r="AR138" s="4">
        <v>9130.75</v>
      </c>
      <c r="AS138" s="4">
        <v>17374.41</v>
      </c>
      <c r="AT138" s="4">
        <v>16443.759999999998</v>
      </c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B0F0"/>
  </sheetPr>
  <dimension ref="A1:BV136"/>
  <sheetViews>
    <sheetView zoomScale="80" zoomScaleNormal="80" workbookViewId="0">
      <selection activeCell="N1" sqref="N1"/>
    </sheetView>
  </sheetViews>
  <sheetFormatPr defaultRowHeight="15" x14ac:dyDescent="0.25"/>
  <cols>
    <col min="1" max="1" width="30.85546875" bestFit="1" customWidth="1" collapsed="1"/>
  </cols>
  <sheetData>
    <row r="1" spans="1:74" x14ac:dyDescent="0.25">
      <c r="L1" s="4">
        <v>0</v>
      </c>
      <c r="M1" s="4">
        <v>0</v>
      </c>
      <c r="N1" s="46" t="e">
        <v>#DIV/0!</v>
      </c>
    </row>
    <row r="2" spans="1:74" x14ac:dyDescent="0.25">
      <c r="A2">
        <v>6</v>
      </c>
      <c r="B2">
        <v>3</v>
      </c>
      <c r="AJ2" t="s">
        <v>73</v>
      </c>
      <c r="AO2" t="s">
        <v>74</v>
      </c>
      <c r="BA2" t="s">
        <v>75</v>
      </c>
      <c r="BF2" t="s">
        <v>76</v>
      </c>
      <c r="BR2" s="83" t="s">
        <v>77</v>
      </c>
      <c r="BV2" t="s">
        <v>3</v>
      </c>
    </row>
    <row r="3" spans="1:74" s="23" customFormat="1" x14ac:dyDescent="0.25">
      <c r="A3" s="15" t="s">
        <v>52</v>
      </c>
      <c r="B3" s="16">
        <v>42005</v>
      </c>
      <c r="C3" s="16">
        <v>42036</v>
      </c>
      <c r="D3" s="16">
        <v>42064</v>
      </c>
      <c r="E3" s="16">
        <v>42095</v>
      </c>
      <c r="F3" s="16">
        <v>42125</v>
      </c>
      <c r="G3" s="16">
        <v>42156</v>
      </c>
      <c r="H3" s="16">
        <v>42186</v>
      </c>
      <c r="I3" s="16">
        <v>42217</v>
      </c>
      <c r="J3" s="16">
        <v>42248</v>
      </c>
      <c r="K3" s="16">
        <v>42278</v>
      </c>
      <c r="L3" s="16">
        <v>42309</v>
      </c>
      <c r="M3" s="16">
        <v>42339</v>
      </c>
      <c r="N3" s="16">
        <v>42370</v>
      </c>
      <c r="O3" s="16">
        <v>42401</v>
      </c>
      <c r="P3" s="16">
        <v>42430</v>
      </c>
      <c r="Q3" s="16">
        <v>42461</v>
      </c>
      <c r="R3" s="16">
        <v>42491</v>
      </c>
      <c r="S3" s="16">
        <v>42522</v>
      </c>
      <c r="T3" s="16">
        <v>42552</v>
      </c>
      <c r="U3" s="16">
        <v>42583</v>
      </c>
      <c r="V3" s="16">
        <v>42614</v>
      </c>
      <c r="W3" s="16">
        <v>42644</v>
      </c>
      <c r="X3" s="16">
        <v>42675</v>
      </c>
      <c r="Y3" s="16">
        <v>42705</v>
      </c>
      <c r="Z3" s="17" t="s">
        <v>112</v>
      </c>
      <c r="AA3" s="17" t="s">
        <v>78</v>
      </c>
      <c r="AB3" s="17" t="s">
        <v>79</v>
      </c>
      <c r="AC3" s="17" t="s">
        <v>80</v>
      </c>
      <c r="AD3" s="17" t="s">
        <v>81</v>
      </c>
      <c r="AE3" s="18" t="s">
        <v>113</v>
      </c>
      <c r="AF3" s="18" t="s">
        <v>82</v>
      </c>
      <c r="AG3" s="18" t="s">
        <v>83</v>
      </c>
      <c r="AH3" s="18" t="s">
        <v>84</v>
      </c>
      <c r="AI3" s="18" t="s">
        <v>85</v>
      </c>
      <c r="AJ3" s="19" t="s">
        <v>86</v>
      </c>
      <c r="AK3" s="19" t="s">
        <v>87</v>
      </c>
      <c r="AL3" s="19" t="s">
        <v>88</v>
      </c>
      <c r="AM3" s="19" t="s">
        <v>89</v>
      </c>
      <c r="AN3" s="19" t="s">
        <v>90</v>
      </c>
      <c r="AO3" s="20">
        <v>42736</v>
      </c>
      <c r="AP3" s="20">
        <v>42767</v>
      </c>
      <c r="AQ3" s="20">
        <v>42795</v>
      </c>
      <c r="AR3" s="20">
        <v>42826</v>
      </c>
      <c r="AS3" s="20">
        <v>42856</v>
      </c>
      <c r="AT3" s="20">
        <v>42887</v>
      </c>
      <c r="AU3" s="20">
        <v>42917</v>
      </c>
      <c r="AV3" s="20">
        <v>42948</v>
      </c>
      <c r="AW3" s="20">
        <v>42979</v>
      </c>
      <c r="AX3" s="20">
        <v>43009</v>
      </c>
      <c r="AY3" s="20">
        <v>43040</v>
      </c>
      <c r="AZ3" s="20">
        <v>43070</v>
      </c>
      <c r="BA3" s="17" t="s">
        <v>91</v>
      </c>
      <c r="BB3" s="17" t="s">
        <v>92</v>
      </c>
      <c r="BC3" s="17" t="s">
        <v>93</v>
      </c>
      <c r="BD3" s="17" t="s">
        <v>94</v>
      </c>
      <c r="BE3" s="17" t="s">
        <v>114</v>
      </c>
      <c r="BF3" s="21">
        <v>42736</v>
      </c>
      <c r="BG3" s="20">
        <v>42767</v>
      </c>
      <c r="BH3" s="20">
        <v>42795</v>
      </c>
      <c r="BI3" s="20">
        <v>42826</v>
      </c>
      <c r="BJ3" s="20">
        <v>42856</v>
      </c>
      <c r="BK3" s="20">
        <v>42887</v>
      </c>
      <c r="BL3" s="20">
        <v>42917</v>
      </c>
      <c r="BM3" s="20">
        <v>42948</v>
      </c>
      <c r="BN3" s="20">
        <v>42979</v>
      </c>
      <c r="BO3" s="20">
        <v>43009</v>
      </c>
      <c r="BP3" s="20">
        <v>43040</v>
      </c>
      <c r="BQ3" s="20">
        <v>43070</v>
      </c>
      <c r="BR3" s="17" t="s">
        <v>95</v>
      </c>
      <c r="BS3" s="17" t="s">
        <v>96</v>
      </c>
      <c r="BT3" s="17" t="s">
        <v>97</v>
      </c>
      <c r="BU3" s="17" t="s">
        <v>98</v>
      </c>
      <c r="BV3" s="22"/>
    </row>
    <row r="4" spans="1:74" x14ac:dyDescent="0.25">
      <c r="A4" t="s">
        <v>172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6"/>
      <c r="AK4" s="46"/>
      <c r="AL4" s="46"/>
      <c r="AM4" s="46"/>
      <c r="AN4" s="46"/>
      <c r="AO4" s="4">
        <v>3933.4949999999999</v>
      </c>
      <c r="AP4" s="4">
        <v>7272.9260000000104</v>
      </c>
      <c r="AQ4" s="4">
        <v>7970.6</v>
      </c>
      <c r="AR4" s="4">
        <v>10699.83</v>
      </c>
      <c r="AS4" s="4">
        <v>10940.55</v>
      </c>
      <c r="AT4" s="4">
        <v>14188.19</v>
      </c>
      <c r="BA4" s="50">
        <v>19177.021000000008</v>
      </c>
      <c r="BB4" s="50">
        <v>35828.57</v>
      </c>
      <c r="BC4" s="50">
        <v>0</v>
      </c>
      <c r="BD4" s="50">
        <v>0</v>
      </c>
      <c r="BE4" s="50">
        <v>55005.591000000015</v>
      </c>
      <c r="BF4" s="46" t="e">
        <v>#DIV/0!</v>
      </c>
      <c r="BG4" s="85" t="e">
        <v>#DIV/0!</v>
      </c>
      <c r="BH4" s="85" t="e">
        <v>#DIV/0!</v>
      </c>
      <c r="BI4" s="85" t="e">
        <v>#DIV/0!</v>
      </c>
      <c r="BJ4" s="85" t="e">
        <v>#DIV/0!</v>
      </c>
      <c r="BK4" s="85" t="e">
        <v>#DIV/0!</v>
      </c>
      <c r="BL4" s="85" t="e">
        <v>#DIV/0!</v>
      </c>
      <c r="BM4" s="85" t="e">
        <v>#DIV/0!</v>
      </c>
      <c r="BN4" s="85" t="e">
        <v>#DIV/0!</v>
      </c>
      <c r="BO4" s="85" t="e">
        <v>#DIV/0!</v>
      </c>
      <c r="BP4" s="85" t="e">
        <v>#DIV/0!</v>
      </c>
      <c r="BQ4" s="85" t="e">
        <v>#DIV/0!</v>
      </c>
      <c r="BR4" s="85" t="e">
        <v>#DIV/0!</v>
      </c>
      <c r="BS4" s="85" t="e">
        <v>#DIV/0!</v>
      </c>
      <c r="BT4" s="85" t="e">
        <v>#DIV/0!</v>
      </c>
      <c r="BU4" s="85" t="e">
        <v>#DIV/0!</v>
      </c>
      <c r="BV4" s="85" t="e">
        <v>#DIV/0!</v>
      </c>
    </row>
    <row r="5" spans="1:74" x14ac:dyDescent="0.25">
      <c r="A5" t="s">
        <v>64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6"/>
      <c r="AK5" s="46"/>
      <c r="AL5" s="46"/>
      <c r="AM5" s="46"/>
      <c r="AN5" s="46"/>
      <c r="AO5" s="4">
        <v>1264.491</v>
      </c>
      <c r="AP5" s="4">
        <v>2129.3139999999999</v>
      </c>
      <c r="AQ5" s="4">
        <v>4333.7</v>
      </c>
      <c r="AR5" s="4">
        <v>3917.58</v>
      </c>
      <c r="AS5" s="4">
        <v>3298.59</v>
      </c>
      <c r="AT5" s="4">
        <v>5003.32</v>
      </c>
      <c r="BA5" s="50">
        <v>7727.5049999999992</v>
      </c>
      <c r="BB5" s="50">
        <v>12219.49</v>
      </c>
      <c r="BC5" s="50">
        <v>0</v>
      </c>
      <c r="BD5" s="50">
        <v>0</v>
      </c>
      <c r="BE5" s="50">
        <v>19946.994999999999</v>
      </c>
      <c r="BF5" s="46" t="e">
        <v>#DIV/0!</v>
      </c>
      <c r="BG5" s="85" t="e">
        <v>#DIV/0!</v>
      </c>
      <c r="BH5" s="85" t="e">
        <v>#DIV/0!</v>
      </c>
      <c r="BI5" s="85" t="e">
        <v>#DIV/0!</v>
      </c>
      <c r="BJ5" s="85" t="e">
        <v>#DIV/0!</v>
      </c>
      <c r="BK5" s="85" t="e">
        <v>#DIV/0!</v>
      </c>
      <c r="BL5" s="85" t="e">
        <v>#DIV/0!</v>
      </c>
      <c r="BM5" s="85" t="e">
        <v>#DIV/0!</v>
      </c>
      <c r="BN5" s="85" t="e">
        <v>#DIV/0!</v>
      </c>
      <c r="BO5" s="85" t="e">
        <v>#DIV/0!</v>
      </c>
      <c r="BP5" s="85" t="e">
        <v>#DIV/0!</v>
      </c>
      <c r="BQ5" s="85" t="e">
        <v>#DIV/0!</v>
      </c>
      <c r="BR5" s="85" t="e">
        <v>#DIV/0!</v>
      </c>
      <c r="BS5" s="85" t="e">
        <v>#DIV/0!</v>
      </c>
      <c r="BT5" s="85" t="e">
        <v>#DIV/0!</v>
      </c>
      <c r="BU5" s="85" t="e">
        <v>#DIV/0!</v>
      </c>
      <c r="BV5" s="85" t="e">
        <v>#DIV/0!</v>
      </c>
    </row>
    <row r="6" spans="1:74" x14ac:dyDescent="0.25">
      <c r="A6" t="s">
        <v>65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6"/>
      <c r="AK6" s="46"/>
      <c r="AL6" s="46"/>
      <c r="AM6" s="46"/>
      <c r="AN6" s="46"/>
      <c r="AO6" s="4">
        <v>1266.1579999999999</v>
      </c>
      <c r="AP6" s="4">
        <v>1064.2650000000001</v>
      </c>
      <c r="AQ6" s="4">
        <v>3299.38</v>
      </c>
      <c r="AR6" s="4">
        <v>1586.81</v>
      </c>
      <c r="AS6" s="4">
        <v>3248.4</v>
      </c>
      <c r="AT6" s="4">
        <v>2156.14</v>
      </c>
      <c r="BA6" s="50">
        <v>5629.8029999999999</v>
      </c>
      <c r="BB6" s="50">
        <v>6991.35</v>
      </c>
      <c r="BC6" s="50">
        <v>0</v>
      </c>
      <c r="BD6" s="50">
        <v>0</v>
      </c>
      <c r="BE6" s="50">
        <v>12621.152999999998</v>
      </c>
      <c r="BF6" s="46" t="e">
        <v>#DIV/0!</v>
      </c>
      <c r="BG6" s="85" t="e">
        <v>#DIV/0!</v>
      </c>
      <c r="BH6" s="85" t="e">
        <v>#DIV/0!</v>
      </c>
      <c r="BI6" s="85" t="e">
        <v>#DIV/0!</v>
      </c>
      <c r="BJ6" s="85" t="e">
        <v>#DIV/0!</v>
      </c>
      <c r="BK6" s="85" t="e">
        <v>#DIV/0!</v>
      </c>
      <c r="BL6" s="85" t="e">
        <v>#DIV/0!</v>
      </c>
      <c r="BM6" s="85" t="e">
        <v>#DIV/0!</v>
      </c>
      <c r="BN6" s="85" t="e">
        <v>#DIV/0!</v>
      </c>
      <c r="BO6" s="85" t="e">
        <v>#DIV/0!</v>
      </c>
      <c r="BP6" s="85" t="e">
        <v>#DIV/0!</v>
      </c>
      <c r="BQ6" s="85" t="e">
        <v>#DIV/0!</v>
      </c>
      <c r="BR6" s="85" t="e">
        <v>#DIV/0!</v>
      </c>
      <c r="BS6" s="85" t="e">
        <v>#DIV/0!</v>
      </c>
      <c r="BT6" s="85" t="e">
        <v>#DIV/0!</v>
      </c>
      <c r="BU6" s="85" t="e">
        <v>#DIV/0!</v>
      </c>
      <c r="BV6" s="85" t="e">
        <v>#DIV/0!</v>
      </c>
    </row>
    <row r="7" spans="1:74" x14ac:dyDescent="0.25">
      <c r="A7" t="s">
        <v>66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6"/>
      <c r="AK7" s="46"/>
      <c r="AL7" s="46"/>
      <c r="AM7" s="46"/>
      <c r="AN7" s="46"/>
      <c r="AO7" s="4">
        <v>3012.2404999999999</v>
      </c>
      <c r="AP7" s="4">
        <v>4534.0839999999998</v>
      </c>
      <c r="AQ7" s="4">
        <v>2333.62</v>
      </c>
      <c r="AR7" s="4">
        <v>1563.44</v>
      </c>
      <c r="AS7" s="4">
        <v>1865.16</v>
      </c>
      <c r="AT7" s="4">
        <v>3365.75</v>
      </c>
      <c r="BA7" s="50">
        <v>9879.9444999999996</v>
      </c>
      <c r="BB7" s="50">
        <v>6794.35</v>
      </c>
      <c r="BC7" s="50">
        <v>0</v>
      </c>
      <c r="BD7" s="50">
        <v>0</v>
      </c>
      <c r="BE7" s="50">
        <v>16674.2945</v>
      </c>
      <c r="BF7" s="46" t="e">
        <v>#DIV/0!</v>
      </c>
      <c r="BG7" s="85" t="e">
        <v>#DIV/0!</v>
      </c>
      <c r="BH7" s="85" t="e">
        <v>#DIV/0!</v>
      </c>
      <c r="BI7" s="85" t="e">
        <v>#DIV/0!</v>
      </c>
      <c r="BJ7" s="85" t="e">
        <v>#DIV/0!</v>
      </c>
      <c r="BK7" s="85" t="e">
        <v>#DIV/0!</v>
      </c>
      <c r="BL7" s="85" t="e">
        <v>#DIV/0!</v>
      </c>
      <c r="BM7" s="85" t="e">
        <v>#DIV/0!</v>
      </c>
      <c r="BN7" s="85" t="e">
        <v>#DIV/0!</v>
      </c>
      <c r="BO7" s="85" t="e">
        <v>#DIV/0!</v>
      </c>
      <c r="BP7" s="85" t="e">
        <v>#DIV/0!</v>
      </c>
      <c r="BQ7" s="85" t="e">
        <v>#DIV/0!</v>
      </c>
      <c r="BR7" s="85" t="e">
        <v>#DIV/0!</v>
      </c>
      <c r="BS7" s="85" t="e">
        <v>#DIV/0!</v>
      </c>
      <c r="BT7" s="85" t="e">
        <v>#DIV/0!</v>
      </c>
      <c r="BU7" s="85" t="e">
        <v>#DIV/0!</v>
      </c>
      <c r="BV7" s="85" t="e">
        <v>#DIV/0!</v>
      </c>
    </row>
    <row r="8" spans="1:74" x14ac:dyDescent="0.25">
      <c r="A8" t="s">
        <v>67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6"/>
      <c r="AK8" s="46"/>
      <c r="AL8" s="46"/>
      <c r="AM8" s="46"/>
      <c r="AN8" s="46"/>
      <c r="AO8" s="4">
        <v>1240.9359999999999</v>
      </c>
      <c r="AP8" s="4">
        <v>3796.6129999999998</v>
      </c>
      <c r="AQ8" s="4">
        <v>5473.45</v>
      </c>
      <c r="AR8" s="4">
        <v>1200.6199999999999</v>
      </c>
      <c r="AS8" s="4">
        <v>1020.13</v>
      </c>
      <c r="AT8" s="4">
        <v>1004.7</v>
      </c>
      <c r="BA8" s="50">
        <v>10510.999</v>
      </c>
      <c r="BB8" s="50">
        <v>3225.45</v>
      </c>
      <c r="BC8" s="50">
        <v>0</v>
      </c>
      <c r="BD8" s="50">
        <v>0</v>
      </c>
      <c r="BE8" s="50">
        <v>13736.448999999999</v>
      </c>
      <c r="BF8" s="46" t="e">
        <v>#DIV/0!</v>
      </c>
      <c r="BG8" s="85" t="e">
        <v>#DIV/0!</v>
      </c>
      <c r="BH8" s="85" t="e">
        <v>#DIV/0!</v>
      </c>
      <c r="BI8" s="85" t="e">
        <v>#DIV/0!</v>
      </c>
      <c r="BJ8" s="85" t="e">
        <v>#DIV/0!</v>
      </c>
      <c r="BK8" s="85" t="e">
        <v>#DIV/0!</v>
      </c>
      <c r="BL8" s="85" t="e">
        <v>#DIV/0!</v>
      </c>
      <c r="BM8" s="85" t="e">
        <v>#DIV/0!</v>
      </c>
      <c r="BN8" s="85" t="e">
        <v>#DIV/0!</v>
      </c>
      <c r="BO8" s="85" t="e">
        <v>#DIV/0!</v>
      </c>
      <c r="BP8" s="85" t="e">
        <v>#DIV/0!</v>
      </c>
      <c r="BQ8" s="85" t="e">
        <v>#DIV/0!</v>
      </c>
      <c r="BR8" s="85" t="e">
        <v>#DIV/0!</v>
      </c>
      <c r="BS8" s="85" t="e">
        <v>#DIV/0!</v>
      </c>
      <c r="BT8" s="85" t="e">
        <v>#DIV/0!</v>
      </c>
      <c r="BU8" s="85" t="e">
        <v>#DIV/0!</v>
      </c>
      <c r="BV8" s="85" t="e">
        <v>#DIV/0!</v>
      </c>
    </row>
    <row r="9" spans="1:74" x14ac:dyDescent="0.25">
      <c r="A9" t="s">
        <v>68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6"/>
      <c r="AK9" s="46"/>
      <c r="AL9" s="46"/>
      <c r="AM9" s="46"/>
      <c r="AN9" s="46"/>
      <c r="AO9" s="4">
        <v>485.90499999999997</v>
      </c>
      <c r="AP9" s="4">
        <v>536.13</v>
      </c>
      <c r="AQ9" s="4">
        <v>1310.55</v>
      </c>
      <c r="AR9" s="4">
        <v>2466.52</v>
      </c>
      <c r="AS9" s="4">
        <v>7865.96</v>
      </c>
      <c r="AT9" s="4">
        <v>2594.13</v>
      </c>
      <c r="BA9" s="50">
        <v>2332.585</v>
      </c>
      <c r="BB9" s="50">
        <v>12926.61</v>
      </c>
      <c r="BC9" s="50">
        <v>0</v>
      </c>
      <c r="BD9" s="50">
        <v>0</v>
      </c>
      <c r="BE9" s="50">
        <v>15259.195</v>
      </c>
      <c r="BF9" s="46" t="e">
        <v>#DIV/0!</v>
      </c>
      <c r="BG9" s="85" t="e">
        <v>#DIV/0!</v>
      </c>
      <c r="BH9" s="85" t="e">
        <v>#DIV/0!</v>
      </c>
      <c r="BI9" s="85" t="e">
        <v>#DIV/0!</v>
      </c>
      <c r="BJ9" s="85" t="e">
        <v>#DIV/0!</v>
      </c>
      <c r="BK9" s="85" t="e">
        <v>#DIV/0!</v>
      </c>
      <c r="BL9" s="85" t="e">
        <v>#DIV/0!</v>
      </c>
      <c r="BM9" s="85" t="e">
        <v>#DIV/0!</v>
      </c>
      <c r="BN9" s="85" t="e">
        <v>#DIV/0!</v>
      </c>
      <c r="BO9" s="85" t="e">
        <v>#DIV/0!</v>
      </c>
      <c r="BP9" s="85" t="e">
        <v>#DIV/0!</v>
      </c>
      <c r="BQ9" s="85" t="e">
        <v>#DIV/0!</v>
      </c>
      <c r="BR9" s="85" t="e">
        <v>#DIV/0!</v>
      </c>
      <c r="BS9" s="85" t="e">
        <v>#DIV/0!</v>
      </c>
      <c r="BT9" s="85" t="e">
        <v>#DIV/0!</v>
      </c>
      <c r="BU9" s="85" t="e">
        <v>#DIV/0!</v>
      </c>
      <c r="BV9" s="85" t="e">
        <v>#DIV/0!</v>
      </c>
    </row>
    <row r="10" spans="1:74" x14ac:dyDescent="0.25">
      <c r="A10" t="s">
        <v>69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6"/>
      <c r="AK10" s="46"/>
      <c r="AL10" s="46"/>
      <c r="AM10" s="46"/>
      <c r="AN10" s="46"/>
      <c r="AO10" s="4">
        <v>1566.4295</v>
      </c>
      <c r="AP10" s="4">
        <v>1094.9259999999999</v>
      </c>
      <c r="AQ10" s="4">
        <v>2230.5300000000002</v>
      </c>
      <c r="AR10" s="4">
        <v>2197.79</v>
      </c>
      <c r="AS10" s="4">
        <v>2466.1999999999998</v>
      </c>
      <c r="AT10" s="4">
        <v>2195.75</v>
      </c>
      <c r="BA10" s="50">
        <v>4891.8855000000003</v>
      </c>
      <c r="BB10" s="50">
        <v>6859.74</v>
      </c>
      <c r="BC10" s="50">
        <v>0</v>
      </c>
      <c r="BD10" s="50">
        <v>0</v>
      </c>
      <c r="BE10" s="50">
        <v>11751.6255</v>
      </c>
      <c r="BF10" s="46" t="e">
        <v>#DIV/0!</v>
      </c>
      <c r="BG10" s="85" t="e">
        <v>#DIV/0!</v>
      </c>
      <c r="BH10" s="85" t="e">
        <v>#DIV/0!</v>
      </c>
      <c r="BI10" s="85" t="e">
        <v>#DIV/0!</v>
      </c>
      <c r="BJ10" s="85" t="e">
        <v>#DIV/0!</v>
      </c>
      <c r="BK10" s="85" t="e">
        <v>#DIV/0!</v>
      </c>
      <c r="BL10" s="85" t="e">
        <v>#DIV/0!</v>
      </c>
      <c r="BM10" s="85" t="e">
        <v>#DIV/0!</v>
      </c>
      <c r="BN10" s="85" t="e">
        <v>#DIV/0!</v>
      </c>
      <c r="BO10" s="85" t="e">
        <v>#DIV/0!</v>
      </c>
      <c r="BP10" s="85" t="e">
        <v>#DIV/0!</v>
      </c>
      <c r="BQ10" s="85" t="e">
        <v>#DIV/0!</v>
      </c>
      <c r="BR10" s="85" t="e">
        <v>#DIV/0!</v>
      </c>
      <c r="BS10" s="85" t="e">
        <v>#DIV/0!</v>
      </c>
      <c r="BT10" s="85" t="e">
        <v>#DIV/0!</v>
      </c>
      <c r="BU10" s="85" t="e">
        <v>#DIV/0!</v>
      </c>
      <c r="BV10" s="85" t="e">
        <v>#DIV/0!</v>
      </c>
    </row>
    <row r="11" spans="1:74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6"/>
      <c r="AK11" s="46"/>
      <c r="AL11" s="46"/>
      <c r="AM11" s="46"/>
      <c r="AN11" s="46"/>
      <c r="AO11" s="4"/>
      <c r="AP11" s="4">
        <v>541.452</v>
      </c>
      <c r="AQ11" s="4">
        <v>608.25</v>
      </c>
      <c r="AR11" s="4">
        <v>830.05</v>
      </c>
      <c r="AS11" s="4">
        <v>482.97</v>
      </c>
      <c r="AT11" s="4">
        <v>254.37</v>
      </c>
      <c r="BA11" s="50"/>
      <c r="BB11" s="50"/>
      <c r="BC11" s="50"/>
      <c r="BD11" s="50"/>
      <c r="BE11" s="50"/>
      <c r="BF11" s="46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</row>
    <row r="12" spans="1:74" x14ac:dyDescent="0.25">
      <c r="A12" t="s">
        <v>100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6" t="e">
        <v>#DIV/0!</v>
      </c>
      <c r="AK12" s="46" t="e">
        <v>#DIV/0!</v>
      </c>
      <c r="AL12" s="46" t="e">
        <v>#DIV/0!</v>
      </c>
      <c r="AM12" s="46" t="e">
        <v>#DIV/0!</v>
      </c>
      <c r="AN12" s="46" t="e">
        <v>#DIV/0!</v>
      </c>
      <c r="AO12" s="4">
        <v>12769.655000000001</v>
      </c>
      <c r="AP12" s="4">
        <v>20969.710000000014</v>
      </c>
      <c r="AQ12" s="4">
        <v>27560.079999999998</v>
      </c>
      <c r="AR12" s="4">
        <v>24462.639999999999</v>
      </c>
      <c r="AS12" s="4">
        <v>31187.960000000003</v>
      </c>
      <c r="AT12" s="4">
        <v>30762.350000000002</v>
      </c>
      <c r="BA12" s="50">
        <v>61299.445000000007</v>
      </c>
      <c r="BB12" s="50">
        <v>86412.950000000012</v>
      </c>
      <c r="BC12" s="50">
        <v>0</v>
      </c>
      <c r="BD12" s="50">
        <v>0</v>
      </c>
      <c r="BE12" s="50">
        <v>147712.39500000002</v>
      </c>
      <c r="BF12" s="46" t="e">
        <v>#DIV/0!</v>
      </c>
      <c r="BG12" s="85" t="e">
        <v>#DIV/0!</v>
      </c>
      <c r="BH12" s="85" t="e">
        <v>#DIV/0!</v>
      </c>
      <c r="BI12" s="85" t="e">
        <v>#DIV/0!</v>
      </c>
      <c r="BJ12" s="85" t="e">
        <v>#DIV/0!</v>
      </c>
      <c r="BK12" s="85" t="e">
        <v>#DIV/0!</v>
      </c>
      <c r="BL12" s="85" t="e">
        <v>#DIV/0!</v>
      </c>
      <c r="BM12" s="85" t="e">
        <v>#DIV/0!</v>
      </c>
      <c r="BN12" s="85" t="e">
        <v>#DIV/0!</v>
      </c>
      <c r="BO12" s="85" t="e">
        <v>#DIV/0!</v>
      </c>
      <c r="BP12" s="85" t="e">
        <v>#DIV/0!</v>
      </c>
      <c r="BQ12" s="85" t="e">
        <v>#DIV/0!</v>
      </c>
      <c r="BR12" s="85" t="e">
        <v>#DIV/0!</v>
      </c>
      <c r="BS12" s="85" t="e">
        <v>#DIV/0!</v>
      </c>
      <c r="BT12" s="85" t="e">
        <v>#DIV/0!</v>
      </c>
      <c r="BU12" s="85" t="e">
        <v>#DIV/0!</v>
      </c>
      <c r="BV12" s="85" t="e">
        <v>#DIV/0!</v>
      </c>
    </row>
    <row r="13" spans="1:74" x14ac:dyDescent="0.25">
      <c r="A13" t="s">
        <v>101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6"/>
      <c r="AK13" s="46"/>
      <c r="AL13" s="46"/>
      <c r="AM13" s="46"/>
      <c r="AN13" s="46"/>
      <c r="AO13" s="4">
        <v>4861.7790000000005</v>
      </c>
      <c r="AP13" s="4">
        <v>4861.7790000000005</v>
      </c>
      <c r="AQ13" s="4">
        <v>3315.1</v>
      </c>
      <c r="AR13" s="4">
        <v>744.16</v>
      </c>
      <c r="AS13" s="4">
        <v>2678.91</v>
      </c>
      <c r="AT13" s="4">
        <v>4838.45</v>
      </c>
      <c r="BA13" s="50">
        <v>13038.658000000001</v>
      </c>
      <c r="BB13" s="50">
        <v>8261.52</v>
      </c>
      <c r="BC13" s="50">
        <v>0</v>
      </c>
      <c r="BD13" s="50">
        <v>0</v>
      </c>
      <c r="BE13" s="50">
        <v>21300.178000000004</v>
      </c>
      <c r="BF13" s="46" t="e">
        <v>#DIV/0!</v>
      </c>
      <c r="BG13" s="85" t="e">
        <v>#DIV/0!</v>
      </c>
      <c r="BH13" s="85" t="e">
        <v>#DIV/0!</v>
      </c>
      <c r="BI13" s="85" t="e">
        <v>#DIV/0!</v>
      </c>
      <c r="BJ13" s="85" t="e">
        <v>#DIV/0!</v>
      </c>
      <c r="BK13" s="85" t="e">
        <v>#DIV/0!</v>
      </c>
      <c r="BL13" s="85" t="e">
        <v>#DIV/0!</v>
      </c>
      <c r="BM13" s="85" t="e">
        <v>#DIV/0!</v>
      </c>
      <c r="BN13" s="85" t="e">
        <v>#DIV/0!</v>
      </c>
      <c r="BO13" s="85" t="e">
        <v>#DIV/0!</v>
      </c>
      <c r="BP13" s="85" t="e">
        <v>#DIV/0!</v>
      </c>
      <c r="BQ13" s="85" t="e">
        <v>#DIV/0!</v>
      </c>
      <c r="BR13" s="85" t="e">
        <v>#DIV/0!</v>
      </c>
      <c r="BS13" s="85" t="e">
        <v>#DIV/0!</v>
      </c>
      <c r="BT13" s="85" t="e">
        <v>#DIV/0!</v>
      </c>
      <c r="BU13" s="85" t="e">
        <v>#DIV/0!</v>
      </c>
      <c r="BV13" s="85" t="e">
        <v>#DIV/0!</v>
      </c>
    </row>
    <row r="14" spans="1:74" x14ac:dyDescent="0.25"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O14" s="4">
        <v>13255.832900000001</v>
      </c>
      <c r="AP14" s="4">
        <v>21455.887900000012</v>
      </c>
      <c r="AQ14" s="4">
        <v>27891.589999999997</v>
      </c>
      <c r="AR14" s="4">
        <v>24537.056</v>
      </c>
      <c r="AS14" s="4">
        <v>31455.851000000002</v>
      </c>
      <c r="AT14" s="4">
        <v>31246.195000000003</v>
      </c>
      <c r="BA14" s="50">
        <v>62603.310800000007</v>
      </c>
      <c r="BB14" s="50">
        <v>87239.102000000014</v>
      </c>
      <c r="BC14" s="50">
        <v>0</v>
      </c>
      <c r="BD14" s="50">
        <v>0</v>
      </c>
      <c r="BE14" s="50">
        <v>149842.41280000002</v>
      </c>
      <c r="BF14" s="46" t="e">
        <v>#DIV/0!</v>
      </c>
      <c r="BG14" s="85" t="e">
        <v>#DIV/0!</v>
      </c>
      <c r="BH14" s="85" t="e">
        <v>#DIV/0!</v>
      </c>
      <c r="BI14" s="85" t="e">
        <v>#DIV/0!</v>
      </c>
      <c r="BJ14" s="85" t="e">
        <v>#DIV/0!</v>
      </c>
      <c r="BK14" s="85" t="e">
        <v>#DIV/0!</v>
      </c>
      <c r="BR14" s="85" t="e">
        <v>#DIV/0!</v>
      </c>
      <c r="BS14" s="85" t="e">
        <v>#DIV/0!</v>
      </c>
      <c r="BV14" s="85" t="e">
        <v>#DIV/0!</v>
      </c>
    </row>
    <row r="15" spans="1:74" s="23" customFormat="1" x14ac:dyDescent="0.25">
      <c r="A15" s="15" t="s">
        <v>102</v>
      </c>
      <c r="B15" s="16">
        <v>42005</v>
      </c>
      <c r="C15" s="16">
        <v>42036</v>
      </c>
      <c r="D15" s="16">
        <v>42064</v>
      </c>
      <c r="E15" s="16">
        <v>42095</v>
      </c>
      <c r="F15" s="16">
        <v>42125</v>
      </c>
      <c r="G15" s="16">
        <v>42156</v>
      </c>
      <c r="H15" s="16">
        <v>42186</v>
      </c>
      <c r="I15" s="16">
        <v>42217</v>
      </c>
      <c r="J15" s="16">
        <v>42248</v>
      </c>
      <c r="K15" s="16">
        <v>42278</v>
      </c>
      <c r="L15" s="16">
        <v>42309</v>
      </c>
      <c r="M15" s="16">
        <v>42339</v>
      </c>
      <c r="N15" s="16">
        <v>42370</v>
      </c>
      <c r="O15" s="16">
        <v>42401</v>
      </c>
      <c r="P15" s="16">
        <v>42430</v>
      </c>
      <c r="Q15" s="16">
        <v>42461</v>
      </c>
      <c r="R15" s="16">
        <v>42491</v>
      </c>
      <c r="S15" s="16">
        <v>42522</v>
      </c>
      <c r="T15" s="16">
        <v>42552</v>
      </c>
      <c r="U15" s="16">
        <v>42583</v>
      </c>
      <c r="V15" s="16">
        <v>42614</v>
      </c>
      <c r="W15" s="16">
        <v>42644</v>
      </c>
      <c r="X15" s="16">
        <v>42675</v>
      </c>
      <c r="Y15" s="16">
        <v>42705</v>
      </c>
      <c r="Z15" s="17" t="s">
        <v>112</v>
      </c>
      <c r="AA15" s="17" t="s">
        <v>78</v>
      </c>
      <c r="AB15" s="17" t="s">
        <v>79</v>
      </c>
      <c r="AC15" s="17" t="s">
        <v>80</v>
      </c>
      <c r="AD15" s="17" t="s">
        <v>81</v>
      </c>
      <c r="AE15" s="18" t="s">
        <v>113</v>
      </c>
      <c r="AF15" s="18" t="s">
        <v>82</v>
      </c>
      <c r="AG15" s="18" t="s">
        <v>83</v>
      </c>
      <c r="AH15" s="18" t="s">
        <v>84</v>
      </c>
      <c r="AI15" s="18" t="s">
        <v>85</v>
      </c>
      <c r="AJ15" s="19" t="s">
        <v>86</v>
      </c>
      <c r="AK15" s="19" t="s">
        <v>87</v>
      </c>
      <c r="AL15" s="19" t="s">
        <v>88</v>
      </c>
      <c r="AM15" s="19" t="s">
        <v>89</v>
      </c>
      <c r="AN15" s="19" t="s">
        <v>90</v>
      </c>
      <c r="AO15" s="20">
        <v>42736</v>
      </c>
      <c r="AP15" s="20">
        <v>42767</v>
      </c>
      <c r="AQ15" s="20">
        <v>42795</v>
      </c>
      <c r="AR15" s="20">
        <v>42826</v>
      </c>
      <c r="AS15" s="20">
        <v>42856</v>
      </c>
      <c r="AT15" s="20">
        <v>42887</v>
      </c>
      <c r="AU15" s="20">
        <v>42917</v>
      </c>
      <c r="AV15" s="20">
        <v>42948</v>
      </c>
      <c r="AW15" s="20">
        <v>42979</v>
      </c>
      <c r="AX15" s="20">
        <v>43009</v>
      </c>
      <c r="AY15" s="20">
        <v>43040</v>
      </c>
      <c r="AZ15" s="20">
        <v>43070</v>
      </c>
      <c r="BA15" s="17" t="s">
        <v>91</v>
      </c>
      <c r="BB15" s="17" t="s">
        <v>92</v>
      </c>
      <c r="BC15" s="17" t="s">
        <v>93</v>
      </c>
      <c r="BD15" s="17" t="s">
        <v>94</v>
      </c>
      <c r="BE15" s="17" t="s">
        <v>114</v>
      </c>
      <c r="BF15" s="21">
        <v>42736</v>
      </c>
      <c r="BG15" s="20">
        <v>42767</v>
      </c>
      <c r="BH15" s="20">
        <v>42795</v>
      </c>
      <c r="BI15" s="20">
        <v>42826</v>
      </c>
      <c r="BJ15" s="20">
        <v>42856</v>
      </c>
      <c r="BK15" s="20">
        <v>42887</v>
      </c>
      <c r="BL15" s="20">
        <v>42917</v>
      </c>
      <c r="BM15" s="20">
        <v>42948</v>
      </c>
      <c r="BN15" s="20">
        <v>42979</v>
      </c>
      <c r="BO15" s="20">
        <v>43009</v>
      </c>
      <c r="BP15" s="20">
        <v>43040</v>
      </c>
      <c r="BQ15" s="20">
        <v>43070</v>
      </c>
      <c r="BR15" s="17" t="s">
        <v>95</v>
      </c>
      <c r="BS15" s="17" t="s">
        <v>96</v>
      </c>
      <c r="BT15" s="17" t="s">
        <v>97</v>
      </c>
      <c r="BU15" s="17" t="s">
        <v>98</v>
      </c>
      <c r="BV15" s="22" t="s">
        <v>3</v>
      </c>
    </row>
    <row r="16" spans="1:74" x14ac:dyDescent="0.25">
      <c r="A16" t="s">
        <v>172</v>
      </c>
      <c r="B16" s="4"/>
      <c r="AD16" s="4"/>
      <c r="AE16" s="4"/>
      <c r="AF16" s="4"/>
      <c r="AG16" s="4"/>
      <c r="AH16" s="4"/>
      <c r="AI16" s="4"/>
      <c r="AJ16" s="46"/>
      <c r="AK16" s="46"/>
      <c r="AL16" s="46"/>
      <c r="AM16" s="46"/>
      <c r="AN16" s="46"/>
      <c r="AO16" s="4">
        <v>97</v>
      </c>
      <c r="AP16" s="4">
        <v>95</v>
      </c>
      <c r="AQ16" s="4">
        <v>95</v>
      </c>
      <c r="AR16" s="4">
        <v>249</v>
      </c>
      <c r="AS16" s="4">
        <v>241</v>
      </c>
      <c r="AT16" s="4">
        <v>234</v>
      </c>
      <c r="BA16" s="4">
        <v>95</v>
      </c>
      <c r="BB16" s="4">
        <v>234</v>
      </c>
      <c r="BE16" s="4">
        <v>234</v>
      </c>
      <c r="BF16" s="85" t="e">
        <v>#DIV/0!</v>
      </c>
      <c r="BG16" s="85" t="e">
        <v>#DIV/0!</v>
      </c>
      <c r="BH16" s="85" t="e">
        <v>#DIV/0!</v>
      </c>
      <c r="BI16" s="85" t="e">
        <v>#DIV/0!</v>
      </c>
      <c r="BJ16" s="85" t="e">
        <v>#DIV/0!</v>
      </c>
      <c r="BK16" s="85" t="e">
        <v>#DIV/0!</v>
      </c>
      <c r="BR16" s="85" t="e">
        <v>#DIV/0!</v>
      </c>
      <c r="BS16" s="85" t="e">
        <v>#DIV/0!</v>
      </c>
      <c r="BV16" s="85" t="e">
        <v>#DIV/0!</v>
      </c>
    </row>
    <row r="17" spans="1:74" x14ac:dyDescent="0.25">
      <c r="A17" t="s">
        <v>64</v>
      </c>
      <c r="B17" s="4"/>
      <c r="AD17" s="4"/>
      <c r="AE17" s="4"/>
      <c r="AF17" s="4"/>
      <c r="AG17" s="4"/>
      <c r="AH17" s="4"/>
      <c r="AI17" s="4"/>
      <c r="AJ17" s="46"/>
      <c r="AK17" s="46"/>
      <c r="AL17" s="46"/>
      <c r="AM17" s="46"/>
      <c r="AN17" s="46"/>
      <c r="AO17" s="4">
        <v>189</v>
      </c>
      <c r="AP17" s="4">
        <v>379</v>
      </c>
      <c r="AQ17" s="4">
        <v>346</v>
      </c>
      <c r="AR17" s="4">
        <v>289</v>
      </c>
      <c r="AS17" s="4">
        <v>347</v>
      </c>
      <c r="AT17" s="4">
        <v>405</v>
      </c>
      <c r="BA17" s="4">
        <v>346</v>
      </c>
      <c r="BB17" s="4">
        <v>405</v>
      </c>
      <c r="BE17" s="4">
        <v>405</v>
      </c>
      <c r="BF17" s="85" t="e">
        <v>#DIV/0!</v>
      </c>
      <c r="BG17" s="85" t="e">
        <v>#DIV/0!</v>
      </c>
      <c r="BH17" s="85" t="e">
        <v>#DIV/0!</v>
      </c>
      <c r="BI17" s="85" t="e">
        <v>#DIV/0!</v>
      </c>
      <c r="BJ17" s="85" t="e">
        <v>#DIV/0!</v>
      </c>
      <c r="BK17" s="85" t="e">
        <v>#DIV/0!</v>
      </c>
      <c r="BR17" s="85" t="e">
        <v>#DIV/0!</v>
      </c>
      <c r="BS17" s="85" t="e">
        <v>#DIV/0!</v>
      </c>
      <c r="BV17" s="85" t="e">
        <v>#DIV/0!</v>
      </c>
    </row>
    <row r="18" spans="1:74" x14ac:dyDescent="0.25">
      <c r="A18" t="s">
        <v>65</v>
      </c>
      <c r="B18" s="4"/>
      <c r="AD18" s="4"/>
      <c r="AE18" s="4"/>
      <c r="AF18" s="4"/>
      <c r="AG18" s="4"/>
      <c r="AH18" s="4"/>
      <c r="AI18" s="4"/>
      <c r="AJ18" s="46"/>
      <c r="AK18" s="46"/>
      <c r="AL18" s="46"/>
      <c r="AM18" s="46"/>
      <c r="AN18" s="46"/>
      <c r="AO18" s="4">
        <v>379</v>
      </c>
      <c r="AP18" s="4">
        <v>189</v>
      </c>
      <c r="AQ18" s="4">
        <v>379</v>
      </c>
      <c r="AR18" s="4">
        <v>321</v>
      </c>
      <c r="AS18" s="4">
        <v>286</v>
      </c>
      <c r="AT18" s="4">
        <v>324</v>
      </c>
      <c r="BA18" s="4">
        <v>379</v>
      </c>
      <c r="BB18" s="4">
        <v>324</v>
      </c>
      <c r="BE18" s="4">
        <v>324</v>
      </c>
      <c r="BF18" s="85" t="e">
        <v>#DIV/0!</v>
      </c>
      <c r="BG18" s="85" t="e">
        <v>#DIV/0!</v>
      </c>
      <c r="BH18" s="85" t="e">
        <v>#DIV/0!</v>
      </c>
      <c r="BI18" s="85" t="e">
        <v>#DIV/0!</v>
      </c>
      <c r="BJ18" s="85" t="e">
        <v>#DIV/0!</v>
      </c>
      <c r="BK18" s="85" t="e">
        <v>#DIV/0!</v>
      </c>
      <c r="BR18" s="85" t="e">
        <v>#DIV/0!</v>
      </c>
      <c r="BS18" s="85" t="e">
        <v>#DIV/0!</v>
      </c>
      <c r="BV18" s="85" t="e">
        <v>#DIV/0!</v>
      </c>
    </row>
    <row r="19" spans="1:74" x14ac:dyDescent="0.25">
      <c r="A19" t="s">
        <v>66</v>
      </c>
      <c r="B19" s="4"/>
      <c r="AD19" s="4"/>
      <c r="AE19" s="4"/>
      <c r="AF19" s="4"/>
      <c r="AG19" s="4"/>
      <c r="AH19" s="4"/>
      <c r="AI19" s="4"/>
      <c r="AJ19" s="46"/>
      <c r="AK19" s="46"/>
      <c r="AL19" s="46"/>
      <c r="AM19" s="46"/>
      <c r="AN19" s="46"/>
      <c r="AO19" s="4">
        <v>658</v>
      </c>
      <c r="AP19" s="4">
        <v>750</v>
      </c>
      <c r="AQ19" s="4">
        <v>561</v>
      </c>
      <c r="AR19" s="4">
        <v>516</v>
      </c>
      <c r="AS19" s="4">
        <v>670</v>
      </c>
      <c r="AT19" s="4">
        <v>579</v>
      </c>
      <c r="BA19" s="4">
        <v>561</v>
      </c>
      <c r="BB19" s="4">
        <v>579</v>
      </c>
      <c r="BE19" s="4">
        <v>579</v>
      </c>
      <c r="BF19" s="85" t="e">
        <v>#DIV/0!</v>
      </c>
      <c r="BG19" s="85" t="e">
        <v>#DIV/0!</v>
      </c>
      <c r="BH19" s="85" t="e">
        <v>#DIV/0!</v>
      </c>
      <c r="BI19" s="85" t="e">
        <v>#DIV/0!</v>
      </c>
      <c r="BJ19" s="85" t="e">
        <v>#DIV/0!</v>
      </c>
      <c r="BK19" s="85" t="e">
        <v>#DIV/0!</v>
      </c>
      <c r="BR19" s="85" t="e">
        <v>#DIV/0!</v>
      </c>
      <c r="BS19" s="85" t="e">
        <v>#DIV/0!</v>
      </c>
      <c r="BV19" s="85" t="e">
        <v>#DIV/0!</v>
      </c>
    </row>
    <row r="20" spans="1:74" x14ac:dyDescent="0.25">
      <c r="A20" t="s">
        <v>67</v>
      </c>
      <c r="B20" s="4"/>
      <c r="AD20" s="4"/>
      <c r="AE20" s="4"/>
      <c r="AF20" s="4"/>
      <c r="AG20" s="4"/>
      <c r="AH20" s="4"/>
      <c r="AI20" s="4"/>
      <c r="AJ20" s="46"/>
      <c r="AK20" s="46"/>
      <c r="AL20" s="46"/>
      <c r="AM20" s="46"/>
      <c r="AN20" s="46"/>
      <c r="AO20" s="4">
        <v>563</v>
      </c>
      <c r="AP20" s="4">
        <v>444</v>
      </c>
      <c r="AQ20" s="4">
        <v>481</v>
      </c>
      <c r="AR20" s="4">
        <v>387</v>
      </c>
      <c r="AS20" s="4">
        <v>293</v>
      </c>
      <c r="AT20" s="4">
        <v>291</v>
      </c>
      <c r="BA20" s="4">
        <v>481</v>
      </c>
      <c r="BB20" s="4">
        <v>291</v>
      </c>
      <c r="BE20" s="4">
        <v>291</v>
      </c>
      <c r="BF20" s="85" t="e">
        <v>#DIV/0!</v>
      </c>
      <c r="BG20" s="85" t="e">
        <v>#DIV/0!</v>
      </c>
      <c r="BH20" s="85" t="e">
        <v>#DIV/0!</v>
      </c>
      <c r="BI20" s="85" t="e">
        <v>#DIV/0!</v>
      </c>
      <c r="BJ20" s="85" t="e">
        <v>#DIV/0!</v>
      </c>
      <c r="BK20" s="85" t="e">
        <v>#DIV/0!</v>
      </c>
      <c r="BR20" s="85" t="e">
        <v>#DIV/0!</v>
      </c>
      <c r="BS20" s="85" t="e">
        <v>#DIV/0!</v>
      </c>
      <c r="BV20" s="85" t="e">
        <v>#DIV/0!</v>
      </c>
    </row>
    <row r="21" spans="1:74" x14ac:dyDescent="0.25">
      <c r="A21" t="s">
        <v>68</v>
      </c>
      <c r="B21" s="4"/>
      <c r="AD21" s="4"/>
      <c r="AE21" s="4"/>
      <c r="AF21" s="4"/>
      <c r="AG21" s="4"/>
      <c r="AH21" s="4"/>
      <c r="AI21" s="4"/>
      <c r="AJ21" s="46"/>
      <c r="AK21" s="46"/>
      <c r="AL21" s="46"/>
      <c r="AM21" s="46"/>
      <c r="AN21" s="46"/>
      <c r="AO21" s="4">
        <v>609</v>
      </c>
      <c r="AP21" s="4">
        <v>327</v>
      </c>
      <c r="AQ21" s="4">
        <v>310</v>
      </c>
      <c r="AR21" s="4">
        <v>243</v>
      </c>
      <c r="AS21" s="4">
        <v>281</v>
      </c>
      <c r="AT21" s="4">
        <v>339</v>
      </c>
      <c r="BA21" s="4">
        <v>310</v>
      </c>
      <c r="BB21" s="4">
        <v>339</v>
      </c>
      <c r="BE21" s="4">
        <v>339</v>
      </c>
      <c r="BF21" s="85" t="e">
        <v>#DIV/0!</v>
      </c>
      <c r="BG21" s="85" t="e">
        <v>#DIV/0!</v>
      </c>
      <c r="BH21" s="85" t="e">
        <v>#DIV/0!</v>
      </c>
      <c r="BI21" s="85" t="e">
        <v>#DIV/0!</v>
      </c>
      <c r="BJ21" s="85" t="e">
        <v>#DIV/0!</v>
      </c>
      <c r="BK21" s="85" t="e">
        <v>#DIV/0!</v>
      </c>
      <c r="BR21" s="85" t="e">
        <v>#DIV/0!</v>
      </c>
      <c r="BS21" s="85" t="e">
        <v>#DIV/0!</v>
      </c>
      <c r="BV21" s="85" t="e">
        <v>#DIV/0!</v>
      </c>
    </row>
    <row r="22" spans="1:74" x14ac:dyDescent="0.25">
      <c r="A22" t="s">
        <v>69</v>
      </c>
      <c r="B22" s="4"/>
      <c r="AD22" s="4"/>
      <c r="AE22" s="4"/>
      <c r="AF22" s="4"/>
      <c r="AG22" s="4"/>
      <c r="AH22" s="4"/>
      <c r="AI22" s="4"/>
      <c r="AJ22" s="46"/>
      <c r="AK22" s="46"/>
      <c r="AL22" s="46"/>
      <c r="AM22" s="46"/>
      <c r="AN22" s="46"/>
      <c r="AO22" s="4">
        <v>725</v>
      </c>
      <c r="AP22" s="4">
        <v>380</v>
      </c>
      <c r="AQ22" s="4">
        <v>362</v>
      </c>
      <c r="AR22" s="4">
        <v>322</v>
      </c>
      <c r="AS22" s="4">
        <v>318</v>
      </c>
      <c r="AT22" s="4">
        <v>319</v>
      </c>
      <c r="BA22" s="4">
        <v>362</v>
      </c>
      <c r="BB22" s="4">
        <v>319</v>
      </c>
      <c r="BE22" s="4">
        <v>319</v>
      </c>
      <c r="BF22" s="85" t="e">
        <v>#DIV/0!</v>
      </c>
      <c r="BG22" s="85" t="e">
        <v>#DIV/0!</v>
      </c>
      <c r="BH22" s="85" t="e">
        <v>#DIV/0!</v>
      </c>
      <c r="BI22" s="85" t="e">
        <v>#DIV/0!</v>
      </c>
      <c r="BJ22" s="85" t="e">
        <v>#DIV/0!</v>
      </c>
      <c r="BK22" s="85" t="e">
        <v>#DIV/0!</v>
      </c>
      <c r="BR22" s="85" t="e">
        <v>#DIV/0!</v>
      </c>
      <c r="BS22" s="85" t="e">
        <v>#DIV/0!</v>
      </c>
      <c r="BV22" s="85" t="e">
        <v>#DIV/0!</v>
      </c>
    </row>
    <row r="23" spans="1:74" x14ac:dyDescent="0.25">
      <c r="A23" t="s">
        <v>70</v>
      </c>
      <c r="B23" s="4"/>
      <c r="AD23" s="4"/>
      <c r="AE23" s="4"/>
      <c r="AF23" s="4"/>
      <c r="AG23" s="4"/>
      <c r="AH23" s="4"/>
      <c r="AI23" s="4"/>
      <c r="AJ23" s="46"/>
      <c r="AK23" s="46"/>
      <c r="AL23" s="46"/>
      <c r="AM23" s="46"/>
      <c r="AN23" s="46"/>
      <c r="AO23" s="4"/>
      <c r="AP23" s="4">
        <v>799</v>
      </c>
      <c r="AQ23" s="4">
        <v>902</v>
      </c>
      <c r="AR23" s="4">
        <v>1130</v>
      </c>
      <c r="AS23" s="4">
        <v>1301</v>
      </c>
      <c r="AT23" s="4">
        <v>1550</v>
      </c>
      <c r="BA23" s="4"/>
      <c r="BB23" s="4">
        <v>1550</v>
      </c>
      <c r="BE23" s="4"/>
      <c r="BF23" s="85"/>
      <c r="BG23" s="85"/>
      <c r="BH23" s="85"/>
      <c r="BI23" s="85"/>
      <c r="BJ23" s="85"/>
      <c r="BK23" s="85"/>
      <c r="BR23" s="85"/>
      <c r="BS23" s="85"/>
      <c r="BV23" s="85"/>
    </row>
    <row r="24" spans="1:74" x14ac:dyDescent="0.25">
      <c r="A24" t="s">
        <v>103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6" t="e">
        <v>#DIV/0!</v>
      </c>
      <c r="AK24" s="46" t="e">
        <v>#DIV/0!</v>
      </c>
      <c r="AL24" s="46" t="e">
        <v>#DIV/0!</v>
      </c>
      <c r="AM24" s="46" t="e">
        <v>#DIV/0!</v>
      </c>
      <c r="AN24" s="46" t="e">
        <v>#DIV/0!</v>
      </c>
      <c r="AO24" s="4">
        <v>3220</v>
      </c>
      <c r="AP24" s="4">
        <v>2564</v>
      </c>
      <c r="AQ24" s="4">
        <v>2534</v>
      </c>
      <c r="AR24" s="4">
        <v>2327</v>
      </c>
      <c r="AS24" s="4">
        <v>2436</v>
      </c>
      <c r="AT24" s="4">
        <v>2491</v>
      </c>
      <c r="BA24" s="4">
        <v>2534</v>
      </c>
      <c r="BB24" s="4">
        <v>2491</v>
      </c>
      <c r="BE24" s="4">
        <v>2491</v>
      </c>
      <c r="BF24" s="85" t="e">
        <v>#DIV/0!</v>
      </c>
      <c r="BG24" s="85" t="e">
        <v>#DIV/0!</v>
      </c>
      <c r="BH24" s="85" t="e">
        <v>#DIV/0!</v>
      </c>
      <c r="BI24" s="85" t="e">
        <v>#DIV/0!</v>
      </c>
      <c r="BJ24" s="85" t="e">
        <v>#DIV/0!</v>
      </c>
      <c r="BK24" s="85" t="e">
        <v>#DIV/0!</v>
      </c>
      <c r="BR24" s="85" t="e">
        <v>#DIV/0!</v>
      </c>
      <c r="BS24" s="85" t="e">
        <v>#DIV/0!</v>
      </c>
      <c r="BV24" s="85" t="e">
        <v>#DIV/0!</v>
      </c>
    </row>
    <row r="27" spans="1:74" s="23" customFormat="1" x14ac:dyDescent="0.25">
      <c r="A27" s="15" t="s">
        <v>51</v>
      </c>
      <c r="B27" s="16">
        <v>42005</v>
      </c>
      <c r="C27" s="16">
        <v>42036</v>
      </c>
      <c r="D27" s="16">
        <v>42064</v>
      </c>
      <c r="E27" s="16">
        <v>42095</v>
      </c>
      <c r="F27" s="16">
        <v>42125</v>
      </c>
      <c r="G27" s="16">
        <v>42156</v>
      </c>
      <c r="H27" s="16">
        <v>42186</v>
      </c>
      <c r="I27" s="16">
        <v>42217</v>
      </c>
      <c r="J27" s="16">
        <v>42248</v>
      </c>
      <c r="K27" s="16">
        <v>42278</v>
      </c>
      <c r="L27" s="16">
        <v>42309</v>
      </c>
      <c r="M27" s="16">
        <v>42339</v>
      </c>
      <c r="N27" s="16">
        <v>42370</v>
      </c>
      <c r="O27" s="16">
        <v>42401</v>
      </c>
      <c r="P27" s="16">
        <v>42430</v>
      </c>
      <c r="Q27" s="16">
        <v>42461</v>
      </c>
      <c r="R27" s="16">
        <v>42491</v>
      </c>
      <c r="S27" s="16">
        <v>42522</v>
      </c>
      <c r="T27" s="16">
        <v>42552</v>
      </c>
      <c r="U27" s="16">
        <v>42583</v>
      </c>
      <c r="V27" s="16">
        <v>42614</v>
      </c>
      <c r="W27" s="16">
        <v>42644</v>
      </c>
      <c r="X27" s="16">
        <v>42675</v>
      </c>
      <c r="Y27" s="16">
        <v>42705</v>
      </c>
      <c r="Z27" s="17" t="s">
        <v>112</v>
      </c>
      <c r="AA27" s="17" t="s">
        <v>78</v>
      </c>
      <c r="AB27" s="17" t="s">
        <v>79</v>
      </c>
      <c r="AC27" s="17" t="s">
        <v>80</v>
      </c>
      <c r="AD27" s="17" t="s">
        <v>81</v>
      </c>
      <c r="AE27" s="18" t="s">
        <v>113</v>
      </c>
      <c r="AF27" s="18" t="s">
        <v>82</v>
      </c>
      <c r="AG27" s="18" t="s">
        <v>83</v>
      </c>
      <c r="AH27" s="18" t="s">
        <v>84</v>
      </c>
      <c r="AI27" s="18" t="s">
        <v>85</v>
      </c>
      <c r="AJ27" s="19" t="s">
        <v>86</v>
      </c>
      <c r="AK27" s="19" t="s">
        <v>87</v>
      </c>
      <c r="AL27" s="19" t="s">
        <v>88</v>
      </c>
      <c r="AM27" s="19" t="s">
        <v>89</v>
      </c>
      <c r="AN27" s="19" t="s">
        <v>90</v>
      </c>
      <c r="AO27" s="20">
        <v>42736</v>
      </c>
      <c r="AP27" s="20">
        <v>42767</v>
      </c>
      <c r="AQ27" s="20">
        <v>42795</v>
      </c>
      <c r="AR27" s="20">
        <v>42826</v>
      </c>
      <c r="AS27" s="20">
        <v>42856</v>
      </c>
      <c r="AT27" s="20">
        <v>42887</v>
      </c>
      <c r="AU27" s="20">
        <v>42917</v>
      </c>
      <c r="AV27" s="20">
        <v>42948</v>
      </c>
      <c r="AW27" s="20">
        <v>42979</v>
      </c>
      <c r="AX27" s="20">
        <v>43009</v>
      </c>
      <c r="AY27" s="20">
        <v>43040</v>
      </c>
      <c r="AZ27" s="20">
        <v>43070</v>
      </c>
      <c r="BA27" s="17" t="s">
        <v>91</v>
      </c>
      <c r="BB27" s="17" t="s">
        <v>92</v>
      </c>
      <c r="BC27" s="17" t="s">
        <v>93</v>
      </c>
      <c r="BD27" s="17" t="s">
        <v>94</v>
      </c>
      <c r="BE27" s="17" t="s">
        <v>114</v>
      </c>
      <c r="BF27" s="21">
        <v>42736</v>
      </c>
      <c r="BG27" s="20">
        <v>42767</v>
      </c>
      <c r="BH27" s="20">
        <v>42795</v>
      </c>
      <c r="BI27" s="20">
        <v>42826</v>
      </c>
      <c r="BJ27" s="20">
        <v>42856</v>
      </c>
      <c r="BK27" s="20">
        <v>42887</v>
      </c>
      <c r="BL27" s="20">
        <v>42917</v>
      </c>
      <c r="BM27" s="20">
        <v>42948</v>
      </c>
      <c r="BN27" s="20">
        <v>42979</v>
      </c>
      <c r="BO27" s="20">
        <v>43009</v>
      </c>
      <c r="BP27" s="20">
        <v>43040</v>
      </c>
      <c r="BQ27" s="20">
        <v>43070</v>
      </c>
      <c r="BR27" s="17" t="s">
        <v>95</v>
      </c>
      <c r="BS27" s="17" t="s">
        <v>96</v>
      </c>
      <c r="BT27" s="17" t="s">
        <v>97</v>
      </c>
      <c r="BU27" s="17" t="s">
        <v>98</v>
      </c>
      <c r="BV27" s="22" t="s">
        <v>3</v>
      </c>
    </row>
    <row r="28" spans="1:74" x14ac:dyDescent="0.25">
      <c r="A28" t="s">
        <v>172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6"/>
      <c r="AK28" s="46"/>
      <c r="AL28" s="46"/>
      <c r="AM28" s="46"/>
      <c r="AN28" s="46"/>
      <c r="AO28" s="4">
        <v>55</v>
      </c>
      <c r="AP28" s="4">
        <v>65</v>
      </c>
      <c r="AQ28" s="4">
        <v>73</v>
      </c>
      <c r="AR28" s="4">
        <v>148</v>
      </c>
      <c r="AS28" s="4">
        <v>149</v>
      </c>
      <c r="AT28" s="4">
        <v>141</v>
      </c>
      <c r="BA28" s="50">
        <v>193</v>
      </c>
      <c r="BB28" s="50">
        <v>438</v>
      </c>
      <c r="BC28" s="50">
        <v>0</v>
      </c>
      <c r="BD28" s="50">
        <v>0</v>
      </c>
      <c r="BE28" s="50">
        <v>631</v>
      </c>
      <c r="BF28" s="85" t="e">
        <v>#DIV/0!</v>
      </c>
      <c r="BG28" s="85" t="e">
        <v>#DIV/0!</v>
      </c>
      <c r="BH28" s="85" t="e">
        <v>#DIV/0!</v>
      </c>
      <c r="BI28" s="85" t="e">
        <v>#DIV/0!</v>
      </c>
      <c r="BJ28" s="85" t="e">
        <v>#DIV/0!</v>
      </c>
      <c r="BK28" s="85" t="e">
        <v>#DIV/0!</v>
      </c>
      <c r="BL28" s="85" t="e">
        <v>#DIV/0!</v>
      </c>
      <c r="BM28" s="85" t="e">
        <v>#DIV/0!</v>
      </c>
      <c r="BN28" s="85" t="e">
        <v>#DIV/0!</v>
      </c>
      <c r="BO28" s="85" t="e">
        <v>#DIV/0!</v>
      </c>
      <c r="BP28" s="85" t="e">
        <v>#DIV/0!</v>
      </c>
      <c r="BQ28" s="85" t="e">
        <v>#DIV/0!</v>
      </c>
      <c r="BR28" s="85" t="e">
        <v>#DIV/0!</v>
      </c>
      <c r="BS28" s="85" t="e">
        <v>#DIV/0!</v>
      </c>
      <c r="BT28" s="85" t="e">
        <v>#DIV/0!</v>
      </c>
      <c r="BU28" s="85" t="e">
        <v>#DIV/0!</v>
      </c>
      <c r="BV28" s="85" t="e">
        <v>#DIV/0!</v>
      </c>
    </row>
    <row r="29" spans="1:74" x14ac:dyDescent="0.25">
      <c r="A29" t="s">
        <v>64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6"/>
      <c r="AK29" s="46"/>
      <c r="AL29" s="46"/>
      <c r="AM29" s="46"/>
      <c r="AN29" s="46"/>
      <c r="AO29" s="4">
        <v>47</v>
      </c>
      <c r="AP29" s="4">
        <v>122</v>
      </c>
      <c r="AQ29" s="4">
        <v>143</v>
      </c>
      <c r="AR29" s="4">
        <v>143</v>
      </c>
      <c r="AS29" s="4">
        <v>154</v>
      </c>
      <c r="AT29" s="4">
        <v>208</v>
      </c>
      <c r="BA29" s="50">
        <v>312</v>
      </c>
      <c r="BB29" s="50">
        <v>505</v>
      </c>
      <c r="BC29" s="50">
        <v>0</v>
      </c>
      <c r="BD29" s="50">
        <v>0</v>
      </c>
      <c r="BE29" s="50">
        <v>817</v>
      </c>
      <c r="BF29" s="85" t="e">
        <v>#DIV/0!</v>
      </c>
      <c r="BG29" s="85" t="e">
        <v>#DIV/0!</v>
      </c>
      <c r="BH29" s="85" t="e">
        <v>#DIV/0!</v>
      </c>
      <c r="BI29" s="85" t="e">
        <v>#DIV/0!</v>
      </c>
      <c r="BJ29" s="85" t="e">
        <v>#DIV/0!</v>
      </c>
      <c r="BK29" s="85" t="e">
        <v>#DIV/0!</v>
      </c>
      <c r="BL29" s="85" t="e">
        <v>#DIV/0!</v>
      </c>
      <c r="BM29" s="85" t="e">
        <v>#DIV/0!</v>
      </c>
      <c r="BN29" s="85" t="e">
        <v>#DIV/0!</v>
      </c>
      <c r="BO29" s="85" t="e">
        <v>#DIV/0!</v>
      </c>
      <c r="BP29" s="85" t="e">
        <v>#DIV/0!</v>
      </c>
      <c r="BQ29" s="85" t="e">
        <v>#DIV/0!</v>
      </c>
      <c r="BR29" s="85" t="e">
        <v>#DIV/0!</v>
      </c>
      <c r="BS29" s="85" t="e">
        <v>#DIV/0!</v>
      </c>
      <c r="BT29" s="85" t="e">
        <v>#DIV/0!</v>
      </c>
      <c r="BU29" s="85" t="e">
        <v>#DIV/0!</v>
      </c>
      <c r="BV29" s="85" t="e">
        <v>#DIV/0!</v>
      </c>
    </row>
    <row r="30" spans="1:74" x14ac:dyDescent="0.25">
      <c r="A30" t="s">
        <v>65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6"/>
      <c r="AK30" s="46"/>
      <c r="AL30" s="46"/>
      <c r="AM30" s="46"/>
      <c r="AN30" s="46"/>
      <c r="AO30" s="4">
        <v>55</v>
      </c>
      <c r="AP30" s="4">
        <v>46</v>
      </c>
      <c r="AQ30" s="4">
        <v>95</v>
      </c>
      <c r="AR30" s="4">
        <v>74</v>
      </c>
      <c r="AS30" s="4">
        <v>76</v>
      </c>
      <c r="AT30" s="4">
        <v>88</v>
      </c>
      <c r="BA30" s="50">
        <v>196</v>
      </c>
      <c r="BB30" s="50">
        <v>238</v>
      </c>
      <c r="BC30" s="50">
        <v>0</v>
      </c>
      <c r="BD30" s="50">
        <v>0</v>
      </c>
      <c r="BE30" s="50">
        <v>434</v>
      </c>
      <c r="BF30" s="85" t="e">
        <v>#DIV/0!</v>
      </c>
      <c r="BG30" s="85" t="e">
        <v>#DIV/0!</v>
      </c>
      <c r="BH30" s="85" t="e">
        <v>#DIV/0!</v>
      </c>
      <c r="BI30" s="85" t="e">
        <v>#DIV/0!</v>
      </c>
      <c r="BJ30" s="85" t="e">
        <v>#DIV/0!</v>
      </c>
      <c r="BK30" s="85" t="e">
        <v>#DIV/0!</v>
      </c>
      <c r="BL30" s="85" t="e">
        <v>#DIV/0!</v>
      </c>
      <c r="BM30" s="85" t="e">
        <v>#DIV/0!</v>
      </c>
      <c r="BN30" s="85" t="e">
        <v>#DIV/0!</v>
      </c>
      <c r="BO30" s="85" t="e">
        <v>#DIV/0!</v>
      </c>
      <c r="BP30" s="85" t="e">
        <v>#DIV/0!</v>
      </c>
      <c r="BQ30" s="85" t="e">
        <v>#DIV/0!</v>
      </c>
      <c r="BR30" s="85" t="e">
        <v>#DIV/0!</v>
      </c>
      <c r="BS30" s="85" t="e">
        <v>#DIV/0!</v>
      </c>
      <c r="BT30" s="85" t="e">
        <v>#DIV/0!</v>
      </c>
      <c r="BU30" s="85" t="e">
        <v>#DIV/0!</v>
      </c>
      <c r="BV30" s="85" t="e">
        <v>#DIV/0!</v>
      </c>
    </row>
    <row r="31" spans="1:74" x14ac:dyDescent="0.25">
      <c r="A31" t="s">
        <v>66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6"/>
      <c r="AK31" s="46"/>
      <c r="AL31" s="46"/>
      <c r="AM31" s="46"/>
      <c r="AN31" s="46"/>
      <c r="AO31" s="4">
        <v>84</v>
      </c>
      <c r="AP31" s="4">
        <v>124</v>
      </c>
      <c r="AQ31" s="4">
        <v>87</v>
      </c>
      <c r="AR31" s="4">
        <v>67</v>
      </c>
      <c r="AS31" s="4">
        <v>81</v>
      </c>
      <c r="AT31" s="4">
        <v>86</v>
      </c>
      <c r="BA31" s="50">
        <v>295</v>
      </c>
      <c r="BB31" s="50">
        <v>234</v>
      </c>
      <c r="BC31" s="50">
        <v>0</v>
      </c>
      <c r="BD31" s="50">
        <v>0</v>
      </c>
      <c r="BE31" s="50">
        <v>529</v>
      </c>
      <c r="BF31" s="85" t="e">
        <v>#DIV/0!</v>
      </c>
      <c r="BG31" s="85" t="e">
        <v>#DIV/0!</v>
      </c>
      <c r="BH31" s="85" t="e">
        <v>#DIV/0!</v>
      </c>
      <c r="BI31" s="85" t="e">
        <v>#DIV/0!</v>
      </c>
      <c r="BJ31" s="85" t="e">
        <v>#DIV/0!</v>
      </c>
      <c r="BK31" s="85" t="e">
        <v>#DIV/0!</v>
      </c>
      <c r="BL31" s="85" t="e">
        <v>#DIV/0!</v>
      </c>
      <c r="BM31" s="85" t="e">
        <v>#DIV/0!</v>
      </c>
      <c r="BN31" s="85" t="e">
        <v>#DIV/0!</v>
      </c>
      <c r="BO31" s="85" t="e">
        <v>#DIV/0!</v>
      </c>
      <c r="BP31" s="85" t="e">
        <v>#DIV/0!</v>
      </c>
      <c r="BQ31" s="85" t="e">
        <v>#DIV/0!</v>
      </c>
      <c r="BR31" s="85" t="e">
        <v>#DIV/0!</v>
      </c>
      <c r="BS31" s="85" t="e">
        <v>#DIV/0!</v>
      </c>
      <c r="BT31" s="85" t="e">
        <v>#DIV/0!</v>
      </c>
      <c r="BU31" s="85" t="e">
        <v>#DIV/0!</v>
      </c>
      <c r="BV31" s="85" t="e">
        <v>#DIV/0!</v>
      </c>
    </row>
    <row r="32" spans="1:74" x14ac:dyDescent="0.25">
      <c r="A32" t="s">
        <v>67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6"/>
      <c r="AK32" s="46"/>
      <c r="AL32" s="46"/>
      <c r="AM32" s="46"/>
      <c r="AN32" s="46"/>
      <c r="AO32" s="4">
        <v>41</v>
      </c>
      <c r="AP32" s="4">
        <v>87</v>
      </c>
      <c r="AQ32" s="4">
        <v>148</v>
      </c>
      <c r="AR32" s="4">
        <v>50</v>
      </c>
      <c r="AS32" s="4">
        <v>39</v>
      </c>
      <c r="AT32" s="4">
        <v>37</v>
      </c>
      <c r="BA32" s="50">
        <v>276</v>
      </c>
      <c r="BB32" s="50">
        <v>126</v>
      </c>
      <c r="BC32" s="50">
        <v>0</v>
      </c>
      <c r="BD32" s="50">
        <v>0</v>
      </c>
      <c r="BE32" s="50">
        <v>402</v>
      </c>
      <c r="BF32" s="85" t="e">
        <v>#DIV/0!</v>
      </c>
      <c r="BG32" s="85" t="e">
        <v>#DIV/0!</v>
      </c>
      <c r="BH32" s="85" t="e">
        <v>#DIV/0!</v>
      </c>
      <c r="BI32" s="85" t="e">
        <v>#DIV/0!</v>
      </c>
      <c r="BJ32" s="85" t="e">
        <v>#DIV/0!</v>
      </c>
      <c r="BK32" s="85" t="e">
        <v>#DIV/0!</v>
      </c>
      <c r="BL32" s="85" t="e">
        <v>#DIV/0!</v>
      </c>
      <c r="BM32" s="85" t="e">
        <v>#DIV/0!</v>
      </c>
      <c r="BN32" s="85" t="e">
        <v>#DIV/0!</v>
      </c>
      <c r="BO32" s="85" t="e">
        <v>#DIV/0!</v>
      </c>
      <c r="BP32" s="85" t="e">
        <v>#DIV/0!</v>
      </c>
      <c r="BQ32" s="85" t="e">
        <v>#DIV/0!</v>
      </c>
      <c r="BR32" s="85" t="e">
        <v>#DIV/0!</v>
      </c>
      <c r="BS32" s="85" t="e">
        <v>#DIV/0!</v>
      </c>
      <c r="BT32" s="85" t="e">
        <v>#DIV/0!</v>
      </c>
      <c r="BU32" s="85" t="e">
        <v>#DIV/0!</v>
      </c>
      <c r="BV32" s="85" t="e">
        <v>#DIV/0!</v>
      </c>
    </row>
    <row r="33" spans="1:74" x14ac:dyDescent="0.25">
      <c r="A33" t="s">
        <v>68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6"/>
      <c r="AK33" s="46"/>
      <c r="AL33" s="46"/>
      <c r="AM33" s="46"/>
      <c r="AN33" s="46"/>
      <c r="AO33" s="4">
        <v>28</v>
      </c>
      <c r="AP33" s="4">
        <v>34</v>
      </c>
      <c r="AQ33" s="4">
        <v>55</v>
      </c>
      <c r="AR33" s="4">
        <v>45</v>
      </c>
      <c r="AS33" s="4">
        <v>53</v>
      </c>
      <c r="AT33" s="4">
        <v>55</v>
      </c>
      <c r="BA33" s="50">
        <v>117</v>
      </c>
      <c r="BB33" s="50">
        <v>153</v>
      </c>
      <c r="BC33" s="50">
        <v>0</v>
      </c>
      <c r="BD33" s="50">
        <v>0</v>
      </c>
      <c r="BE33" s="50">
        <v>270</v>
      </c>
      <c r="BF33" s="85" t="e">
        <v>#DIV/0!</v>
      </c>
      <c r="BG33" s="85" t="e">
        <v>#DIV/0!</v>
      </c>
      <c r="BH33" s="85" t="e">
        <v>#DIV/0!</v>
      </c>
      <c r="BI33" s="85" t="e">
        <v>#DIV/0!</v>
      </c>
      <c r="BJ33" s="85" t="e">
        <v>#DIV/0!</v>
      </c>
      <c r="BK33" s="85" t="e">
        <v>#DIV/0!</v>
      </c>
      <c r="BL33" s="85" t="e">
        <v>#DIV/0!</v>
      </c>
      <c r="BM33" s="85" t="e">
        <v>#DIV/0!</v>
      </c>
      <c r="BN33" s="85" t="e">
        <v>#DIV/0!</v>
      </c>
      <c r="BO33" s="85" t="e">
        <v>#DIV/0!</v>
      </c>
      <c r="BP33" s="85" t="e">
        <v>#DIV/0!</v>
      </c>
      <c r="BQ33" s="85" t="e">
        <v>#DIV/0!</v>
      </c>
      <c r="BR33" s="85" t="e">
        <v>#DIV/0!</v>
      </c>
      <c r="BS33" s="85" t="e">
        <v>#DIV/0!</v>
      </c>
      <c r="BT33" s="85" t="e">
        <v>#DIV/0!</v>
      </c>
      <c r="BU33" s="85" t="e">
        <v>#DIV/0!</v>
      </c>
      <c r="BV33" s="85" t="e">
        <v>#DIV/0!</v>
      </c>
    </row>
    <row r="34" spans="1:74" x14ac:dyDescent="0.25">
      <c r="A34" t="s">
        <v>69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6"/>
      <c r="AK34" s="46"/>
      <c r="AL34" s="46"/>
      <c r="AM34" s="46"/>
      <c r="AN34" s="46"/>
      <c r="AO34" s="4">
        <v>50</v>
      </c>
      <c r="AP34" s="4">
        <v>44</v>
      </c>
      <c r="AQ34" s="4">
        <v>68</v>
      </c>
      <c r="AR34" s="4">
        <v>58</v>
      </c>
      <c r="AS34" s="4">
        <v>51</v>
      </c>
      <c r="AT34" s="4">
        <v>47</v>
      </c>
      <c r="BA34" s="50">
        <v>162</v>
      </c>
      <c r="BB34" s="50">
        <v>156</v>
      </c>
      <c r="BC34" s="50">
        <v>0</v>
      </c>
      <c r="BD34" s="50">
        <v>0</v>
      </c>
      <c r="BE34" s="50">
        <v>318</v>
      </c>
      <c r="BF34" s="85" t="e">
        <v>#DIV/0!</v>
      </c>
      <c r="BG34" s="85" t="e">
        <v>#DIV/0!</v>
      </c>
      <c r="BH34" s="85" t="e">
        <v>#DIV/0!</v>
      </c>
      <c r="BI34" s="85" t="e">
        <v>#DIV/0!</v>
      </c>
      <c r="BJ34" s="85" t="e">
        <v>#DIV/0!</v>
      </c>
      <c r="BK34" s="85" t="e">
        <v>#DIV/0!</v>
      </c>
      <c r="BL34" s="85" t="e">
        <v>#DIV/0!</v>
      </c>
      <c r="BM34" s="85" t="e">
        <v>#DIV/0!</v>
      </c>
      <c r="BN34" s="85" t="e">
        <v>#DIV/0!</v>
      </c>
      <c r="BO34" s="85" t="e">
        <v>#DIV/0!</v>
      </c>
      <c r="BP34" s="85" t="e">
        <v>#DIV/0!</v>
      </c>
      <c r="BQ34" s="85" t="e">
        <v>#DIV/0!</v>
      </c>
      <c r="BR34" s="85" t="e">
        <v>#DIV/0!</v>
      </c>
      <c r="BS34" s="85" t="e">
        <v>#DIV/0!</v>
      </c>
      <c r="BT34" s="85" t="e">
        <v>#DIV/0!</v>
      </c>
      <c r="BU34" s="85" t="e">
        <v>#DIV/0!</v>
      </c>
      <c r="BV34" s="85" t="e">
        <v>#DIV/0!</v>
      </c>
    </row>
    <row r="35" spans="1:74" x14ac:dyDescent="0.25">
      <c r="A35" t="s">
        <v>70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6"/>
      <c r="AK35" s="46"/>
      <c r="AL35" s="46"/>
      <c r="AM35" s="46"/>
      <c r="AN35" s="46"/>
      <c r="AO35" s="4"/>
      <c r="AP35" s="4">
        <v>31</v>
      </c>
      <c r="AQ35" s="4">
        <v>31</v>
      </c>
      <c r="AR35" s="4">
        <v>35</v>
      </c>
      <c r="AS35" s="4">
        <v>23</v>
      </c>
      <c r="AT35" s="4">
        <v>15</v>
      </c>
      <c r="BA35" s="50">
        <v>62</v>
      </c>
      <c r="BB35" s="50">
        <v>73</v>
      </c>
      <c r="BC35" s="50"/>
      <c r="BD35" s="50"/>
      <c r="BE35" s="50">
        <v>135</v>
      </c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</row>
    <row r="36" spans="1:74" x14ac:dyDescent="0.25">
      <c r="A36" t="s">
        <v>103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6" t="e">
        <v>#DIV/0!</v>
      </c>
      <c r="AK36" s="46" t="e">
        <v>#DIV/0!</v>
      </c>
      <c r="AL36" s="46" t="e">
        <v>#DIV/0!</v>
      </c>
      <c r="AM36" s="46" t="e">
        <v>#DIV/0!</v>
      </c>
      <c r="AN36" s="46" t="e">
        <v>#DIV/0!</v>
      </c>
      <c r="AO36" s="4">
        <v>360</v>
      </c>
      <c r="AP36" s="4">
        <v>522</v>
      </c>
      <c r="AQ36" s="4">
        <v>669</v>
      </c>
      <c r="AR36" s="4">
        <v>585</v>
      </c>
      <c r="AS36" s="4">
        <v>603</v>
      </c>
      <c r="AT36" s="4">
        <v>662</v>
      </c>
      <c r="BA36" s="50">
        <v>1551</v>
      </c>
      <c r="BB36" s="50">
        <v>1850</v>
      </c>
      <c r="BC36" s="50">
        <v>0</v>
      </c>
      <c r="BD36" s="50">
        <v>0</v>
      </c>
      <c r="BE36" s="50">
        <v>3401</v>
      </c>
      <c r="BF36" s="85" t="e">
        <v>#DIV/0!</v>
      </c>
      <c r="BG36" s="85" t="e">
        <v>#DIV/0!</v>
      </c>
      <c r="BH36" s="85" t="e">
        <v>#DIV/0!</v>
      </c>
      <c r="BI36" s="85" t="e">
        <v>#DIV/0!</v>
      </c>
      <c r="BJ36" s="85" t="e">
        <v>#DIV/0!</v>
      </c>
      <c r="BK36" s="85" t="e">
        <v>#DIV/0!</v>
      </c>
      <c r="BL36" s="85" t="e">
        <v>#DIV/0!</v>
      </c>
      <c r="BM36" s="85" t="e">
        <v>#DIV/0!</v>
      </c>
      <c r="BN36" s="85" t="e">
        <v>#DIV/0!</v>
      </c>
      <c r="BO36" s="85" t="e">
        <v>#DIV/0!</v>
      </c>
      <c r="BP36" s="85" t="e">
        <v>#DIV/0!</v>
      </c>
      <c r="BQ36" s="85" t="e">
        <v>#DIV/0!</v>
      </c>
      <c r="BR36" s="85" t="e">
        <v>#DIV/0!</v>
      </c>
      <c r="BS36" s="85" t="e">
        <v>#DIV/0!</v>
      </c>
      <c r="BT36" s="85" t="e">
        <v>#DIV/0!</v>
      </c>
      <c r="BU36" s="85" t="e">
        <v>#DIV/0!</v>
      </c>
      <c r="BV36" s="85" t="e">
        <v>#DIV/0!</v>
      </c>
    </row>
    <row r="39" spans="1:74" s="23" customFormat="1" x14ac:dyDescent="0.25">
      <c r="A39" s="15" t="s">
        <v>50</v>
      </c>
      <c r="B39" s="16">
        <v>42005</v>
      </c>
      <c r="C39" s="16">
        <v>42036</v>
      </c>
      <c r="D39" s="16">
        <v>42064</v>
      </c>
      <c r="E39" s="16">
        <v>42095</v>
      </c>
      <c r="F39" s="16">
        <v>42125</v>
      </c>
      <c r="G39" s="16">
        <v>42156</v>
      </c>
      <c r="H39" s="16">
        <v>42186</v>
      </c>
      <c r="I39" s="16">
        <v>42217</v>
      </c>
      <c r="J39" s="16">
        <v>42248</v>
      </c>
      <c r="K39" s="16">
        <v>42278</v>
      </c>
      <c r="L39" s="16">
        <v>42309</v>
      </c>
      <c r="M39" s="16">
        <v>42339</v>
      </c>
      <c r="N39" s="16">
        <v>42370</v>
      </c>
      <c r="O39" s="16">
        <v>42401</v>
      </c>
      <c r="P39" s="16">
        <v>42430</v>
      </c>
      <c r="Q39" s="16">
        <v>42461</v>
      </c>
      <c r="R39" s="16">
        <v>42491</v>
      </c>
      <c r="S39" s="16">
        <v>42522</v>
      </c>
      <c r="T39" s="16">
        <v>42552</v>
      </c>
      <c r="U39" s="16">
        <v>42583</v>
      </c>
      <c r="V39" s="16">
        <v>42614</v>
      </c>
      <c r="W39" s="16">
        <v>42644</v>
      </c>
      <c r="X39" s="16">
        <v>42675</v>
      </c>
      <c r="Y39" s="16">
        <v>42705</v>
      </c>
      <c r="Z39" s="17" t="s">
        <v>112</v>
      </c>
      <c r="AA39" s="17" t="s">
        <v>78</v>
      </c>
      <c r="AB39" s="17" t="s">
        <v>79</v>
      </c>
      <c r="AC39" s="17" t="s">
        <v>80</v>
      </c>
      <c r="AD39" s="17" t="s">
        <v>81</v>
      </c>
      <c r="AE39" s="18" t="s">
        <v>113</v>
      </c>
      <c r="AF39" s="18" t="s">
        <v>82</v>
      </c>
      <c r="AG39" s="18" t="s">
        <v>83</v>
      </c>
      <c r="AH39" s="18" t="s">
        <v>84</v>
      </c>
      <c r="AI39" s="18" t="s">
        <v>85</v>
      </c>
      <c r="AJ39" s="19" t="s">
        <v>86</v>
      </c>
      <c r="AK39" s="19" t="s">
        <v>87</v>
      </c>
      <c r="AL39" s="19" t="s">
        <v>88</v>
      </c>
      <c r="AM39" s="19" t="s">
        <v>89</v>
      </c>
      <c r="AN39" s="19" t="s">
        <v>90</v>
      </c>
      <c r="AO39" s="20">
        <v>42736</v>
      </c>
      <c r="AP39" s="20">
        <v>42767</v>
      </c>
      <c r="AQ39" s="20">
        <v>42795</v>
      </c>
      <c r="AR39" s="20">
        <v>42826</v>
      </c>
      <c r="AS39" s="20">
        <v>42856</v>
      </c>
      <c r="AT39" s="20">
        <v>42887</v>
      </c>
      <c r="AU39" s="20">
        <v>42917</v>
      </c>
      <c r="AV39" s="20">
        <v>42948</v>
      </c>
      <c r="AW39" s="20">
        <v>42979</v>
      </c>
      <c r="AX39" s="20">
        <v>43009</v>
      </c>
      <c r="AY39" s="20">
        <v>43040</v>
      </c>
      <c r="AZ39" s="20">
        <v>43070</v>
      </c>
      <c r="BA39" s="17" t="s">
        <v>91</v>
      </c>
      <c r="BB39" s="17" t="s">
        <v>92</v>
      </c>
      <c r="BC39" s="17" t="s">
        <v>93</v>
      </c>
      <c r="BD39" s="17" t="s">
        <v>94</v>
      </c>
      <c r="BE39" s="17" t="s">
        <v>114</v>
      </c>
      <c r="BF39" s="21">
        <v>42736</v>
      </c>
      <c r="BG39" s="20">
        <v>42767</v>
      </c>
      <c r="BH39" s="20">
        <v>42795</v>
      </c>
      <c r="BI39" s="20">
        <v>42826</v>
      </c>
      <c r="BJ39" s="20">
        <v>42856</v>
      </c>
      <c r="BK39" s="20">
        <v>42887</v>
      </c>
      <c r="BL39" s="20">
        <v>42917</v>
      </c>
      <c r="BM39" s="20">
        <v>42948</v>
      </c>
      <c r="BN39" s="20">
        <v>42979</v>
      </c>
      <c r="BO39" s="20">
        <v>43009</v>
      </c>
      <c r="BP39" s="20">
        <v>43040</v>
      </c>
      <c r="BQ39" s="20">
        <v>43070</v>
      </c>
      <c r="BR39" s="17" t="s">
        <v>95</v>
      </c>
      <c r="BS39" s="17" t="s">
        <v>96</v>
      </c>
      <c r="BT39" s="17" t="s">
        <v>97</v>
      </c>
      <c r="BU39" s="17" t="s">
        <v>98</v>
      </c>
      <c r="BV39" s="22" t="s">
        <v>3</v>
      </c>
    </row>
    <row r="40" spans="1:74" x14ac:dyDescent="0.25">
      <c r="A40" t="s">
        <v>172</v>
      </c>
      <c r="B40" s="46" t="s">
        <v>53</v>
      </c>
      <c r="C40" s="46" t="s">
        <v>53</v>
      </c>
      <c r="D40" s="46" t="s">
        <v>53</v>
      </c>
      <c r="E40" s="46" t="s">
        <v>53</v>
      </c>
      <c r="F40" s="46" t="s">
        <v>53</v>
      </c>
      <c r="G40" s="46" t="s">
        <v>53</v>
      </c>
      <c r="H40" s="46" t="s">
        <v>53</v>
      </c>
      <c r="I40" s="46" t="s">
        <v>53</v>
      </c>
      <c r="J40" s="46" t="s">
        <v>53</v>
      </c>
      <c r="K40" s="46" t="s">
        <v>53</v>
      </c>
      <c r="L40" s="46" t="s">
        <v>53</v>
      </c>
      <c r="M40" s="46" t="s">
        <v>53</v>
      </c>
      <c r="N40" s="46" t="e">
        <v>#DIV/0!</v>
      </c>
      <c r="O40" s="46" t="e">
        <v>#DIV/0!</v>
      </c>
      <c r="P40" s="46" t="e">
        <v>#DIV/0!</v>
      </c>
      <c r="Q40" s="46" t="e">
        <v>#DIV/0!</v>
      </c>
      <c r="R40" s="46" t="e">
        <v>#DIV/0!</v>
      </c>
      <c r="S40" s="46" t="e">
        <v>#DIV/0!</v>
      </c>
      <c r="T40" s="46" t="e">
        <v>#DIV/0!</v>
      </c>
      <c r="U40" s="46" t="e">
        <v>#DIV/0!</v>
      </c>
      <c r="V40" s="46" t="e">
        <v>#DIV/0!</v>
      </c>
      <c r="W40" s="46" t="e">
        <v>#DIV/0!</v>
      </c>
      <c r="X40" s="46" t="e">
        <v>#DIV/0!</v>
      </c>
      <c r="Y40" s="46" t="e">
        <v>#DIV/0!</v>
      </c>
      <c r="Z40" s="46" t="e">
        <v>#DIV/0!</v>
      </c>
      <c r="AA40" s="46" t="e">
        <v>#DIV/0!</v>
      </c>
      <c r="AB40" s="46" t="e">
        <v>#DIV/0!</v>
      </c>
      <c r="AC40" s="46" t="s">
        <v>53</v>
      </c>
      <c r="AD40" s="46" t="s">
        <v>53</v>
      </c>
      <c r="AE40" s="46" t="e">
        <v>#DIV/0!</v>
      </c>
      <c r="AF40" s="46" t="e">
        <v>#DIV/0!</v>
      </c>
      <c r="AG40" s="46" t="e">
        <v>#DIV/0!</v>
      </c>
      <c r="AH40" s="46" t="e">
        <v>#DIV/0!</v>
      </c>
      <c r="AI40" s="46" t="e">
        <v>#DIV/0!</v>
      </c>
      <c r="AJ40" s="46" t="e">
        <v>#DIV/0!</v>
      </c>
      <c r="AK40" s="46" t="e">
        <v>#DIV/0!</v>
      </c>
      <c r="AL40" s="46" t="e">
        <v>#DIV/0!</v>
      </c>
      <c r="AM40" s="46" t="e">
        <v>#VALUE!</v>
      </c>
      <c r="AN40" s="46" t="e">
        <v>#VALUE!</v>
      </c>
      <c r="AO40" s="46">
        <v>0.5670103092783505</v>
      </c>
      <c r="AP40" s="46">
        <v>0.67708333333333337</v>
      </c>
      <c r="AQ40" s="46">
        <v>0.76842105263157889</v>
      </c>
      <c r="AR40" s="46">
        <v>0.86046511627906974</v>
      </c>
      <c r="AS40" s="46">
        <v>0.60816326530612241</v>
      </c>
      <c r="AT40" s="46">
        <v>0.59368421052631581</v>
      </c>
      <c r="BA40" s="46">
        <v>0.67013888888888884</v>
      </c>
      <c r="BB40" s="46">
        <v>0.66921313980137509</v>
      </c>
      <c r="BE40" s="46">
        <v>0.7058165548098434</v>
      </c>
      <c r="BF40" s="85" t="e">
        <v>#DIV/0!</v>
      </c>
      <c r="BG40" s="85" t="e">
        <v>#DIV/0!</v>
      </c>
      <c r="BH40" s="85" t="e">
        <v>#DIV/0!</v>
      </c>
      <c r="BI40" s="85" t="e">
        <v>#DIV/0!</v>
      </c>
      <c r="BJ40" s="85" t="e">
        <v>#DIV/0!</v>
      </c>
      <c r="BK40" s="85" t="e">
        <v>#DIV/0!</v>
      </c>
      <c r="BL40" s="85"/>
      <c r="BM40" s="85"/>
      <c r="BN40" s="85"/>
      <c r="BO40" s="85"/>
      <c r="BP40" s="85"/>
      <c r="BQ40" s="85"/>
      <c r="BR40" s="85" t="e">
        <v>#DIV/0!</v>
      </c>
      <c r="BS40" s="85" t="e">
        <v>#DIV/0!</v>
      </c>
      <c r="BT40" s="85" t="e">
        <v>#VALUE!</v>
      </c>
      <c r="BU40" s="85" t="e">
        <v>#VALUE!</v>
      </c>
      <c r="BV40" s="85" t="e">
        <v>#DIV/0!</v>
      </c>
    </row>
    <row r="41" spans="1:74" x14ac:dyDescent="0.25">
      <c r="A41" t="s">
        <v>64</v>
      </c>
      <c r="B41" s="46" t="s">
        <v>53</v>
      </c>
      <c r="C41" s="46" t="s">
        <v>53</v>
      </c>
      <c r="D41" s="46" t="s">
        <v>53</v>
      </c>
      <c r="E41" s="46" t="s">
        <v>53</v>
      </c>
      <c r="F41" s="46" t="s">
        <v>53</v>
      </c>
      <c r="G41" s="46" t="s">
        <v>53</v>
      </c>
      <c r="H41" s="46" t="s">
        <v>53</v>
      </c>
      <c r="I41" s="46" t="s">
        <v>53</v>
      </c>
      <c r="J41" s="46" t="s">
        <v>53</v>
      </c>
      <c r="K41" s="46" t="s">
        <v>53</v>
      </c>
      <c r="L41" s="46" t="s">
        <v>53</v>
      </c>
      <c r="M41" s="46" t="s">
        <v>53</v>
      </c>
      <c r="N41" s="46" t="e">
        <v>#DIV/0!</v>
      </c>
      <c r="O41" s="46" t="e">
        <v>#DIV/0!</v>
      </c>
      <c r="P41" s="46" t="e">
        <v>#DIV/0!</v>
      </c>
      <c r="Q41" s="46" t="e">
        <v>#DIV/0!</v>
      </c>
      <c r="R41" s="46" t="e">
        <v>#DIV/0!</v>
      </c>
      <c r="S41" s="46" t="e">
        <v>#DIV/0!</v>
      </c>
      <c r="T41" s="46" t="e">
        <v>#DIV/0!</v>
      </c>
      <c r="U41" s="46" t="e">
        <v>#DIV/0!</v>
      </c>
      <c r="V41" s="46" t="e">
        <v>#DIV/0!</v>
      </c>
      <c r="W41" s="46" t="e">
        <v>#DIV/0!</v>
      </c>
      <c r="X41" s="46" t="e">
        <v>#DIV/0!</v>
      </c>
      <c r="Y41" s="46" t="e">
        <v>#DIV/0!</v>
      </c>
      <c r="Z41" s="46" t="e">
        <v>#DIV/0!</v>
      </c>
      <c r="AA41" s="46" t="e">
        <v>#DIV/0!</v>
      </c>
      <c r="AB41" s="46" t="e">
        <v>#DIV/0!</v>
      </c>
      <c r="AC41" s="46" t="s">
        <v>53</v>
      </c>
      <c r="AD41" s="46" t="s">
        <v>53</v>
      </c>
      <c r="AE41" s="46" t="e">
        <v>#DIV/0!</v>
      </c>
      <c r="AF41" s="46" t="e">
        <v>#DIV/0!</v>
      </c>
      <c r="AG41" s="46" t="e">
        <v>#DIV/0!</v>
      </c>
      <c r="AH41" s="46" t="e">
        <v>#DIV/0!</v>
      </c>
      <c r="AI41" s="46" t="e">
        <v>#DIV/0!</v>
      </c>
      <c r="AJ41" s="46" t="e">
        <v>#DIV/0!</v>
      </c>
      <c r="AK41" s="46" t="e">
        <v>#DIV/0!</v>
      </c>
      <c r="AL41" s="46" t="e">
        <v>#DIV/0!</v>
      </c>
      <c r="AM41" s="46" t="e">
        <v>#VALUE!</v>
      </c>
      <c r="AN41" s="46" t="e">
        <v>#VALUE!</v>
      </c>
      <c r="AO41" s="46">
        <v>0.24867724867724866</v>
      </c>
      <c r="AP41" s="46">
        <v>0.42957746478873238</v>
      </c>
      <c r="AQ41" s="46">
        <v>0.39448275862068966</v>
      </c>
      <c r="AR41" s="46">
        <v>0.4503937007874016</v>
      </c>
      <c r="AS41" s="46">
        <v>0.48427672955974843</v>
      </c>
      <c r="AT41" s="46">
        <v>0.55319148936170215</v>
      </c>
      <c r="BA41" s="46">
        <v>0.3734290843806104</v>
      </c>
      <c r="BB41" s="46">
        <v>0.49925852694018785</v>
      </c>
      <c r="BE41" s="46">
        <v>0.46619115549215406</v>
      </c>
      <c r="BF41" s="85" t="e">
        <v>#DIV/0!</v>
      </c>
      <c r="BG41" s="85" t="e">
        <v>#DIV/0!</v>
      </c>
      <c r="BH41" s="85" t="e">
        <v>#DIV/0!</v>
      </c>
      <c r="BI41" s="85" t="e">
        <v>#DIV/0!</v>
      </c>
      <c r="BJ41" s="85" t="e">
        <v>#DIV/0!</v>
      </c>
      <c r="BK41" s="85" t="e">
        <v>#DIV/0!</v>
      </c>
      <c r="BL41" s="85"/>
      <c r="BM41" s="85"/>
      <c r="BN41" s="85"/>
      <c r="BO41" s="85"/>
      <c r="BP41" s="85"/>
      <c r="BQ41" s="85"/>
      <c r="BR41" s="85" t="e">
        <v>#DIV/0!</v>
      </c>
      <c r="BS41" s="85" t="e">
        <v>#DIV/0!</v>
      </c>
      <c r="BT41" s="85" t="e">
        <v>#VALUE!</v>
      </c>
      <c r="BU41" s="85" t="e">
        <v>#VALUE!</v>
      </c>
      <c r="BV41" s="85" t="e">
        <v>#DIV/0!</v>
      </c>
    </row>
    <row r="42" spans="1:74" x14ac:dyDescent="0.25">
      <c r="A42" t="s">
        <v>65</v>
      </c>
      <c r="B42" s="46" t="s">
        <v>53</v>
      </c>
      <c r="C42" s="46" t="s">
        <v>53</v>
      </c>
      <c r="D42" s="46" t="s">
        <v>53</v>
      </c>
      <c r="E42" s="46" t="s">
        <v>53</v>
      </c>
      <c r="F42" s="46" t="s">
        <v>53</v>
      </c>
      <c r="G42" s="46" t="s">
        <v>53</v>
      </c>
      <c r="H42" s="46" t="s">
        <v>53</v>
      </c>
      <c r="I42" s="46" t="s">
        <v>53</v>
      </c>
      <c r="J42" s="46" t="s">
        <v>53</v>
      </c>
      <c r="K42" s="46" t="s">
        <v>53</v>
      </c>
      <c r="L42" s="46" t="s">
        <v>53</v>
      </c>
      <c r="M42" s="46" t="s">
        <v>53</v>
      </c>
      <c r="N42" s="46" t="e">
        <v>#DIV/0!</v>
      </c>
      <c r="O42" s="46" t="e">
        <v>#DIV/0!</v>
      </c>
      <c r="P42" s="46" t="e">
        <v>#DIV/0!</v>
      </c>
      <c r="Q42" s="46" t="e">
        <v>#DIV/0!</v>
      </c>
      <c r="R42" s="46" t="e">
        <v>#DIV/0!</v>
      </c>
      <c r="S42" s="46" t="e">
        <v>#DIV/0!</v>
      </c>
      <c r="T42" s="46" t="e">
        <v>#DIV/0!</v>
      </c>
      <c r="U42" s="46" t="e">
        <v>#DIV/0!</v>
      </c>
      <c r="V42" s="46" t="e">
        <v>#DIV/0!</v>
      </c>
      <c r="W42" s="46" t="e">
        <v>#DIV/0!</v>
      </c>
      <c r="X42" s="46" t="e">
        <v>#DIV/0!</v>
      </c>
      <c r="Y42" s="46" t="e">
        <v>#DIV/0!</v>
      </c>
      <c r="Z42" s="46" t="e">
        <v>#DIV/0!</v>
      </c>
      <c r="AA42" s="46" t="e">
        <v>#DIV/0!</v>
      </c>
      <c r="AB42" s="46" t="e">
        <v>#DIV/0!</v>
      </c>
      <c r="AC42" s="46" t="s">
        <v>53</v>
      </c>
      <c r="AD42" s="46" t="s">
        <v>53</v>
      </c>
      <c r="AE42" s="46" t="e">
        <v>#DIV/0!</v>
      </c>
      <c r="AF42" s="46" t="e">
        <v>#DIV/0!</v>
      </c>
      <c r="AG42" s="46" t="e">
        <v>#DIV/0!</v>
      </c>
      <c r="AH42" s="46" t="e">
        <v>#DIV/0!</v>
      </c>
      <c r="AI42" s="46" t="e">
        <v>#DIV/0!</v>
      </c>
      <c r="AJ42" s="46" t="e">
        <v>#DIV/0!</v>
      </c>
      <c r="AK42" s="46" t="e">
        <v>#DIV/0!</v>
      </c>
      <c r="AL42" s="46" t="e">
        <v>#DIV/0!</v>
      </c>
      <c r="AM42" s="46" t="e">
        <v>#VALUE!</v>
      </c>
      <c r="AN42" s="46" t="e">
        <v>#VALUE!</v>
      </c>
      <c r="AO42" s="46">
        <v>0.14511873350923482</v>
      </c>
      <c r="AP42" s="46">
        <v>0.1619718309859155</v>
      </c>
      <c r="AQ42" s="46">
        <v>0.33450704225352113</v>
      </c>
      <c r="AR42" s="46">
        <v>0.21142857142857144</v>
      </c>
      <c r="AS42" s="46">
        <v>0.25041186161449752</v>
      </c>
      <c r="AT42" s="46">
        <v>0.28852459016393445</v>
      </c>
      <c r="BA42" s="46">
        <v>0.20696937697993664</v>
      </c>
      <c r="BB42" s="46">
        <v>0.24830464267083985</v>
      </c>
      <c r="BE42" s="46">
        <v>0.2529137529137529</v>
      </c>
      <c r="BF42" s="85" t="e">
        <v>#DIV/0!</v>
      </c>
      <c r="BG42" s="85" t="e">
        <v>#DIV/0!</v>
      </c>
      <c r="BH42" s="85" t="e">
        <v>#DIV/0!</v>
      </c>
      <c r="BI42" s="85" t="e">
        <v>#DIV/0!</v>
      </c>
      <c r="BJ42" s="85" t="e">
        <v>#DIV/0!</v>
      </c>
      <c r="BK42" s="85" t="e">
        <v>#DIV/0!</v>
      </c>
      <c r="BL42" s="85"/>
      <c r="BM42" s="85"/>
      <c r="BN42" s="85"/>
      <c r="BO42" s="85"/>
      <c r="BP42" s="85"/>
      <c r="BQ42" s="85"/>
      <c r="BR42" s="85" t="e">
        <v>#DIV/0!</v>
      </c>
      <c r="BS42" s="85" t="e">
        <v>#DIV/0!</v>
      </c>
      <c r="BT42" s="85" t="e">
        <v>#VALUE!</v>
      </c>
      <c r="BU42" s="85" t="e">
        <v>#VALUE!</v>
      </c>
      <c r="BV42" s="85" t="e">
        <v>#DIV/0!</v>
      </c>
    </row>
    <row r="43" spans="1:74" x14ac:dyDescent="0.25">
      <c r="A43" t="s">
        <v>66</v>
      </c>
      <c r="B43" s="46" t="s">
        <v>53</v>
      </c>
      <c r="C43" s="46" t="s">
        <v>53</v>
      </c>
      <c r="D43" s="46" t="s">
        <v>53</v>
      </c>
      <c r="E43" s="46" t="s">
        <v>53</v>
      </c>
      <c r="F43" s="46" t="s">
        <v>53</v>
      </c>
      <c r="G43" s="46" t="s">
        <v>53</v>
      </c>
      <c r="H43" s="46" t="s">
        <v>53</v>
      </c>
      <c r="I43" s="46" t="s">
        <v>53</v>
      </c>
      <c r="J43" s="46" t="s">
        <v>53</v>
      </c>
      <c r="K43" s="46" t="s">
        <v>53</v>
      </c>
      <c r="L43" s="46" t="s">
        <v>53</v>
      </c>
      <c r="M43" s="46" t="s">
        <v>53</v>
      </c>
      <c r="N43" s="46" t="e">
        <v>#DIV/0!</v>
      </c>
      <c r="O43" s="46" t="e">
        <v>#DIV/0!</v>
      </c>
      <c r="P43" s="46" t="e">
        <v>#DIV/0!</v>
      </c>
      <c r="Q43" s="46" t="e">
        <v>#DIV/0!</v>
      </c>
      <c r="R43" s="46" t="e">
        <v>#DIV/0!</v>
      </c>
      <c r="S43" s="46" t="e">
        <v>#DIV/0!</v>
      </c>
      <c r="T43" s="46" t="e">
        <v>#DIV/0!</v>
      </c>
      <c r="U43" s="46" t="e">
        <v>#DIV/0!</v>
      </c>
      <c r="V43" s="46" t="e">
        <v>#DIV/0!</v>
      </c>
      <c r="W43" s="46" t="e">
        <v>#DIV/0!</v>
      </c>
      <c r="X43" s="46" t="e">
        <v>#DIV/0!</v>
      </c>
      <c r="Y43" s="46" t="e">
        <v>#DIV/0!</v>
      </c>
      <c r="Z43" s="46" t="e">
        <v>#DIV/0!</v>
      </c>
      <c r="AA43" s="46" t="e">
        <v>#DIV/0!</v>
      </c>
      <c r="AB43" s="46" t="e">
        <v>#DIV/0!</v>
      </c>
      <c r="AC43" s="46" t="s">
        <v>53</v>
      </c>
      <c r="AD43" s="46" t="s">
        <v>53</v>
      </c>
      <c r="AE43" s="46" t="e">
        <v>#DIV/0!</v>
      </c>
      <c r="AF43" s="46" t="e">
        <v>#DIV/0!</v>
      </c>
      <c r="AG43" s="46" t="e">
        <v>#DIV/0!</v>
      </c>
      <c r="AH43" s="46" t="e">
        <v>#DIV/0!</v>
      </c>
      <c r="AI43" s="46" t="e">
        <v>#DIV/0!</v>
      </c>
      <c r="AJ43" s="46" t="e">
        <v>#DIV/0!</v>
      </c>
      <c r="AK43" s="46" t="e">
        <v>#DIV/0!</v>
      </c>
      <c r="AL43" s="46" t="e">
        <v>#DIV/0!</v>
      </c>
      <c r="AM43" s="46" t="e">
        <v>#VALUE!</v>
      </c>
      <c r="AN43" s="46" t="e">
        <v>#VALUE!</v>
      </c>
      <c r="AO43" s="46">
        <v>0.1276595744680851</v>
      </c>
      <c r="AP43" s="46">
        <v>0.17613636363636365</v>
      </c>
      <c r="AQ43" s="46">
        <v>0.13272311212814644</v>
      </c>
      <c r="AR43" s="46">
        <v>0.12441968430826369</v>
      </c>
      <c r="AS43" s="46">
        <v>0.13659359190556492</v>
      </c>
      <c r="AT43" s="46">
        <v>0.13771016813450759</v>
      </c>
      <c r="BA43" s="46">
        <v>0.14622057001239158</v>
      </c>
      <c r="BB43" s="46">
        <v>0.13325740318906606</v>
      </c>
      <c r="BE43" s="46">
        <v>0.15357816809406299</v>
      </c>
      <c r="BF43" s="85" t="e">
        <v>#DIV/0!</v>
      </c>
      <c r="BG43" s="85" t="e">
        <v>#DIV/0!</v>
      </c>
      <c r="BH43" s="85" t="e">
        <v>#DIV/0!</v>
      </c>
      <c r="BI43" s="85" t="e">
        <v>#DIV/0!</v>
      </c>
      <c r="BJ43" s="85" t="e">
        <v>#DIV/0!</v>
      </c>
      <c r="BK43" s="85" t="e">
        <v>#DIV/0!</v>
      </c>
      <c r="BL43" s="85"/>
      <c r="BM43" s="85"/>
      <c r="BN43" s="85"/>
      <c r="BO43" s="85"/>
      <c r="BP43" s="85"/>
      <c r="BQ43" s="85"/>
      <c r="BR43" s="85" t="e">
        <v>#DIV/0!</v>
      </c>
      <c r="BS43" s="85" t="e">
        <v>#DIV/0!</v>
      </c>
      <c r="BT43" s="85" t="e">
        <v>#VALUE!</v>
      </c>
      <c r="BU43" s="85" t="e">
        <v>#VALUE!</v>
      </c>
      <c r="BV43" s="85" t="e">
        <v>#DIV/0!</v>
      </c>
    </row>
    <row r="44" spans="1:74" x14ac:dyDescent="0.25">
      <c r="A44" t="s">
        <v>67</v>
      </c>
      <c r="B44" s="46" t="s">
        <v>53</v>
      </c>
      <c r="C44" s="46" t="s">
        <v>53</v>
      </c>
      <c r="D44" s="46" t="s">
        <v>53</v>
      </c>
      <c r="E44" s="46" t="s">
        <v>53</v>
      </c>
      <c r="F44" s="46" t="s">
        <v>53</v>
      </c>
      <c r="G44" s="46" t="s">
        <v>53</v>
      </c>
      <c r="H44" s="46" t="s">
        <v>53</v>
      </c>
      <c r="I44" s="46" t="s">
        <v>53</v>
      </c>
      <c r="J44" s="46" t="s">
        <v>53</v>
      </c>
      <c r="K44" s="46" t="s">
        <v>53</v>
      </c>
      <c r="L44" s="46" t="s">
        <v>53</v>
      </c>
      <c r="M44" s="46" t="s">
        <v>53</v>
      </c>
      <c r="N44" s="46" t="e">
        <v>#DIV/0!</v>
      </c>
      <c r="O44" s="46" t="e">
        <v>#DIV/0!</v>
      </c>
      <c r="P44" s="46" t="e">
        <v>#DIV/0!</v>
      </c>
      <c r="Q44" s="46" t="e">
        <v>#DIV/0!</v>
      </c>
      <c r="R44" s="46" t="e">
        <v>#DIV/0!</v>
      </c>
      <c r="S44" s="46" t="e">
        <v>#DIV/0!</v>
      </c>
      <c r="T44" s="46" t="e">
        <v>#DIV/0!</v>
      </c>
      <c r="U44" s="46" t="e">
        <v>#DIV/0!</v>
      </c>
      <c r="V44" s="46" t="e">
        <v>#DIV/0!</v>
      </c>
      <c r="W44" s="46" t="e">
        <v>#DIV/0!</v>
      </c>
      <c r="X44" s="46" t="e">
        <v>#DIV/0!</v>
      </c>
      <c r="Y44" s="46" t="e">
        <v>#DIV/0!</v>
      </c>
      <c r="Z44" s="46" t="e">
        <v>#DIV/0!</v>
      </c>
      <c r="AA44" s="46" t="e">
        <v>#DIV/0!</v>
      </c>
      <c r="AB44" s="46" t="e">
        <v>#DIV/0!</v>
      </c>
      <c r="AC44" s="46" t="s">
        <v>53</v>
      </c>
      <c r="AD44" s="46" t="s">
        <v>53</v>
      </c>
      <c r="AE44" s="46" t="e">
        <v>#DIV/0!</v>
      </c>
      <c r="AF44" s="46" t="e">
        <v>#DIV/0!</v>
      </c>
      <c r="AG44" s="46" t="e">
        <v>#DIV/0!</v>
      </c>
      <c r="AH44" s="46" t="e">
        <v>#DIV/0!</v>
      </c>
      <c r="AI44" s="46" t="e">
        <v>#DIV/0!</v>
      </c>
      <c r="AJ44" s="46" t="e">
        <v>#DIV/0!</v>
      </c>
      <c r="AK44" s="46" t="e">
        <v>#DIV/0!</v>
      </c>
      <c r="AL44" s="46" t="e">
        <v>#DIV/0!</v>
      </c>
      <c r="AM44" s="46" t="e">
        <v>#VALUE!</v>
      </c>
      <c r="AN44" s="46" t="e">
        <v>#VALUE!</v>
      </c>
      <c r="AO44" s="46">
        <v>7.2824156305506219E-2</v>
      </c>
      <c r="AP44" s="46">
        <v>0.17279046673286991</v>
      </c>
      <c r="AQ44" s="46">
        <v>0.32</v>
      </c>
      <c r="AR44" s="46">
        <v>0.1152073732718894</v>
      </c>
      <c r="AS44" s="46">
        <v>0.11470588235294117</v>
      </c>
      <c r="AT44" s="46">
        <v>0.12671232876712329</v>
      </c>
      <c r="BA44" s="46">
        <v>0.18051013734466972</v>
      </c>
      <c r="BB44" s="46">
        <v>0.11819887429643527</v>
      </c>
      <c r="BE44" s="46">
        <v>0.17376269721201643</v>
      </c>
      <c r="BF44" s="85" t="e">
        <v>#DIV/0!</v>
      </c>
      <c r="BG44" s="85" t="e">
        <v>#DIV/0!</v>
      </c>
      <c r="BH44" s="85" t="e">
        <v>#DIV/0!</v>
      </c>
      <c r="BI44" s="85" t="e">
        <v>#DIV/0!</v>
      </c>
      <c r="BJ44" s="85" t="e">
        <v>#DIV/0!</v>
      </c>
      <c r="BK44" s="85" t="e">
        <v>#DIV/0!</v>
      </c>
      <c r="BL44" s="85"/>
      <c r="BM44" s="85"/>
      <c r="BN44" s="85"/>
      <c r="BO44" s="85"/>
      <c r="BP44" s="85"/>
      <c r="BQ44" s="85"/>
      <c r="BR44" s="85" t="e">
        <v>#DIV/0!</v>
      </c>
      <c r="BS44" s="85" t="e">
        <v>#DIV/0!</v>
      </c>
      <c r="BT44" s="85" t="e">
        <v>#VALUE!</v>
      </c>
      <c r="BU44" s="85" t="e">
        <v>#VALUE!</v>
      </c>
      <c r="BV44" s="85" t="e">
        <v>#DIV/0!</v>
      </c>
    </row>
    <row r="45" spans="1:74" x14ac:dyDescent="0.25">
      <c r="A45" t="s">
        <v>68</v>
      </c>
      <c r="B45" s="46" t="s">
        <v>53</v>
      </c>
      <c r="C45" s="46" t="s">
        <v>53</v>
      </c>
      <c r="D45" s="46" t="s">
        <v>53</v>
      </c>
      <c r="E45" s="46" t="s">
        <v>53</v>
      </c>
      <c r="F45" s="46" t="s">
        <v>53</v>
      </c>
      <c r="G45" s="46" t="s">
        <v>53</v>
      </c>
      <c r="H45" s="46" t="s">
        <v>53</v>
      </c>
      <c r="I45" s="46" t="s">
        <v>53</v>
      </c>
      <c r="J45" s="46" t="s">
        <v>53</v>
      </c>
      <c r="K45" s="46" t="s">
        <v>53</v>
      </c>
      <c r="L45" s="46" t="s">
        <v>53</v>
      </c>
      <c r="M45" s="46" t="s">
        <v>53</v>
      </c>
      <c r="N45" s="46" t="e">
        <v>#DIV/0!</v>
      </c>
      <c r="O45" s="46" t="e">
        <v>#DIV/0!</v>
      </c>
      <c r="P45" s="46" t="e">
        <v>#DIV/0!</v>
      </c>
      <c r="Q45" s="46" t="e">
        <v>#DIV/0!</v>
      </c>
      <c r="R45" s="46" t="e">
        <v>#DIV/0!</v>
      </c>
      <c r="S45" s="46" t="e">
        <v>#DIV/0!</v>
      </c>
      <c r="T45" s="46" t="e">
        <v>#DIV/0!</v>
      </c>
      <c r="U45" s="46" t="e">
        <v>#DIV/0!</v>
      </c>
      <c r="V45" s="46" t="e">
        <v>#DIV/0!</v>
      </c>
      <c r="W45" s="46" t="e">
        <v>#DIV/0!</v>
      </c>
      <c r="X45" s="46" t="e">
        <v>#DIV/0!</v>
      </c>
      <c r="Y45" s="46" t="e">
        <v>#DIV/0!</v>
      </c>
      <c r="Z45" s="46" t="e">
        <v>#DIV/0!</v>
      </c>
      <c r="AA45" s="46" t="e">
        <v>#DIV/0!</v>
      </c>
      <c r="AB45" s="46" t="e">
        <v>#DIV/0!</v>
      </c>
      <c r="AC45" s="46" t="s">
        <v>53</v>
      </c>
      <c r="AD45" s="46" t="s">
        <v>53</v>
      </c>
      <c r="AE45" s="46" t="e">
        <v>#DIV/0!</v>
      </c>
      <c r="AF45" s="46" t="e">
        <v>#DIV/0!</v>
      </c>
      <c r="AG45" s="46" t="e">
        <v>#DIV/0!</v>
      </c>
      <c r="AH45" s="46" t="e">
        <v>#DIV/0!</v>
      </c>
      <c r="AI45" s="46" t="e">
        <v>#DIV/0!</v>
      </c>
      <c r="AJ45" s="46" t="e">
        <v>#DIV/0!</v>
      </c>
      <c r="AK45" s="46" t="e">
        <v>#DIV/0!</v>
      </c>
      <c r="AL45" s="46" t="e">
        <v>#DIV/0!</v>
      </c>
      <c r="AM45" s="46" t="e">
        <v>#VALUE!</v>
      </c>
      <c r="AN45" s="46" t="e">
        <v>#VALUE!</v>
      </c>
      <c r="AO45" s="46">
        <v>4.5977011494252873E-2</v>
      </c>
      <c r="AP45" s="46">
        <v>7.2649572649572655E-2</v>
      </c>
      <c r="AQ45" s="46">
        <v>0.17268445839874411</v>
      </c>
      <c r="AR45" s="46">
        <v>0.16274864376130199</v>
      </c>
      <c r="AS45" s="46">
        <v>0.20229007633587787</v>
      </c>
      <c r="AT45" s="46">
        <v>0.17741935483870969</v>
      </c>
      <c r="BA45" s="46">
        <v>8.3840917233966319E-2</v>
      </c>
      <c r="BB45" s="46">
        <v>0.1803182086034178</v>
      </c>
      <c r="BE45" s="46">
        <v>0.13921113689095127</v>
      </c>
      <c r="BF45" s="85" t="e">
        <v>#DIV/0!</v>
      </c>
      <c r="BG45" s="85" t="e">
        <v>#DIV/0!</v>
      </c>
      <c r="BH45" s="85" t="e">
        <v>#DIV/0!</v>
      </c>
      <c r="BI45" s="85" t="e">
        <v>#DIV/0!</v>
      </c>
      <c r="BJ45" s="85" t="e">
        <v>#DIV/0!</v>
      </c>
      <c r="BK45" s="85" t="e">
        <v>#DIV/0!</v>
      </c>
      <c r="BL45" s="85"/>
      <c r="BM45" s="85"/>
      <c r="BN45" s="85"/>
      <c r="BO45" s="85"/>
      <c r="BP45" s="85"/>
      <c r="BQ45" s="85"/>
      <c r="BR45" s="85" t="e">
        <v>#DIV/0!</v>
      </c>
      <c r="BS45" s="85" t="e">
        <v>#DIV/0!</v>
      </c>
      <c r="BT45" s="85" t="e">
        <v>#VALUE!</v>
      </c>
      <c r="BU45" s="85" t="e">
        <v>#VALUE!</v>
      </c>
      <c r="BV45" s="85" t="e">
        <v>#DIV/0!</v>
      </c>
    </row>
    <row r="46" spans="1:74" x14ac:dyDescent="0.25">
      <c r="A46" t="s">
        <v>69</v>
      </c>
      <c r="B46" s="46" t="s">
        <v>53</v>
      </c>
      <c r="C46" s="46" t="s">
        <v>53</v>
      </c>
      <c r="D46" s="46" t="s">
        <v>53</v>
      </c>
      <c r="E46" s="46" t="s">
        <v>53</v>
      </c>
      <c r="F46" s="46" t="s">
        <v>53</v>
      </c>
      <c r="G46" s="46" t="s">
        <v>53</v>
      </c>
      <c r="H46" s="46" t="s">
        <v>53</v>
      </c>
      <c r="I46" s="46" t="s">
        <v>53</v>
      </c>
      <c r="J46" s="46" t="s">
        <v>53</v>
      </c>
      <c r="K46" s="46" t="s">
        <v>53</v>
      </c>
      <c r="L46" s="46" t="s">
        <v>53</v>
      </c>
      <c r="M46" s="46" t="s">
        <v>53</v>
      </c>
      <c r="N46" s="46" t="e">
        <v>#DIV/0!</v>
      </c>
      <c r="O46" s="46" t="e">
        <v>#DIV/0!</v>
      </c>
      <c r="P46" s="46" t="e">
        <v>#DIV/0!</v>
      </c>
      <c r="Q46" s="46" t="e">
        <v>#DIV/0!</v>
      </c>
      <c r="R46" s="46" t="e">
        <v>#DIV/0!</v>
      </c>
      <c r="S46" s="46" t="e">
        <v>#DIV/0!</v>
      </c>
      <c r="T46" s="46" t="e">
        <v>#DIV/0!</v>
      </c>
      <c r="U46" s="46" t="e">
        <v>#DIV/0!</v>
      </c>
      <c r="V46" s="46" t="e">
        <v>#DIV/0!</v>
      </c>
      <c r="W46" s="46" t="e">
        <v>#DIV/0!</v>
      </c>
      <c r="X46" s="46" t="e">
        <v>#DIV/0!</v>
      </c>
      <c r="Y46" s="46" t="e">
        <v>#DIV/0!</v>
      </c>
      <c r="Z46" s="46" t="e">
        <v>#DIV/0!</v>
      </c>
      <c r="AA46" s="46" t="e">
        <v>#DIV/0!</v>
      </c>
      <c r="AB46" s="46" t="e">
        <v>#DIV/0!</v>
      </c>
      <c r="AC46" s="46" t="s">
        <v>53</v>
      </c>
      <c r="AD46" s="46" t="s">
        <v>53</v>
      </c>
      <c r="AE46" s="46" t="e">
        <v>#DIV/0!</v>
      </c>
      <c r="AF46" s="46" t="e">
        <v>#DIV/0!</v>
      </c>
      <c r="AG46" s="46" t="e">
        <v>#DIV/0!</v>
      </c>
      <c r="AH46" s="46" t="e">
        <v>#DIV/0!</v>
      </c>
      <c r="AI46" s="46" t="e">
        <v>#DIV/0!</v>
      </c>
      <c r="AJ46" s="46" t="e">
        <v>#DIV/0!</v>
      </c>
      <c r="AK46" s="46" t="e">
        <v>#DIV/0!</v>
      </c>
      <c r="AL46" s="46" t="e">
        <v>#DIV/0!</v>
      </c>
      <c r="AM46" s="46" t="e">
        <v>#VALUE!</v>
      </c>
      <c r="AN46" s="46" t="e">
        <v>#VALUE!</v>
      </c>
      <c r="AO46" s="46">
        <v>6.8965517241379309E-2</v>
      </c>
      <c r="AP46" s="46">
        <v>7.963800904977375E-2</v>
      </c>
      <c r="AQ46" s="46">
        <v>0.18328840970350405</v>
      </c>
      <c r="AR46" s="46">
        <v>0.16959064327485379</v>
      </c>
      <c r="AS46" s="46">
        <v>0.15937499999999999</v>
      </c>
      <c r="AT46" s="46">
        <v>0.14756671899529042</v>
      </c>
      <c r="BA46" s="46">
        <v>9.8271155595996362E-2</v>
      </c>
      <c r="BB46" s="46">
        <v>0.15910249872514023</v>
      </c>
      <c r="BE46" s="46">
        <v>0.14030443414956983</v>
      </c>
      <c r="BF46" s="85" t="e">
        <v>#DIV/0!</v>
      </c>
      <c r="BG46" s="85" t="e">
        <v>#DIV/0!</v>
      </c>
      <c r="BH46" s="85" t="e">
        <v>#DIV/0!</v>
      </c>
      <c r="BI46" s="85" t="e">
        <v>#DIV/0!</v>
      </c>
      <c r="BJ46" s="85" t="e">
        <v>#DIV/0!</v>
      </c>
      <c r="BK46" s="85" t="e">
        <v>#DIV/0!</v>
      </c>
      <c r="BL46" s="85"/>
      <c r="BM46" s="85"/>
      <c r="BN46" s="85"/>
      <c r="BO46" s="85"/>
      <c r="BP46" s="85"/>
      <c r="BQ46" s="85"/>
      <c r="BR46" s="85" t="e">
        <v>#DIV/0!</v>
      </c>
      <c r="BS46" s="85" t="e">
        <v>#DIV/0!</v>
      </c>
      <c r="BT46" s="85" t="e">
        <v>#VALUE!</v>
      </c>
      <c r="BU46" s="85" t="e">
        <v>#VALUE!</v>
      </c>
      <c r="BV46" s="85" t="e">
        <v>#DIV/0!</v>
      </c>
    </row>
    <row r="47" spans="1:74" x14ac:dyDescent="0.25">
      <c r="A47" t="s">
        <v>70</v>
      </c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>
        <v>7.7596996245306638E-2</v>
      </c>
      <c r="AQ47" s="46">
        <v>3.6449147560258674E-2</v>
      </c>
      <c r="AR47" s="46">
        <v>3.4448818897637797E-2</v>
      </c>
      <c r="AS47" s="46">
        <v>1.8922254216371864E-2</v>
      </c>
      <c r="AT47" s="46">
        <v>1.052262364082778E-2</v>
      </c>
      <c r="BA47" s="46">
        <v>4.9599999999999998E-2</v>
      </c>
      <c r="BB47" s="46">
        <v>1.9961717254580257E-2</v>
      </c>
      <c r="BE47" s="46">
        <v>2.7511717953943346E-2</v>
      </c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</row>
    <row r="48" spans="1:74" x14ac:dyDescent="0.25">
      <c r="A48" t="s">
        <v>100</v>
      </c>
      <c r="B48" s="46" t="s">
        <v>53</v>
      </c>
      <c r="C48" s="46" t="s">
        <v>53</v>
      </c>
      <c r="D48" s="46" t="s">
        <v>53</v>
      </c>
      <c r="E48" s="46" t="s">
        <v>53</v>
      </c>
      <c r="F48" s="46" t="s">
        <v>53</v>
      </c>
      <c r="G48" s="46" t="s">
        <v>53</v>
      </c>
      <c r="H48" s="46" t="s">
        <v>53</v>
      </c>
      <c r="I48" s="46" t="s">
        <v>53</v>
      </c>
      <c r="J48" s="46" t="s">
        <v>53</v>
      </c>
      <c r="K48" s="46" t="s">
        <v>53</v>
      </c>
      <c r="L48" s="46" t="s">
        <v>53</v>
      </c>
      <c r="M48" s="46" t="s">
        <v>53</v>
      </c>
      <c r="N48" s="46" t="e">
        <v>#DIV/0!</v>
      </c>
      <c r="O48" s="46" t="e">
        <v>#DIV/0!</v>
      </c>
      <c r="P48" s="46" t="e">
        <v>#DIV/0!</v>
      </c>
      <c r="Q48" s="46" t="e">
        <v>#DIV/0!</v>
      </c>
      <c r="R48" s="46" t="e">
        <v>#DIV/0!</v>
      </c>
      <c r="S48" s="46" t="e">
        <v>#DIV/0!</v>
      </c>
      <c r="T48" s="46" t="e">
        <v>#DIV/0!</v>
      </c>
      <c r="U48" s="46" t="e">
        <v>#DIV/0!</v>
      </c>
      <c r="V48" s="46" t="e">
        <v>#DIV/0!</v>
      </c>
      <c r="W48" s="46" t="e">
        <v>#DIV/0!</v>
      </c>
      <c r="X48" s="46" t="e">
        <v>#DIV/0!</v>
      </c>
      <c r="Y48" s="46" t="e">
        <v>#DIV/0!</v>
      </c>
      <c r="Z48" s="46" t="e">
        <v>#DIV/0!</v>
      </c>
      <c r="AA48" s="46" t="e">
        <v>#DIV/0!</v>
      </c>
      <c r="AB48" s="46" t="e">
        <v>#DIV/0!</v>
      </c>
      <c r="AC48" s="46" t="s">
        <v>53</v>
      </c>
      <c r="AD48" s="46" t="s">
        <v>53</v>
      </c>
      <c r="AE48" s="46" t="e">
        <v>#DIV/0!</v>
      </c>
      <c r="AF48" s="46" t="e">
        <v>#DIV/0!</v>
      </c>
      <c r="AG48" s="46" t="e">
        <v>#DIV/0!</v>
      </c>
      <c r="AH48" s="46" t="e">
        <v>#DIV/0!</v>
      </c>
      <c r="AI48" s="46" t="e">
        <v>#DIV/0!</v>
      </c>
      <c r="AJ48" s="46" t="e">
        <v>#DIV/0!</v>
      </c>
      <c r="AK48" s="46" t="e">
        <v>#DIV/0!</v>
      </c>
      <c r="AL48" s="46" t="e">
        <v>#DIV/0!</v>
      </c>
      <c r="AM48" s="46" t="e">
        <v>#VALUE!</v>
      </c>
      <c r="AN48" s="46" t="e">
        <v>#VALUE!</v>
      </c>
      <c r="AO48" s="46">
        <v>0.2236024844720497</v>
      </c>
      <c r="AP48" s="46">
        <v>0.18049792531120332</v>
      </c>
      <c r="AQ48" s="46">
        <v>0.26245586504511575</v>
      </c>
      <c r="AR48" s="46">
        <v>0.24069121579921826</v>
      </c>
      <c r="AS48" s="46">
        <v>0.2532017635943733</v>
      </c>
      <c r="AT48" s="46">
        <v>0.26872336107164602</v>
      </c>
      <c r="BA48" s="46">
        <v>0.21996879875195008</v>
      </c>
      <c r="BB48" s="46">
        <v>0.2542780564909628</v>
      </c>
      <c r="BE48" s="46">
        <v>0.23739224514012494</v>
      </c>
      <c r="BF48" s="85" t="e">
        <v>#DIV/0!</v>
      </c>
      <c r="BG48" s="85" t="e">
        <v>#DIV/0!</v>
      </c>
      <c r="BH48" s="85" t="e">
        <v>#DIV/0!</v>
      </c>
      <c r="BI48" s="85" t="e">
        <v>#DIV/0!</v>
      </c>
      <c r="BJ48" s="85" t="e">
        <v>#DIV/0!</v>
      </c>
      <c r="BK48" s="85" t="e">
        <v>#DIV/0!</v>
      </c>
      <c r="BL48" s="85"/>
      <c r="BM48" s="85"/>
      <c r="BN48" s="85"/>
      <c r="BO48" s="85"/>
      <c r="BP48" s="85"/>
      <c r="BQ48" s="85"/>
      <c r="BR48" s="85" t="e">
        <v>#DIV/0!</v>
      </c>
      <c r="BS48" s="85" t="e">
        <v>#DIV/0!</v>
      </c>
      <c r="BT48" s="85" t="e">
        <v>#VALUE!</v>
      </c>
      <c r="BU48" s="85" t="e">
        <v>#VALUE!</v>
      </c>
      <c r="BV48" s="85" t="e">
        <v>#DIV/0!</v>
      </c>
    </row>
    <row r="49" spans="1:74" x14ac:dyDescent="0.25">
      <c r="Z49" s="46" t="e">
        <v>#DIV/0!</v>
      </c>
      <c r="AE49" s="46" t="e">
        <v>#DIV/0!</v>
      </c>
      <c r="BE49" s="46">
        <v>0.23739224514012494</v>
      </c>
    </row>
    <row r="51" spans="1:74" s="23" customFormat="1" x14ac:dyDescent="0.25">
      <c r="A51" s="15" t="s">
        <v>104</v>
      </c>
      <c r="B51" s="16">
        <v>42005</v>
      </c>
      <c r="C51" s="16">
        <v>42036</v>
      </c>
      <c r="D51" s="16">
        <v>42064</v>
      </c>
      <c r="E51" s="16">
        <v>42095</v>
      </c>
      <c r="F51" s="16">
        <v>42125</v>
      </c>
      <c r="G51" s="16">
        <v>42156</v>
      </c>
      <c r="H51" s="16">
        <v>42186</v>
      </c>
      <c r="I51" s="16">
        <v>42217</v>
      </c>
      <c r="J51" s="16">
        <v>42248</v>
      </c>
      <c r="K51" s="16">
        <v>42278</v>
      </c>
      <c r="L51" s="16">
        <v>42309</v>
      </c>
      <c r="M51" s="16">
        <v>42339</v>
      </c>
      <c r="N51" s="16">
        <v>42370</v>
      </c>
      <c r="O51" s="16">
        <v>42401</v>
      </c>
      <c r="P51" s="16">
        <v>42430</v>
      </c>
      <c r="Q51" s="16">
        <v>42461</v>
      </c>
      <c r="R51" s="16">
        <v>42491</v>
      </c>
      <c r="S51" s="16">
        <v>42522</v>
      </c>
      <c r="T51" s="16">
        <v>42552</v>
      </c>
      <c r="U51" s="16">
        <v>42583</v>
      </c>
      <c r="V51" s="16">
        <v>42614</v>
      </c>
      <c r="W51" s="16">
        <v>42644</v>
      </c>
      <c r="X51" s="16">
        <v>42675</v>
      </c>
      <c r="Y51" s="16">
        <v>42705</v>
      </c>
      <c r="Z51" s="17" t="s">
        <v>112</v>
      </c>
      <c r="AA51" s="17" t="s">
        <v>78</v>
      </c>
      <c r="AB51" s="17" t="s">
        <v>79</v>
      </c>
      <c r="AC51" s="17" t="s">
        <v>80</v>
      </c>
      <c r="AD51" s="17" t="s">
        <v>81</v>
      </c>
      <c r="AE51" s="18" t="s">
        <v>113</v>
      </c>
      <c r="AF51" s="18" t="s">
        <v>82</v>
      </c>
      <c r="AG51" s="18" t="s">
        <v>83</v>
      </c>
      <c r="AH51" s="18" t="s">
        <v>84</v>
      </c>
      <c r="AI51" s="18" t="s">
        <v>85</v>
      </c>
      <c r="AJ51" s="19" t="s">
        <v>86</v>
      </c>
      <c r="AK51" s="19" t="s">
        <v>87</v>
      </c>
      <c r="AL51" s="19" t="s">
        <v>88</v>
      </c>
      <c r="AM51" s="19" t="s">
        <v>89</v>
      </c>
      <c r="AN51" s="19" t="s">
        <v>90</v>
      </c>
      <c r="AO51" s="20">
        <v>42736</v>
      </c>
      <c r="AP51" s="20">
        <v>42767</v>
      </c>
      <c r="AQ51" s="20">
        <v>42795</v>
      </c>
      <c r="AR51" s="20">
        <v>42826</v>
      </c>
      <c r="AS51" s="20">
        <v>42856</v>
      </c>
      <c r="AT51" s="20">
        <v>42887</v>
      </c>
      <c r="AU51" s="20">
        <v>42917</v>
      </c>
      <c r="AV51" s="20">
        <v>42948</v>
      </c>
      <c r="AW51" s="20">
        <v>42979</v>
      </c>
      <c r="AX51" s="20">
        <v>43009</v>
      </c>
      <c r="AY51" s="20">
        <v>43040</v>
      </c>
      <c r="AZ51" s="20">
        <v>43070</v>
      </c>
      <c r="BA51" s="17" t="s">
        <v>91</v>
      </c>
      <c r="BB51" s="17" t="s">
        <v>92</v>
      </c>
      <c r="BC51" s="17" t="s">
        <v>93</v>
      </c>
      <c r="BD51" s="17" t="s">
        <v>94</v>
      </c>
      <c r="BE51" s="17" t="s">
        <v>114</v>
      </c>
      <c r="BF51" s="21">
        <v>42736</v>
      </c>
      <c r="BG51" s="20">
        <v>42767</v>
      </c>
      <c r="BH51" s="20">
        <v>42795</v>
      </c>
      <c r="BI51" s="20">
        <v>42826</v>
      </c>
      <c r="BJ51" s="20">
        <v>42856</v>
      </c>
      <c r="BK51" s="20">
        <v>42887</v>
      </c>
      <c r="BL51" s="20">
        <v>42917</v>
      </c>
      <c r="BM51" s="20">
        <v>42948</v>
      </c>
      <c r="BN51" s="20">
        <v>42979</v>
      </c>
      <c r="BO51" s="20">
        <v>43009</v>
      </c>
      <c r="BP51" s="20">
        <v>43040</v>
      </c>
      <c r="BQ51" s="20">
        <v>43070</v>
      </c>
      <c r="BR51" s="17" t="s">
        <v>95</v>
      </c>
      <c r="BS51" s="17" t="s">
        <v>96</v>
      </c>
      <c r="BT51" s="17" t="s">
        <v>97</v>
      </c>
      <c r="BU51" s="17" t="s">
        <v>98</v>
      </c>
      <c r="BV51" s="22" t="s">
        <v>3</v>
      </c>
    </row>
    <row r="52" spans="1:74" x14ac:dyDescent="0.25">
      <c r="A52" t="s">
        <v>172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6"/>
      <c r="AK52" s="46"/>
      <c r="AL52" s="46"/>
      <c r="AM52" s="46"/>
      <c r="AN52" s="46"/>
      <c r="AO52" s="50">
        <v>172.5</v>
      </c>
      <c r="AP52" s="50">
        <v>194.5</v>
      </c>
      <c r="AQ52" s="50">
        <v>284.5</v>
      </c>
      <c r="AR52" s="50">
        <v>449</v>
      </c>
      <c r="AS52" s="50">
        <v>440.5</v>
      </c>
      <c r="AT52" s="50">
        <v>644.5</v>
      </c>
      <c r="AU52" s="50"/>
      <c r="AV52" s="50"/>
      <c r="AW52" s="50"/>
      <c r="AX52" s="50"/>
      <c r="AY52" s="50"/>
      <c r="AZ52" s="50"/>
      <c r="BA52" s="50">
        <v>651.5</v>
      </c>
      <c r="BB52" s="50">
        <v>1534</v>
      </c>
      <c r="BC52" s="50">
        <v>0</v>
      </c>
      <c r="BD52" s="50">
        <v>0</v>
      </c>
      <c r="BE52" s="50">
        <v>2185.5</v>
      </c>
      <c r="BF52" s="85" t="e">
        <v>#DIV/0!</v>
      </c>
      <c r="BG52" s="85" t="e">
        <v>#DIV/0!</v>
      </c>
      <c r="BH52" s="85" t="e">
        <v>#DIV/0!</v>
      </c>
      <c r="BI52" s="85" t="e">
        <v>#DIV/0!</v>
      </c>
      <c r="BJ52" s="85" t="e">
        <v>#DIV/0!</v>
      </c>
      <c r="BK52" s="85" t="e">
        <v>#DIV/0!</v>
      </c>
      <c r="BL52" s="85" t="e">
        <v>#DIV/0!</v>
      </c>
      <c r="BM52" s="85" t="e">
        <v>#DIV/0!</v>
      </c>
      <c r="BN52" s="85" t="e">
        <v>#DIV/0!</v>
      </c>
      <c r="BO52" s="85" t="e">
        <v>#DIV/0!</v>
      </c>
      <c r="BP52" s="85" t="e">
        <v>#DIV/0!</v>
      </c>
      <c r="BQ52" s="85" t="e">
        <v>#DIV/0!</v>
      </c>
      <c r="BR52" s="85" t="e">
        <v>#DIV/0!</v>
      </c>
      <c r="BS52" s="85" t="e">
        <v>#DIV/0!</v>
      </c>
      <c r="BT52" s="85" t="e">
        <v>#DIV/0!</v>
      </c>
      <c r="BU52" s="85" t="e">
        <v>#DIV/0!</v>
      </c>
      <c r="BV52" s="85" t="e">
        <v>#DIV/0!</v>
      </c>
    </row>
    <row r="53" spans="1:74" x14ac:dyDescent="0.25">
      <c r="A53" t="s">
        <v>64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6"/>
      <c r="AK53" s="46"/>
      <c r="AL53" s="46"/>
      <c r="AM53" s="46"/>
      <c r="AN53" s="46"/>
      <c r="AO53" s="50">
        <v>90</v>
      </c>
      <c r="AP53" s="50">
        <v>158</v>
      </c>
      <c r="AQ53" s="50">
        <v>260</v>
      </c>
      <c r="AR53" s="50">
        <v>253</v>
      </c>
      <c r="AS53" s="50">
        <v>218.5</v>
      </c>
      <c r="AT53" s="50">
        <v>337</v>
      </c>
      <c r="AU53" s="50"/>
      <c r="AV53" s="50"/>
      <c r="AW53" s="50"/>
      <c r="AX53" s="50"/>
      <c r="AY53" s="50"/>
      <c r="AZ53" s="50"/>
      <c r="BA53" s="50">
        <v>508</v>
      </c>
      <c r="BB53" s="50">
        <v>808.5</v>
      </c>
      <c r="BC53" s="50">
        <v>0</v>
      </c>
      <c r="BD53" s="50">
        <v>0</v>
      </c>
      <c r="BE53" s="50">
        <v>1316.5</v>
      </c>
      <c r="BF53" s="85" t="e">
        <v>#DIV/0!</v>
      </c>
      <c r="BG53" s="85" t="e">
        <v>#DIV/0!</v>
      </c>
      <c r="BH53" s="85" t="e">
        <v>#DIV/0!</v>
      </c>
      <c r="BI53" s="85" t="e">
        <v>#DIV/0!</v>
      </c>
      <c r="BJ53" s="85" t="e">
        <v>#DIV/0!</v>
      </c>
      <c r="BK53" s="85" t="e">
        <v>#DIV/0!</v>
      </c>
      <c r="BL53" s="85" t="e">
        <v>#DIV/0!</v>
      </c>
      <c r="BM53" s="85" t="e">
        <v>#DIV/0!</v>
      </c>
      <c r="BN53" s="85" t="e">
        <v>#DIV/0!</v>
      </c>
      <c r="BO53" s="85" t="e">
        <v>#DIV/0!</v>
      </c>
      <c r="BP53" s="85" t="e">
        <v>#DIV/0!</v>
      </c>
      <c r="BQ53" s="85" t="e">
        <v>#DIV/0!</v>
      </c>
      <c r="BR53" s="85" t="e">
        <v>#DIV/0!</v>
      </c>
      <c r="BS53" s="85" t="e">
        <v>#DIV/0!</v>
      </c>
      <c r="BT53" s="85" t="e">
        <v>#DIV/0!</v>
      </c>
      <c r="BU53" s="85" t="e">
        <v>#DIV/0!</v>
      </c>
      <c r="BV53" s="85" t="e">
        <v>#DIV/0!</v>
      </c>
    </row>
    <row r="54" spans="1:74" x14ac:dyDescent="0.25">
      <c r="A54" t="s">
        <v>65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6"/>
      <c r="AK54" s="46"/>
      <c r="AL54" s="46"/>
      <c r="AM54" s="46"/>
      <c r="AN54" s="46"/>
      <c r="AO54" s="50">
        <v>83</v>
      </c>
      <c r="AP54" s="50">
        <v>69</v>
      </c>
      <c r="AQ54" s="50">
        <v>201</v>
      </c>
      <c r="AR54" s="50">
        <v>102</v>
      </c>
      <c r="AS54" s="50">
        <v>158</v>
      </c>
      <c r="AT54" s="50">
        <v>149</v>
      </c>
      <c r="AU54" s="50"/>
      <c r="AV54" s="50"/>
      <c r="AW54" s="50"/>
      <c r="AX54" s="50"/>
      <c r="AY54" s="50"/>
      <c r="AZ54" s="50"/>
      <c r="BA54" s="50">
        <v>353</v>
      </c>
      <c r="BB54" s="50">
        <v>409</v>
      </c>
      <c r="BC54" s="50">
        <v>0</v>
      </c>
      <c r="BD54" s="50">
        <v>0</v>
      </c>
      <c r="BE54" s="50">
        <v>762</v>
      </c>
      <c r="BF54" s="85" t="e">
        <v>#DIV/0!</v>
      </c>
      <c r="BG54" s="85" t="e">
        <v>#DIV/0!</v>
      </c>
      <c r="BH54" s="85" t="e">
        <v>#DIV/0!</v>
      </c>
      <c r="BI54" s="85" t="e">
        <v>#DIV/0!</v>
      </c>
      <c r="BJ54" s="85" t="e">
        <v>#DIV/0!</v>
      </c>
      <c r="BK54" s="85" t="e">
        <v>#DIV/0!</v>
      </c>
      <c r="BL54" s="85" t="e">
        <v>#DIV/0!</v>
      </c>
      <c r="BM54" s="85" t="e">
        <v>#DIV/0!</v>
      </c>
      <c r="BN54" s="85" t="e">
        <v>#DIV/0!</v>
      </c>
      <c r="BO54" s="85" t="e">
        <v>#DIV/0!</v>
      </c>
      <c r="BP54" s="85" t="e">
        <v>#DIV/0!</v>
      </c>
      <c r="BQ54" s="85" t="e">
        <v>#DIV/0!</v>
      </c>
      <c r="BR54" s="85" t="e">
        <v>#DIV/0!</v>
      </c>
      <c r="BS54" s="85" t="e">
        <v>#DIV/0!</v>
      </c>
      <c r="BT54" s="85" t="e">
        <v>#DIV/0!</v>
      </c>
      <c r="BU54" s="85" t="e">
        <v>#DIV/0!</v>
      </c>
      <c r="BV54" s="85" t="e">
        <v>#DIV/0!</v>
      </c>
    </row>
    <row r="55" spans="1:74" x14ac:dyDescent="0.25">
      <c r="A55" t="s">
        <v>66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6"/>
      <c r="AK55" s="46"/>
      <c r="AL55" s="46"/>
      <c r="AM55" s="46"/>
      <c r="AN55" s="46"/>
      <c r="AO55" s="50">
        <v>173</v>
      </c>
      <c r="AP55" s="50">
        <v>208</v>
      </c>
      <c r="AQ55" s="50">
        <v>149</v>
      </c>
      <c r="AR55" s="50">
        <v>101</v>
      </c>
      <c r="AS55" s="50">
        <v>126</v>
      </c>
      <c r="AT55" s="50">
        <v>175.5</v>
      </c>
      <c r="AU55" s="50"/>
      <c r="AV55" s="50"/>
      <c r="AW55" s="50"/>
      <c r="AX55" s="50"/>
      <c r="AY55" s="50"/>
      <c r="AZ55" s="50"/>
      <c r="BA55" s="50">
        <v>530</v>
      </c>
      <c r="BB55" s="50">
        <v>402.5</v>
      </c>
      <c r="BC55" s="50">
        <v>0</v>
      </c>
      <c r="BD55" s="50">
        <v>0</v>
      </c>
      <c r="BE55" s="50">
        <v>932.5</v>
      </c>
      <c r="BF55" s="85" t="e">
        <v>#DIV/0!</v>
      </c>
      <c r="BG55" s="85" t="e">
        <v>#DIV/0!</v>
      </c>
      <c r="BH55" s="85" t="e">
        <v>#DIV/0!</v>
      </c>
      <c r="BI55" s="85" t="e">
        <v>#DIV/0!</v>
      </c>
      <c r="BJ55" s="85" t="e">
        <v>#DIV/0!</v>
      </c>
      <c r="BK55" s="85" t="e">
        <v>#DIV/0!</v>
      </c>
      <c r="BL55" s="85" t="e">
        <v>#DIV/0!</v>
      </c>
      <c r="BM55" s="85" t="e">
        <v>#DIV/0!</v>
      </c>
      <c r="BN55" s="85" t="e">
        <v>#DIV/0!</v>
      </c>
      <c r="BO55" s="85" t="e">
        <v>#DIV/0!</v>
      </c>
      <c r="BP55" s="85" t="e">
        <v>#DIV/0!</v>
      </c>
      <c r="BQ55" s="85" t="e">
        <v>#DIV/0!</v>
      </c>
      <c r="BR55" s="85" t="e">
        <v>#DIV/0!</v>
      </c>
      <c r="BS55" s="85" t="e">
        <v>#DIV/0!</v>
      </c>
      <c r="BT55" s="85" t="e">
        <v>#DIV/0!</v>
      </c>
      <c r="BU55" s="85" t="e">
        <v>#DIV/0!</v>
      </c>
      <c r="BV55" s="85" t="e">
        <v>#DIV/0!</v>
      </c>
    </row>
    <row r="56" spans="1:74" x14ac:dyDescent="0.25">
      <c r="A56" t="s">
        <v>67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6"/>
      <c r="AK56" s="46"/>
      <c r="AL56" s="46"/>
      <c r="AM56" s="46"/>
      <c r="AN56" s="46"/>
      <c r="AO56" s="50">
        <v>62</v>
      </c>
      <c r="AP56" s="50">
        <v>152</v>
      </c>
      <c r="AQ56" s="50">
        <v>279</v>
      </c>
      <c r="AR56" s="50">
        <v>79.5</v>
      </c>
      <c r="AS56" s="50">
        <v>53</v>
      </c>
      <c r="AT56" s="50">
        <v>58</v>
      </c>
      <c r="AU56" s="50"/>
      <c r="AV56" s="50"/>
      <c r="AW56" s="50"/>
      <c r="AX56" s="50"/>
      <c r="AY56" s="50"/>
      <c r="AZ56" s="50"/>
      <c r="BA56" s="50">
        <v>493</v>
      </c>
      <c r="BB56" s="50">
        <v>190.5</v>
      </c>
      <c r="BC56" s="50">
        <v>0</v>
      </c>
      <c r="BD56" s="50">
        <v>0</v>
      </c>
      <c r="BE56" s="50">
        <v>683.5</v>
      </c>
      <c r="BF56" s="85" t="e">
        <v>#DIV/0!</v>
      </c>
      <c r="BG56" s="85" t="e">
        <v>#DIV/0!</v>
      </c>
      <c r="BH56" s="85" t="e">
        <v>#DIV/0!</v>
      </c>
      <c r="BI56" s="85" t="e">
        <v>#DIV/0!</v>
      </c>
      <c r="BJ56" s="85" t="e">
        <v>#DIV/0!</v>
      </c>
      <c r="BK56" s="85" t="e">
        <v>#DIV/0!</v>
      </c>
      <c r="BL56" s="85" t="e">
        <v>#DIV/0!</v>
      </c>
      <c r="BM56" s="85" t="e">
        <v>#DIV/0!</v>
      </c>
      <c r="BN56" s="85" t="e">
        <v>#DIV/0!</v>
      </c>
      <c r="BO56" s="85" t="e">
        <v>#DIV/0!</v>
      </c>
      <c r="BP56" s="85" t="e">
        <v>#DIV/0!</v>
      </c>
      <c r="BQ56" s="85" t="e">
        <v>#DIV/0!</v>
      </c>
      <c r="BR56" s="85" t="e">
        <v>#DIV/0!</v>
      </c>
      <c r="BS56" s="85" t="e">
        <v>#DIV/0!</v>
      </c>
      <c r="BT56" s="85" t="e">
        <v>#DIV/0!</v>
      </c>
      <c r="BU56" s="85" t="e">
        <v>#DIV/0!</v>
      </c>
      <c r="BV56" s="85" t="e">
        <v>#DIV/0!</v>
      </c>
    </row>
    <row r="57" spans="1:74" x14ac:dyDescent="0.25">
      <c r="A57" t="s">
        <v>68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6"/>
      <c r="AK57" s="46"/>
      <c r="AL57" s="46"/>
      <c r="AM57" s="46"/>
      <c r="AN57" s="46"/>
      <c r="AO57" s="50">
        <v>34</v>
      </c>
      <c r="AP57" s="50">
        <v>37</v>
      </c>
      <c r="AQ57" s="50">
        <v>80</v>
      </c>
      <c r="AR57" s="50">
        <v>105</v>
      </c>
      <c r="AS57" s="50">
        <v>777</v>
      </c>
      <c r="AT57" s="50">
        <v>145.5</v>
      </c>
      <c r="AU57" s="50"/>
      <c r="AV57" s="50"/>
      <c r="AW57" s="50"/>
      <c r="AX57" s="50"/>
      <c r="AY57" s="50"/>
      <c r="AZ57" s="50"/>
      <c r="BA57" s="50">
        <v>151</v>
      </c>
      <c r="BB57" s="50">
        <v>1027.5</v>
      </c>
      <c r="BC57" s="50">
        <v>0</v>
      </c>
      <c r="BD57" s="50">
        <v>0</v>
      </c>
      <c r="BE57" s="50">
        <v>1178.5</v>
      </c>
      <c r="BF57" s="85" t="e">
        <v>#DIV/0!</v>
      </c>
      <c r="BG57" s="85" t="e">
        <v>#DIV/0!</v>
      </c>
      <c r="BH57" s="85" t="e">
        <v>#DIV/0!</v>
      </c>
      <c r="BI57" s="85" t="e">
        <v>#DIV/0!</v>
      </c>
      <c r="BJ57" s="85" t="e">
        <v>#DIV/0!</v>
      </c>
      <c r="BK57" s="85" t="e">
        <v>#DIV/0!</v>
      </c>
      <c r="BL57" s="85" t="e">
        <v>#DIV/0!</v>
      </c>
      <c r="BM57" s="85" t="e">
        <v>#DIV/0!</v>
      </c>
      <c r="BN57" s="85" t="e">
        <v>#DIV/0!</v>
      </c>
      <c r="BO57" s="85" t="e">
        <v>#DIV/0!</v>
      </c>
      <c r="BP57" s="85" t="e">
        <v>#DIV/0!</v>
      </c>
      <c r="BQ57" s="85" t="e">
        <v>#DIV/0!</v>
      </c>
      <c r="BR57" s="85" t="e">
        <v>#DIV/0!</v>
      </c>
      <c r="BS57" s="85" t="e">
        <v>#DIV/0!</v>
      </c>
      <c r="BT57" s="85" t="e">
        <v>#DIV/0!</v>
      </c>
      <c r="BU57" s="85" t="e">
        <v>#DIV/0!</v>
      </c>
      <c r="BV57" s="85" t="e">
        <v>#DIV/0!</v>
      </c>
    </row>
    <row r="58" spans="1:74" x14ac:dyDescent="0.25">
      <c r="A58" t="s">
        <v>69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6"/>
      <c r="AK58" s="46"/>
      <c r="AL58" s="46"/>
      <c r="AM58" s="46"/>
      <c r="AN58" s="46"/>
      <c r="AO58" s="50">
        <v>75.5</v>
      </c>
      <c r="AP58" s="50">
        <v>63</v>
      </c>
      <c r="AQ58" s="50">
        <v>135</v>
      </c>
      <c r="AR58" s="50">
        <v>113</v>
      </c>
      <c r="AS58" s="50">
        <v>113</v>
      </c>
      <c r="AT58" s="50">
        <v>101.5</v>
      </c>
      <c r="AU58" s="50"/>
      <c r="AV58" s="50"/>
      <c r="AW58" s="50"/>
      <c r="AX58" s="50"/>
      <c r="AY58" s="50"/>
      <c r="AZ58" s="50"/>
      <c r="BA58" s="50">
        <v>273.5</v>
      </c>
      <c r="BB58" s="50">
        <v>327.5</v>
      </c>
      <c r="BC58" s="50">
        <v>0</v>
      </c>
      <c r="BD58" s="50">
        <v>0</v>
      </c>
      <c r="BE58" s="50">
        <v>601</v>
      </c>
      <c r="BF58" s="85" t="e">
        <v>#DIV/0!</v>
      </c>
      <c r="BG58" s="85" t="e">
        <v>#DIV/0!</v>
      </c>
      <c r="BH58" s="85" t="e">
        <v>#DIV/0!</v>
      </c>
      <c r="BI58" s="85" t="e">
        <v>#DIV/0!</v>
      </c>
      <c r="BJ58" s="85" t="e">
        <v>#DIV/0!</v>
      </c>
      <c r="BK58" s="85" t="e">
        <v>#DIV/0!</v>
      </c>
      <c r="BL58" s="85" t="e">
        <v>#DIV/0!</v>
      </c>
      <c r="BM58" s="85" t="e">
        <v>#DIV/0!</v>
      </c>
      <c r="BN58" s="85" t="e">
        <v>#DIV/0!</v>
      </c>
      <c r="BO58" s="85" t="e">
        <v>#DIV/0!</v>
      </c>
      <c r="BP58" s="85" t="e">
        <v>#DIV/0!</v>
      </c>
      <c r="BQ58" s="85" t="e">
        <v>#DIV/0!</v>
      </c>
      <c r="BR58" s="85" t="e">
        <v>#DIV/0!</v>
      </c>
      <c r="BS58" s="85" t="e">
        <v>#DIV/0!</v>
      </c>
      <c r="BT58" s="85" t="e">
        <v>#DIV/0!</v>
      </c>
      <c r="BU58" s="85" t="e">
        <v>#DIV/0!</v>
      </c>
      <c r="BV58" s="85" t="e">
        <v>#DIV/0!</v>
      </c>
    </row>
    <row r="59" spans="1:74" x14ac:dyDescent="0.25">
      <c r="A59" t="s">
        <v>70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6"/>
      <c r="AK59" s="46"/>
      <c r="AL59" s="46"/>
      <c r="AM59" s="46"/>
      <c r="AN59" s="46"/>
      <c r="AO59" s="50"/>
      <c r="AP59" s="50">
        <v>36.5</v>
      </c>
      <c r="AQ59" s="50">
        <v>39.5</v>
      </c>
      <c r="AR59" s="50">
        <v>56.5</v>
      </c>
      <c r="AS59" s="50">
        <v>29</v>
      </c>
      <c r="AT59" s="50">
        <v>15</v>
      </c>
      <c r="AU59" s="50"/>
      <c r="AV59" s="50"/>
      <c r="AW59" s="50"/>
      <c r="AX59" s="50"/>
      <c r="AY59" s="50"/>
      <c r="AZ59" s="50"/>
      <c r="BA59" s="50">
        <v>76</v>
      </c>
      <c r="BB59" s="50">
        <v>100.5</v>
      </c>
      <c r="BC59" s="50">
        <v>0</v>
      </c>
      <c r="BD59" s="50">
        <v>0</v>
      </c>
      <c r="BE59" s="50">
        <v>176.5</v>
      </c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</row>
    <row r="60" spans="1:74" x14ac:dyDescent="0.25">
      <c r="A60" t="s">
        <v>100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6" t="e">
        <v>#DIV/0!</v>
      </c>
      <c r="AK60" s="46" t="e">
        <v>#DIV/0!</v>
      </c>
      <c r="AL60" s="46" t="e">
        <v>#DIV/0!</v>
      </c>
      <c r="AM60" s="46" t="e">
        <v>#DIV/0!</v>
      </c>
      <c r="AN60" s="46" t="e">
        <v>#DIV/0!</v>
      </c>
      <c r="AO60" s="50">
        <v>690</v>
      </c>
      <c r="AP60" s="50">
        <v>918</v>
      </c>
      <c r="AQ60" s="50">
        <v>1428</v>
      </c>
      <c r="AR60" s="50">
        <v>1259</v>
      </c>
      <c r="AS60" s="50">
        <v>1915</v>
      </c>
      <c r="AT60" s="50">
        <v>1626</v>
      </c>
      <c r="AU60" s="50"/>
      <c r="AV60" s="50"/>
      <c r="AW60" s="50"/>
      <c r="AX60" s="50"/>
      <c r="AY60" s="50"/>
      <c r="AZ60" s="50"/>
      <c r="BA60" s="50">
        <v>3036</v>
      </c>
      <c r="BB60" s="50">
        <v>4800</v>
      </c>
      <c r="BC60" s="50">
        <v>0</v>
      </c>
      <c r="BD60" s="50">
        <v>0</v>
      </c>
      <c r="BE60" s="50">
        <v>7836</v>
      </c>
      <c r="BF60" s="85" t="e">
        <v>#DIV/0!</v>
      </c>
      <c r="BG60" s="85" t="e">
        <v>#DIV/0!</v>
      </c>
      <c r="BH60" s="85" t="e">
        <v>#DIV/0!</v>
      </c>
      <c r="BI60" s="85" t="e">
        <v>#DIV/0!</v>
      </c>
      <c r="BJ60" s="85" t="e">
        <v>#DIV/0!</v>
      </c>
      <c r="BK60" s="85" t="e">
        <v>#DIV/0!</v>
      </c>
      <c r="BL60" s="85" t="e">
        <v>#DIV/0!</v>
      </c>
      <c r="BM60" s="85" t="e">
        <v>#DIV/0!</v>
      </c>
      <c r="BN60" s="85" t="e">
        <v>#DIV/0!</v>
      </c>
      <c r="BO60" s="85" t="e">
        <v>#DIV/0!</v>
      </c>
      <c r="BP60" s="85" t="e">
        <v>#DIV/0!</v>
      </c>
      <c r="BQ60" s="85" t="e">
        <v>#DIV/0!</v>
      </c>
      <c r="BR60" s="85" t="e">
        <v>#DIV/0!</v>
      </c>
      <c r="BS60" s="85" t="e">
        <v>#DIV/0!</v>
      </c>
      <c r="BT60" s="85" t="e">
        <v>#DIV/0!</v>
      </c>
      <c r="BU60" s="85" t="e">
        <v>#DIV/0!</v>
      </c>
      <c r="BV60" s="85" t="e">
        <v>#DIV/0!</v>
      </c>
    </row>
    <row r="63" spans="1:74" s="23" customFormat="1" x14ac:dyDescent="0.25">
      <c r="A63" s="15" t="s">
        <v>105</v>
      </c>
      <c r="B63" s="16">
        <v>42005</v>
      </c>
      <c r="C63" s="16">
        <v>42036</v>
      </c>
      <c r="D63" s="16">
        <v>42064</v>
      </c>
      <c r="E63" s="16">
        <v>42095</v>
      </c>
      <c r="F63" s="16">
        <v>42125</v>
      </c>
      <c r="G63" s="16">
        <v>42156</v>
      </c>
      <c r="H63" s="16">
        <v>42186</v>
      </c>
      <c r="I63" s="16">
        <v>42217</v>
      </c>
      <c r="J63" s="16">
        <v>42248</v>
      </c>
      <c r="K63" s="16">
        <v>42278</v>
      </c>
      <c r="L63" s="16">
        <v>42309</v>
      </c>
      <c r="M63" s="16">
        <v>42339</v>
      </c>
      <c r="N63" s="16">
        <v>42370</v>
      </c>
      <c r="O63" s="16">
        <v>42401</v>
      </c>
      <c r="P63" s="16">
        <v>42430</v>
      </c>
      <c r="Q63" s="16">
        <v>42461</v>
      </c>
      <c r="R63" s="16">
        <v>42491</v>
      </c>
      <c r="S63" s="16">
        <v>42522</v>
      </c>
      <c r="T63" s="16">
        <v>42552</v>
      </c>
      <c r="U63" s="16">
        <v>42583</v>
      </c>
      <c r="V63" s="16">
        <v>42614</v>
      </c>
      <c r="W63" s="16">
        <v>42644</v>
      </c>
      <c r="X63" s="16">
        <v>42675</v>
      </c>
      <c r="Y63" s="16">
        <v>42705</v>
      </c>
      <c r="Z63" s="17" t="s">
        <v>112</v>
      </c>
      <c r="AA63" s="17" t="s">
        <v>78</v>
      </c>
      <c r="AB63" s="17" t="s">
        <v>79</v>
      </c>
      <c r="AC63" s="17" t="s">
        <v>80</v>
      </c>
      <c r="AD63" s="17" t="s">
        <v>81</v>
      </c>
      <c r="AE63" s="18" t="s">
        <v>113</v>
      </c>
      <c r="AF63" s="18" t="s">
        <v>82</v>
      </c>
      <c r="AG63" s="18" t="s">
        <v>83</v>
      </c>
      <c r="AH63" s="18" t="s">
        <v>84</v>
      </c>
      <c r="AI63" s="18" t="s">
        <v>85</v>
      </c>
      <c r="AJ63" s="19" t="s">
        <v>86</v>
      </c>
      <c r="AK63" s="19" t="s">
        <v>87</v>
      </c>
      <c r="AL63" s="19" t="s">
        <v>88</v>
      </c>
      <c r="AM63" s="19" t="s">
        <v>89</v>
      </c>
      <c r="AN63" s="19" t="s">
        <v>90</v>
      </c>
      <c r="AO63" s="20">
        <v>42736</v>
      </c>
      <c r="AP63" s="20">
        <v>42767</v>
      </c>
      <c r="AQ63" s="20">
        <v>42795</v>
      </c>
      <c r="AR63" s="20">
        <v>42826</v>
      </c>
      <c r="AS63" s="20">
        <v>42856</v>
      </c>
      <c r="AT63" s="20">
        <v>42887</v>
      </c>
      <c r="AU63" s="20">
        <v>42917</v>
      </c>
      <c r="AV63" s="20">
        <v>42948</v>
      </c>
      <c r="AW63" s="20">
        <v>42979</v>
      </c>
      <c r="AX63" s="20">
        <v>43009</v>
      </c>
      <c r="AY63" s="20">
        <v>43040</v>
      </c>
      <c r="AZ63" s="20">
        <v>43070</v>
      </c>
      <c r="BA63" s="17" t="s">
        <v>91</v>
      </c>
      <c r="BB63" s="17" t="s">
        <v>92</v>
      </c>
      <c r="BC63" s="17" t="s">
        <v>93</v>
      </c>
      <c r="BD63" s="17" t="s">
        <v>94</v>
      </c>
      <c r="BE63" s="17" t="s">
        <v>114</v>
      </c>
      <c r="BF63" s="21">
        <v>42736</v>
      </c>
      <c r="BG63" s="20">
        <v>42767</v>
      </c>
      <c r="BH63" s="20">
        <v>42795</v>
      </c>
      <c r="BI63" s="20">
        <v>42826</v>
      </c>
      <c r="BJ63" s="20">
        <v>42856</v>
      </c>
      <c r="BK63" s="20">
        <v>42887</v>
      </c>
      <c r="BL63" s="20">
        <v>42917</v>
      </c>
      <c r="BM63" s="20">
        <v>42948</v>
      </c>
      <c r="BN63" s="20">
        <v>42979</v>
      </c>
      <c r="BO63" s="20">
        <v>43009</v>
      </c>
      <c r="BP63" s="20">
        <v>43040</v>
      </c>
      <c r="BQ63" s="20">
        <v>43070</v>
      </c>
      <c r="BR63" s="17" t="s">
        <v>95</v>
      </c>
      <c r="BS63" s="17" t="s">
        <v>96</v>
      </c>
      <c r="BT63" s="17" t="s">
        <v>97</v>
      </c>
      <c r="BU63" s="17" t="s">
        <v>98</v>
      </c>
      <c r="BV63" s="22" t="s">
        <v>3</v>
      </c>
    </row>
    <row r="64" spans="1:74" x14ac:dyDescent="0.25">
      <c r="A64" t="s">
        <v>172</v>
      </c>
      <c r="B64" s="52" t="s">
        <v>53</v>
      </c>
      <c r="C64" s="52" t="s">
        <v>53</v>
      </c>
      <c r="D64" s="52" t="s">
        <v>53</v>
      </c>
      <c r="E64" s="52" t="s">
        <v>53</v>
      </c>
      <c r="F64" s="52" t="s">
        <v>53</v>
      </c>
      <c r="G64" s="52" t="s">
        <v>53</v>
      </c>
      <c r="H64" s="52" t="s">
        <v>53</v>
      </c>
      <c r="I64" s="52" t="s">
        <v>53</v>
      </c>
      <c r="J64" s="52" t="s">
        <v>53</v>
      </c>
      <c r="K64" s="52" t="s">
        <v>53</v>
      </c>
      <c r="L64" s="52" t="s">
        <v>53</v>
      </c>
      <c r="M64" s="52" t="s">
        <v>53</v>
      </c>
      <c r="N64" s="52" t="s">
        <v>53</v>
      </c>
      <c r="O64" s="52" t="s">
        <v>53</v>
      </c>
      <c r="P64" s="52" t="s">
        <v>53</v>
      </c>
      <c r="Q64" s="52" t="s">
        <v>53</v>
      </c>
      <c r="R64" s="52" t="s">
        <v>53</v>
      </c>
      <c r="S64" s="52" t="s">
        <v>53</v>
      </c>
      <c r="T64" s="52" t="s">
        <v>53</v>
      </c>
      <c r="U64" s="52" t="s">
        <v>53</v>
      </c>
      <c r="V64" s="52" t="s">
        <v>53</v>
      </c>
      <c r="W64" s="52" t="s">
        <v>53</v>
      </c>
      <c r="X64" s="52" t="s">
        <v>53</v>
      </c>
      <c r="Y64" s="52" t="s">
        <v>53</v>
      </c>
      <c r="Z64" s="1" t="s">
        <v>53</v>
      </c>
      <c r="AA64" s="1" t="s">
        <v>53</v>
      </c>
      <c r="AB64" s="1" t="s">
        <v>53</v>
      </c>
      <c r="AC64" s="1" t="s">
        <v>53</v>
      </c>
      <c r="AD64" s="1" t="s">
        <v>53</v>
      </c>
      <c r="AE64" s="1" t="s">
        <v>53</v>
      </c>
      <c r="AF64" s="1" t="s">
        <v>53</v>
      </c>
      <c r="AG64" s="1" t="s">
        <v>53</v>
      </c>
      <c r="AH64" s="1" t="s">
        <v>53</v>
      </c>
      <c r="AI64" s="1" t="s">
        <v>53</v>
      </c>
      <c r="AJ64" s="46" t="e">
        <v>#VALUE!</v>
      </c>
      <c r="AK64" s="46" t="e">
        <v>#VALUE!</v>
      </c>
      <c r="AL64" s="46" t="e">
        <v>#VALUE!</v>
      </c>
      <c r="AM64" s="46" t="e">
        <v>#VALUE!</v>
      </c>
      <c r="AN64" s="46" t="e">
        <v>#VALUE!</v>
      </c>
      <c r="AO64" s="52">
        <v>3.1363636363636362</v>
      </c>
      <c r="AP64" s="52">
        <v>2.9923076923076923</v>
      </c>
      <c r="AQ64" s="52">
        <v>3.8972602739726026</v>
      </c>
      <c r="AR64" s="52">
        <v>3.0337837837837838</v>
      </c>
      <c r="AS64" s="52">
        <v>2.9563758389261743</v>
      </c>
      <c r="AT64" s="52">
        <v>4.5709219858156027</v>
      </c>
      <c r="BA64" s="52">
        <v>3.3756476683937824</v>
      </c>
      <c r="BB64" s="52">
        <v>3.5022831050228311</v>
      </c>
      <c r="BC64" s="52" t="s">
        <v>53</v>
      </c>
      <c r="BD64" s="52" t="s">
        <v>53</v>
      </c>
      <c r="BE64" s="52">
        <v>3.4635499207606975</v>
      </c>
      <c r="BF64" s="85" t="e">
        <v>#VALUE!</v>
      </c>
      <c r="BG64" s="85" t="e">
        <v>#VALUE!</v>
      </c>
      <c r="BH64" s="85" t="e">
        <v>#VALUE!</v>
      </c>
      <c r="BI64" s="85" t="e">
        <v>#VALUE!</v>
      </c>
      <c r="BJ64" s="85" t="e">
        <v>#VALUE!</v>
      </c>
      <c r="BK64" s="85" t="e">
        <v>#VALUE!</v>
      </c>
      <c r="BL64" s="85" t="e">
        <v>#VALUE!</v>
      </c>
      <c r="BM64" s="85" t="e">
        <v>#VALUE!</v>
      </c>
      <c r="BN64" s="85" t="e">
        <v>#VALUE!</v>
      </c>
      <c r="BO64" s="85" t="e">
        <v>#VALUE!</v>
      </c>
      <c r="BP64" s="85" t="e">
        <v>#VALUE!</v>
      </c>
      <c r="BQ64" s="85" t="e">
        <v>#VALUE!</v>
      </c>
      <c r="BR64" s="85" t="e">
        <v>#DIV/0!</v>
      </c>
      <c r="BS64" s="85" t="e">
        <v>#DIV/0!</v>
      </c>
      <c r="BV64" s="46" t="e">
        <v>#VALUE!</v>
      </c>
    </row>
    <row r="65" spans="1:74" x14ac:dyDescent="0.25">
      <c r="A65" t="s">
        <v>64</v>
      </c>
      <c r="B65" s="52" t="s">
        <v>53</v>
      </c>
      <c r="C65" s="52" t="s">
        <v>53</v>
      </c>
      <c r="D65" s="52" t="s">
        <v>53</v>
      </c>
      <c r="E65" s="52" t="s">
        <v>53</v>
      </c>
      <c r="F65" s="52" t="s">
        <v>53</v>
      </c>
      <c r="G65" s="52" t="s">
        <v>53</v>
      </c>
      <c r="H65" s="52" t="s">
        <v>53</v>
      </c>
      <c r="I65" s="52" t="s">
        <v>53</v>
      </c>
      <c r="J65" s="52" t="s">
        <v>53</v>
      </c>
      <c r="K65" s="52" t="s">
        <v>53</v>
      </c>
      <c r="L65" s="52" t="s">
        <v>53</v>
      </c>
      <c r="M65" s="52" t="s">
        <v>53</v>
      </c>
      <c r="N65" s="52" t="s">
        <v>53</v>
      </c>
      <c r="O65" s="52" t="s">
        <v>53</v>
      </c>
      <c r="P65" s="52" t="s">
        <v>53</v>
      </c>
      <c r="Q65" s="52" t="s">
        <v>53</v>
      </c>
      <c r="R65" s="52" t="s">
        <v>53</v>
      </c>
      <c r="S65" s="52" t="s">
        <v>53</v>
      </c>
      <c r="T65" s="52" t="s">
        <v>53</v>
      </c>
      <c r="U65" s="52" t="s">
        <v>53</v>
      </c>
      <c r="V65" s="52" t="s">
        <v>53</v>
      </c>
      <c r="W65" s="52" t="s">
        <v>53</v>
      </c>
      <c r="X65" s="52" t="s">
        <v>53</v>
      </c>
      <c r="Y65" s="52" t="s">
        <v>53</v>
      </c>
      <c r="Z65" s="1" t="s">
        <v>53</v>
      </c>
      <c r="AA65" s="1" t="s">
        <v>53</v>
      </c>
      <c r="AB65" s="1" t="s">
        <v>53</v>
      </c>
      <c r="AC65" s="1" t="s">
        <v>53</v>
      </c>
      <c r="AD65" s="1" t="s">
        <v>53</v>
      </c>
      <c r="AE65" s="1" t="s">
        <v>53</v>
      </c>
      <c r="AF65" s="1" t="s">
        <v>53</v>
      </c>
      <c r="AG65" s="1" t="s">
        <v>53</v>
      </c>
      <c r="AH65" s="1" t="s">
        <v>53</v>
      </c>
      <c r="AI65" s="1" t="s">
        <v>53</v>
      </c>
      <c r="AJ65" s="46" t="e">
        <v>#VALUE!</v>
      </c>
      <c r="AK65" s="46" t="e">
        <v>#VALUE!</v>
      </c>
      <c r="AL65" s="46" t="e">
        <v>#VALUE!</v>
      </c>
      <c r="AM65" s="46" t="e">
        <v>#VALUE!</v>
      </c>
      <c r="AN65" s="46" t="e">
        <v>#VALUE!</v>
      </c>
      <c r="AO65" s="52">
        <v>1.9148936170212767</v>
      </c>
      <c r="AP65" s="52">
        <v>1.2950819672131149</v>
      </c>
      <c r="AQ65" s="52">
        <v>1.8181818181818181</v>
      </c>
      <c r="AR65" s="52">
        <v>1.7692307692307692</v>
      </c>
      <c r="AS65" s="52">
        <v>1.4188311688311688</v>
      </c>
      <c r="AT65" s="52">
        <v>1.6201923076923077</v>
      </c>
      <c r="BA65" s="52">
        <v>1.6282051282051282</v>
      </c>
      <c r="BB65" s="52">
        <v>1.6009900990099011</v>
      </c>
      <c r="BC65" s="52" t="s">
        <v>53</v>
      </c>
      <c r="BD65" s="52" t="s">
        <v>53</v>
      </c>
      <c r="BE65" s="52">
        <v>1.6113831089351285</v>
      </c>
      <c r="BF65" s="85" t="e">
        <v>#VALUE!</v>
      </c>
      <c r="BG65" s="85" t="e">
        <v>#VALUE!</v>
      </c>
      <c r="BH65" s="85" t="e">
        <v>#VALUE!</v>
      </c>
      <c r="BI65" s="85" t="e">
        <v>#VALUE!</v>
      </c>
      <c r="BJ65" s="85" t="e">
        <v>#VALUE!</v>
      </c>
      <c r="BK65" s="85" t="e">
        <v>#VALUE!</v>
      </c>
      <c r="BL65" s="85" t="e">
        <v>#VALUE!</v>
      </c>
      <c r="BM65" s="85" t="e">
        <v>#VALUE!</v>
      </c>
      <c r="BN65" s="85" t="e">
        <v>#VALUE!</v>
      </c>
      <c r="BO65" s="85" t="e">
        <v>#VALUE!</v>
      </c>
      <c r="BP65" s="85" t="e">
        <v>#VALUE!</v>
      </c>
      <c r="BQ65" s="85" t="e">
        <v>#VALUE!</v>
      </c>
      <c r="BR65" s="85" t="e">
        <v>#DIV/0!</v>
      </c>
      <c r="BS65" s="85" t="e">
        <v>#DIV/0!</v>
      </c>
      <c r="BV65" s="46" t="e">
        <v>#VALUE!</v>
      </c>
    </row>
    <row r="66" spans="1:74" x14ac:dyDescent="0.25">
      <c r="A66" t="s">
        <v>65</v>
      </c>
      <c r="B66" s="52" t="s">
        <v>53</v>
      </c>
      <c r="C66" s="52" t="s">
        <v>53</v>
      </c>
      <c r="D66" s="52" t="s">
        <v>53</v>
      </c>
      <c r="E66" s="52" t="s">
        <v>53</v>
      </c>
      <c r="F66" s="52" t="s">
        <v>53</v>
      </c>
      <c r="G66" s="52" t="s">
        <v>53</v>
      </c>
      <c r="H66" s="52" t="s">
        <v>53</v>
      </c>
      <c r="I66" s="52" t="s">
        <v>53</v>
      </c>
      <c r="J66" s="52" t="s">
        <v>53</v>
      </c>
      <c r="K66" s="52" t="s">
        <v>53</v>
      </c>
      <c r="L66" s="52" t="s">
        <v>53</v>
      </c>
      <c r="M66" s="52" t="s">
        <v>53</v>
      </c>
      <c r="N66" s="52" t="s">
        <v>53</v>
      </c>
      <c r="O66" s="52" t="s">
        <v>53</v>
      </c>
      <c r="P66" s="52" t="s">
        <v>53</v>
      </c>
      <c r="Q66" s="52" t="s">
        <v>53</v>
      </c>
      <c r="R66" s="52" t="s">
        <v>53</v>
      </c>
      <c r="S66" s="52" t="s">
        <v>53</v>
      </c>
      <c r="T66" s="52" t="s">
        <v>53</v>
      </c>
      <c r="U66" s="52" t="s">
        <v>53</v>
      </c>
      <c r="V66" s="52" t="s">
        <v>53</v>
      </c>
      <c r="W66" s="52" t="s">
        <v>53</v>
      </c>
      <c r="X66" s="52" t="s">
        <v>53</v>
      </c>
      <c r="Y66" s="52" t="s">
        <v>53</v>
      </c>
      <c r="Z66" s="1" t="s">
        <v>53</v>
      </c>
      <c r="AA66" s="1" t="s">
        <v>53</v>
      </c>
      <c r="AB66" s="1" t="s">
        <v>53</v>
      </c>
      <c r="AC66" s="1" t="s">
        <v>53</v>
      </c>
      <c r="AD66" s="1" t="s">
        <v>53</v>
      </c>
      <c r="AE66" s="1" t="s">
        <v>53</v>
      </c>
      <c r="AF66" s="1" t="s">
        <v>53</v>
      </c>
      <c r="AG66" s="1" t="s">
        <v>53</v>
      </c>
      <c r="AH66" s="1" t="s">
        <v>53</v>
      </c>
      <c r="AI66" s="1" t="s">
        <v>53</v>
      </c>
      <c r="AJ66" s="46" t="e">
        <v>#VALUE!</v>
      </c>
      <c r="AK66" s="46" t="e">
        <v>#VALUE!</v>
      </c>
      <c r="AL66" s="46" t="e">
        <v>#VALUE!</v>
      </c>
      <c r="AM66" s="46" t="e">
        <v>#VALUE!</v>
      </c>
      <c r="AN66" s="46" t="e">
        <v>#VALUE!</v>
      </c>
      <c r="AO66" s="52">
        <v>1.509090909090909</v>
      </c>
      <c r="AP66" s="52">
        <v>1.5</v>
      </c>
      <c r="AQ66" s="52">
        <v>2.1157894736842104</v>
      </c>
      <c r="AR66" s="52">
        <v>1.3783783783783783</v>
      </c>
      <c r="AS66" s="52">
        <v>2.0789473684210527</v>
      </c>
      <c r="AT66" s="52">
        <v>1.6931818181818181</v>
      </c>
      <c r="BA66" s="52">
        <v>1.8010204081632653</v>
      </c>
      <c r="BB66" s="52">
        <v>1.7184873949579831</v>
      </c>
      <c r="BC66" s="52" t="s">
        <v>53</v>
      </c>
      <c r="BD66" s="52" t="s">
        <v>53</v>
      </c>
      <c r="BE66" s="52">
        <v>1.7557603686635945</v>
      </c>
      <c r="BF66" s="85" t="e">
        <v>#VALUE!</v>
      </c>
      <c r="BG66" s="85" t="e">
        <v>#VALUE!</v>
      </c>
      <c r="BH66" s="85" t="e">
        <v>#VALUE!</v>
      </c>
      <c r="BI66" s="85" t="e">
        <v>#VALUE!</v>
      </c>
      <c r="BJ66" s="85" t="e">
        <v>#VALUE!</v>
      </c>
      <c r="BK66" s="85" t="e">
        <v>#VALUE!</v>
      </c>
      <c r="BL66" s="85" t="e">
        <v>#VALUE!</v>
      </c>
      <c r="BM66" s="85" t="e">
        <v>#VALUE!</v>
      </c>
      <c r="BN66" s="85" t="e">
        <v>#VALUE!</v>
      </c>
      <c r="BO66" s="85" t="e">
        <v>#VALUE!</v>
      </c>
      <c r="BP66" s="85" t="e">
        <v>#VALUE!</v>
      </c>
      <c r="BQ66" s="85" t="e">
        <v>#VALUE!</v>
      </c>
      <c r="BR66" s="85" t="e">
        <v>#DIV/0!</v>
      </c>
      <c r="BS66" s="85" t="e">
        <v>#DIV/0!</v>
      </c>
      <c r="BV66" s="46" t="e">
        <v>#VALUE!</v>
      </c>
    </row>
    <row r="67" spans="1:74" x14ac:dyDescent="0.25">
      <c r="A67" t="s">
        <v>66</v>
      </c>
      <c r="B67" s="52" t="s">
        <v>53</v>
      </c>
      <c r="C67" s="52" t="s">
        <v>53</v>
      </c>
      <c r="D67" s="52" t="s">
        <v>53</v>
      </c>
      <c r="E67" s="52" t="s">
        <v>53</v>
      </c>
      <c r="F67" s="52" t="s">
        <v>53</v>
      </c>
      <c r="G67" s="52" t="s">
        <v>53</v>
      </c>
      <c r="H67" s="52" t="s">
        <v>53</v>
      </c>
      <c r="I67" s="52" t="s">
        <v>53</v>
      </c>
      <c r="J67" s="52" t="s">
        <v>53</v>
      </c>
      <c r="K67" s="52" t="s">
        <v>53</v>
      </c>
      <c r="L67" s="52" t="s">
        <v>53</v>
      </c>
      <c r="M67" s="52" t="s">
        <v>53</v>
      </c>
      <c r="N67" s="52" t="s">
        <v>53</v>
      </c>
      <c r="O67" s="52" t="s">
        <v>53</v>
      </c>
      <c r="P67" s="52" t="s">
        <v>53</v>
      </c>
      <c r="Q67" s="52" t="s">
        <v>53</v>
      </c>
      <c r="R67" s="52" t="s">
        <v>53</v>
      </c>
      <c r="S67" s="52" t="s">
        <v>53</v>
      </c>
      <c r="T67" s="52" t="s">
        <v>53</v>
      </c>
      <c r="U67" s="52" t="s">
        <v>53</v>
      </c>
      <c r="V67" s="52" t="s">
        <v>53</v>
      </c>
      <c r="W67" s="52" t="s">
        <v>53</v>
      </c>
      <c r="X67" s="52" t="s">
        <v>53</v>
      </c>
      <c r="Y67" s="52" t="s">
        <v>53</v>
      </c>
      <c r="Z67" s="1" t="s">
        <v>53</v>
      </c>
      <c r="AA67" s="1" t="s">
        <v>53</v>
      </c>
      <c r="AB67" s="1" t="s">
        <v>53</v>
      </c>
      <c r="AC67" s="1" t="s">
        <v>53</v>
      </c>
      <c r="AD67" s="1" t="s">
        <v>53</v>
      </c>
      <c r="AE67" s="1" t="s">
        <v>53</v>
      </c>
      <c r="AF67" s="1" t="s">
        <v>53</v>
      </c>
      <c r="AG67" s="1" t="s">
        <v>53</v>
      </c>
      <c r="AH67" s="1" t="s">
        <v>53</v>
      </c>
      <c r="AI67" s="1" t="s">
        <v>53</v>
      </c>
      <c r="AJ67" s="46" t="e">
        <v>#VALUE!</v>
      </c>
      <c r="AK67" s="46" t="e">
        <v>#VALUE!</v>
      </c>
      <c r="AL67" s="46" t="e">
        <v>#VALUE!</v>
      </c>
      <c r="AM67" s="46" t="e">
        <v>#VALUE!</v>
      </c>
      <c r="AN67" s="46" t="e">
        <v>#VALUE!</v>
      </c>
      <c r="AO67" s="52">
        <v>2.0595238095238093</v>
      </c>
      <c r="AP67" s="52">
        <v>1.6774193548387097</v>
      </c>
      <c r="AQ67" s="52">
        <v>1.7126436781609196</v>
      </c>
      <c r="AR67" s="52">
        <v>1.5074626865671641</v>
      </c>
      <c r="AS67" s="52">
        <v>1.5555555555555556</v>
      </c>
      <c r="AT67" s="52">
        <v>2.0406976744186047</v>
      </c>
      <c r="BA67" s="52">
        <v>1.7966101694915255</v>
      </c>
      <c r="BB67" s="52">
        <v>1.7200854700854702</v>
      </c>
      <c r="BC67" s="52" t="s">
        <v>53</v>
      </c>
      <c r="BD67" s="52" t="s">
        <v>53</v>
      </c>
      <c r="BE67" s="52">
        <v>1.7627599243856333</v>
      </c>
      <c r="BF67" s="85" t="e">
        <v>#VALUE!</v>
      </c>
      <c r="BG67" s="85" t="e">
        <v>#VALUE!</v>
      </c>
      <c r="BH67" s="85" t="e">
        <v>#VALUE!</v>
      </c>
      <c r="BI67" s="85" t="e">
        <v>#VALUE!</v>
      </c>
      <c r="BJ67" s="85" t="e">
        <v>#VALUE!</v>
      </c>
      <c r="BK67" s="85" t="e">
        <v>#VALUE!</v>
      </c>
      <c r="BL67" s="85" t="e">
        <v>#VALUE!</v>
      </c>
      <c r="BM67" s="85" t="e">
        <v>#VALUE!</v>
      </c>
      <c r="BN67" s="85" t="e">
        <v>#VALUE!</v>
      </c>
      <c r="BO67" s="85" t="e">
        <v>#VALUE!</v>
      </c>
      <c r="BP67" s="85" t="e">
        <v>#VALUE!</v>
      </c>
      <c r="BQ67" s="85" t="e">
        <v>#VALUE!</v>
      </c>
      <c r="BR67" s="85" t="e">
        <v>#DIV/0!</v>
      </c>
      <c r="BS67" s="85" t="e">
        <v>#DIV/0!</v>
      </c>
      <c r="BV67" s="46" t="e">
        <v>#VALUE!</v>
      </c>
    </row>
    <row r="68" spans="1:74" x14ac:dyDescent="0.25">
      <c r="A68" t="s">
        <v>67</v>
      </c>
      <c r="B68" s="52" t="s">
        <v>53</v>
      </c>
      <c r="C68" s="52" t="s">
        <v>53</v>
      </c>
      <c r="D68" s="52" t="s">
        <v>53</v>
      </c>
      <c r="E68" s="52" t="s">
        <v>53</v>
      </c>
      <c r="F68" s="52" t="s">
        <v>53</v>
      </c>
      <c r="G68" s="52" t="s">
        <v>53</v>
      </c>
      <c r="H68" s="52" t="s">
        <v>53</v>
      </c>
      <c r="I68" s="52" t="s">
        <v>53</v>
      </c>
      <c r="J68" s="52" t="s">
        <v>53</v>
      </c>
      <c r="K68" s="52" t="s">
        <v>53</v>
      </c>
      <c r="L68" s="52" t="s">
        <v>53</v>
      </c>
      <c r="M68" s="52" t="s">
        <v>53</v>
      </c>
      <c r="N68" s="52" t="s">
        <v>53</v>
      </c>
      <c r="O68" s="52" t="s">
        <v>53</v>
      </c>
      <c r="P68" s="52" t="s">
        <v>53</v>
      </c>
      <c r="Q68" s="52" t="s">
        <v>53</v>
      </c>
      <c r="R68" s="52" t="s">
        <v>53</v>
      </c>
      <c r="S68" s="52" t="s">
        <v>53</v>
      </c>
      <c r="T68" s="52" t="s">
        <v>53</v>
      </c>
      <c r="U68" s="52" t="s">
        <v>53</v>
      </c>
      <c r="V68" s="52" t="s">
        <v>53</v>
      </c>
      <c r="W68" s="52" t="s">
        <v>53</v>
      </c>
      <c r="X68" s="52" t="s">
        <v>53</v>
      </c>
      <c r="Y68" s="52" t="s">
        <v>53</v>
      </c>
      <c r="Z68" s="1" t="s">
        <v>53</v>
      </c>
      <c r="AA68" s="1" t="s">
        <v>53</v>
      </c>
      <c r="AB68" s="1" t="s">
        <v>53</v>
      </c>
      <c r="AC68" s="1" t="s">
        <v>53</v>
      </c>
      <c r="AD68" s="1" t="s">
        <v>53</v>
      </c>
      <c r="AE68" s="1" t="s">
        <v>53</v>
      </c>
      <c r="AF68" s="1" t="s">
        <v>53</v>
      </c>
      <c r="AG68" s="1" t="s">
        <v>53</v>
      </c>
      <c r="AH68" s="1" t="s">
        <v>53</v>
      </c>
      <c r="AI68" s="1" t="s">
        <v>53</v>
      </c>
      <c r="AJ68" s="46" t="e">
        <v>#VALUE!</v>
      </c>
      <c r="AK68" s="46" t="e">
        <v>#VALUE!</v>
      </c>
      <c r="AL68" s="46" t="e">
        <v>#VALUE!</v>
      </c>
      <c r="AM68" s="46" t="e">
        <v>#VALUE!</v>
      </c>
      <c r="AN68" s="46" t="e">
        <v>#VALUE!</v>
      </c>
      <c r="AO68" s="52">
        <v>1.5121951219512195</v>
      </c>
      <c r="AP68" s="52">
        <v>1.7471264367816093</v>
      </c>
      <c r="AQ68" s="52">
        <v>1.8851351351351351</v>
      </c>
      <c r="AR68" s="52">
        <v>1.59</v>
      </c>
      <c r="AS68" s="52">
        <v>1.358974358974359</v>
      </c>
      <c r="AT68" s="52">
        <v>1.5675675675675675</v>
      </c>
      <c r="BA68" s="52">
        <v>1.786231884057971</v>
      </c>
      <c r="BB68" s="52">
        <v>1.5119047619047619</v>
      </c>
      <c r="BC68" s="52" t="s">
        <v>53</v>
      </c>
      <c r="BD68" s="52" t="s">
        <v>53</v>
      </c>
      <c r="BE68" s="52">
        <v>1.7002487562189055</v>
      </c>
      <c r="BF68" s="85" t="e">
        <v>#VALUE!</v>
      </c>
      <c r="BG68" s="85" t="e">
        <v>#VALUE!</v>
      </c>
      <c r="BH68" s="85" t="e">
        <v>#VALUE!</v>
      </c>
      <c r="BI68" s="85" t="e">
        <v>#VALUE!</v>
      </c>
      <c r="BJ68" s="85" t="e">
        <v>#VALUE!</v>
      </c>
      <c r="BK68" s="85" t="e">
        <v>#VALUE!</v>
      </c>
      <c r="BL68" s="85" t="e">
        <v>#VALUE!</v>
      </c>
      <c r="BM68" s="85" t="e">
        <v>#VALUE!</v>
      </c>
      <c r="BN68" s="85" t="e">
        <v>#VALUE!</v>
      </c>
      <c r="BO68" s="85" t="e">
        <v>#VALUE!</v>
      </c>
      <c r="BP68" s="85" t="e">
        <v>#VALUE!</v>
      </c>
      <c r="BQ68" s="85" t="e">
        <v>#VALUE!</v>
      </c>
      <c r="BR68" s="85" t="e">
        <v>#DIV/0!</v>
      </c>
      <c r="BS68" s="85" t="e">
        <v>#DIV/0!</v>
      </c>
      <c r="BV68" s="46" t="e">
        <v>#VALUE!</v>
      </c>
    </row>
    <row r="69" spans="1:74" x14ac:dyDescent="0.25">
      <c r="A69" t="s">
        <v>68</v>
      </c>
      <c r="B69" s="52" t="s">
        <v>53</v>
      </c>
      <c r="C69" s="52" t="s">
        <v>53</v>
      </c>
      <c r="D69" s="52" t="s">
        <v>53</v>
      </c>
      <c r="E69" s="52" t="s">
        <v>53</v>
      </c>
      <c r="F69" s="52" t="s">
        <v>53</v>
      </c>
      <c r="G69" s="52" t="s">
        <v>53</v>
      </c>
      <c r="H69" s="52" t="s">
        <v>53</v>
      </c>
      <c r="I69" s="52" t="s">
        <v>53</v>
      </c>
      <c r="J69" s="52" t="s">
        <v>53</v>
      </c>
      <c r="K69" s="52" t="s">
        <v>53</v>
      </c>
      <c r="L69" s="52" t="s">
        <v>53</v>
      </c>
      <c r="M69" s="52" t="s">
        <v>53</v>
      </c>
      <c r="N69" s="52" t="s">
        <v>53</v>
      </c>
      <c r="O69" s="52" t="s">
        <v>53</v>
      </c>
      <c r="P69" s="52" t="s">
        <v>53</v>
      </c>
      <c r="Q69" s="52" t="s">
        <v>53</v>
      </c>
      <c r="R69" s="52" t="s">
        <v>53</v>
      </c>
      <c r="S69" s="52" t="s">
        <v>53</v>
      </c>
      <c r="T69" s="52" t="s">
        <v>53</v>
      </c>
      <c r="U69" s="52" t="s">
        <v>53</v>
      </c>
      <c r="V69" s="52" t="s">
        <v>53</v>
      </c>
      <c r="W69" s="52" t="s">
        <v>53</v>
      </c>
      <c r="X69" s="52" t="s">
        <v>53</v>
      </c>
      <c r="Y69" s="52" t="s">
        <v>53</v>
      </c>
      <c r="Z69" s="1" t="s">
        <v>53</v>
      </c>
      <c r="AA69" s="1" t="s">
        <v>53</v>
      </c>
      <c r="AB69" s="1" t="s">
        <v>53</v>
      </c>
      <c r="AC69" s="1" t="s">
        <v>53</v>
      </c>
      <c r="AD69" s="1" t="s">
        <v>53</v>
      </c>
      <c r="AE69" s="1" t="s">
        <v>53</v>
      </c>
      <c r="AF69" s="1" t="s">
        <v>53</v>
      </c>
      <c r="AG69" s="1" t="s">
        <v>53</v>
      </c>
      <c r="AH69" s="1" t="s">
        <v>53</v>
      </c>
      <c r="AI69" s="1" t="s">
        <v>53</v>
      </c>
      <c r="AJ69" s="46" t="e">
        <v>#VALUE!</v>
      </c>
      <c r="AK69" s="46" t="e">
        <v>#VALUE!</v>
      </c>
      <c r="AL69" s="46" t="e">
        <v>#VALUE!</v>
      </c>
      <c r="AM69" s="46" t="e">
        <v>#VALUE!</v>
      </c>
      <c r="AN69" s="46" t="e">
        <v>#VALUE!</v>
      </c>
      <c r="AO69" s="52">
        <v>1.2142857142857142</v>
      </c>
      <c r="AP69" s="52">
        <v>1.088235294117647</v>
      </c>
      <c r="AQ69" s="52">
        <v>1.4545454545454546</v>
      </c>
      <c r="AR69" s="52">
        <v>2.3333333333333335</v>
      </c>
      <c r="AS69" s="52">
        <v>14.660377358490566</v>
      </c>
      <c r="AT69" s="52">
        <v>2.6454545454545455</v>
      </c>
      <c r="BA69" s="52">
        <v>1.2905982905982907</v>
      </c>
      <c r="BB69" s="52">
        <v>6.715686274509804</v>
      </c>
      <c r="BC69" s="52" t="s">
        <v>53</v>
      </c>
      <c r="BD69" s="52" t="s">
        <v>53</v>
      </c>
      <c r="BE69" s="52">
        <v>4.3648148148148147</v>
      </c>
      <c r="BF69" s="85" t="e">
        <v>#VALUE!</v>
      </c>
      <c r="BG69" s="85" t="e">
        <v>#VALUE!</v>
      </c>
      <c r="BH69" s="85" t="e">
        <v>#VALUE!</v>
      </c>
      <c r="BI69" s="85" t="e">
        <v>#VALUE!</v>
      </c>
      <c r="BJ69" s="85" t="e">
        <v>#VALUE!</v>
      </c>
      <c r="BK69" s="85" t="e">
        <v>#VALUE!</v>
      </c>
      <c r="BL69" s="85" t="e">
        <v>#VALUE!</v>
      </c>
      <c r="BM69" s="85" t="e">
        <v>#VALUE!</v>
      </c>
      <c r="BN69" s="85" t="e">
        <v>#VALUE!</v>
      </c>
      <c r="BO69" s="85" t="e">
        <v>#VALUE!</v>
      </c>
      <c r="BP69" s="85" t="e">
        <v>#VALUE!</v>
      </c>
      <c r="BQ69" s="85" t="e">
        <v>#VALUE!</v>
      </c>
      <c r="BR69" s="85" t="e">
        <v>#DIV/0!</v>
      </c>
      <c r="BS69" s="85" t="e">
        <v>#DIV/0!</v>
      </c>
      <c r="BV69" s="46" t="e">
        <v>#VALUE!</v>
      </c>
    </row>
    <row r="70" spans="1:74" x14ac:dyDescent="0.25">
      <c r="A70" t="s">
        <v>69</v>
      </c>
      <c r="B70" s="52" t="s">
        <v>53</v>
      </c>
      <c r="C70" s="52" t="s">
        <v>53</v>
      </c>
      <c r="D70" s="52" t="s">
        <v>53</v>
      </c>
      <c r="E70" s="52" t="s">
        <v>53</v>
      </c>
      <c r="F70" s="52" t="s">
        <v>53</v>
      </c>
      <c r="G70" s="52" t="s">
        <v>53</v>
      </c>
      <c r="H70" s="52" t="s">
        <v>53</v>
      </c>
      <c r="I70" s="52" t="s">
        <v>53</v>
      </c>
      <c r="J70" s="52" t="s">
        <v>53</v>
      </c>
      <c r="K70" s="52" t="s">
        <v>53</v>
      </c>
      <c r="L70" s="52" t="s">
        <v>53</v>
      </c>
      <c r="M70" s="52" t="s">
        <v>53</v>
      </c>
      <c r="N70" s="52" t="s">
        <v>53</v>
      </c>
      <c r="O70" s="52" t="s">
        <v>53</v>
      </c>
      <c r="P70" s="52" t="s">
        <v>53</v>
      </c>
      <c r="Q70" s="52" t="s">
        <v>53</v>
      </c>
      <c r="R70" s="52" t="s">
        <v>53</v>
      </c>
      <c r="S70" s="52" t="s">
        <v>53</v>
      </c>
      <c r="T70" s="52" t="s">
        <v>53</v>
      </c>
      <c r="U70" s="52" t="s">
        <v>53</v>
      </c>
      <c r="V70" s="52" t="s">
        <v>53</v>
      </c>
      <c r="W70" s="52" t="s">
        <v>53</v>
      </c>
      <c r="X70" s="52" t="s">
        <v>53</v>
      </c>
      <c r="Y70" s="52" t="s">
        <v>53</v>
      </c>
      <c r="Z70" s="1" t="s">
        <v>53</v>
      </c>
      <c r="AA70" s="1" t="s">
        <v>53</v>
      </c>
      <c r="AB70" s="1" t="s">
        <v>53</v>
      </c>
      <c r="AC70" s="1" t="s">
        <v>53</v>
      </c>
      <c r="AD70" s="1" t="s">
        <v>53</v>
      </c>
      <c r="AE70" s="1" t="s">
        <v>53</v>
      </c>
      <c r="AF70" s="1" t="s">
        <v>53</v>
      </c>
      <c r="AG70" s="1" t="s">
        <v>53</v>
      </c>
      <c r="AH70" s="1" t="s">
        <v>53</v>
      </c>
      <c r="AI70" s="1" t="s">
        <v>53</v>
      </c>
      <c r="AJ70" s="46" t="e">
        <v>#VALUE!</v>
      </c>
      <c r="AK70" s="46" t="e">
        <v>#VALUE!</v>
      </c>
      <c r="AL70" s="46" t="e">
        <v>#VALUE!</v>
      </c>
      <c r="AM70" s="46" t="e">
        <v>#VALUE!</v>
      </c>
      <c r="AN70" s="46" t="e">
        <v>#VALUE!</v>
      </c>
      <c r="AO70" s="52">
        <v>1.51</v>
      </c>
      <c r="AP70" s="52">
        <v>1.4318181818181819</v>
      </c>
      <c r="AQ70" s="52">
        <v>1.9852941176470589</v>
      </c>
      <c r="AR70" s="52">
        <v>1.9482758620689655</v>
      </c>
      <c r="AS70" s="52">
        <v>2.215686274509804</v>
      </c>
      <c r="AT70" s="52">
        <v>2.1595744680851063</v>
      </c>
      <c r="BA70" s="52">
        <v>1.6882716049382716</v>
      </c>
      <c r="BB70" s="52">
        <v>2.0993589743589745</v>
      </c>
      <c r="BC70" s="52" t="s">
        <v>53</v>
      </c>
      <c r="BD70" s="52" t="s">
        <v>53</v>
      </c>
      <c r="BE70" s="52">
        <v>1.8899371069182389</v>
      </c>
      <c r="BF70" s="85" t="e">
        <v>#VALUE!</v>
      </c>
      <c r="BG70" s="85" t="e">
        <v>#VALUE!</v>
      </c>
      <c r="BH70" s="85" t="e">
        <v>#VALUE!</v>
      </c>
      <c r="BI70" s="85" t="e">
        <v>#VALUE!</v>
      </c>
      <c r="BJ70" s="85" t="e">
        <v>#VALUE!</v>
      </c>
      <c r="BK70" s="85" t="e">
        <v>#VALUE!</v>
      </c>
      <c r="BL70" s="85" t="e">
        <v>#VALUE!</v>
      </c>
      <c r="BM70" s="85" t="e">
        <v>#VALUE!</v>
      </c>
      <c r="BN70" s="85" t="e">
        <v>#VALUE!</v>
      </c>
      <c r="BO70" s="85" t="e">
        <v>#VALUE!</v>
      </c>
      <c r="BP70" s="85" t="e">
        <v>#VALUE!</v>
      </c>
      <c r="BQ70" s="85" t="e">
        <v>#VALUE!</v>
      </c>
      <c r="BR70" s="85" t="e">
        <v>#DIV/0!</v>
      </c>
      <c r="BS70" s="85" t="e">
        <v>#DIV/0!</v>
      </c>
      <c r="BV70" s="46" t="e">
        <v>#VALUE!</v>
      </c>
    </row>
    <row r="71" spans="1:74" x14ac:dyDescent="0.25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46"/>
      <c r="AK71" s="46"/>
      <c r="AL71" s="46"/>
      <c r="AM71" s="46"/>
      <c r="AN71" s="46"/>
      <c r="AO71" s="52"/>
      <c r="AP71" s="52">
        <v>1.1774193548387097</v>
      </c>
      <c r="AQ71" s="52">
        <v>1.2741935483870968</v>
      </c>
      <c r="AR71" s="52">
        <v>1.6142857142857143</v>
      </c>
      <c r="AS71" s="52">
        <v>1.2608695652173914</v>
      </c>
      <c r="AT71" s="52">
        <v>1</v>
      </c>
      <c r="BA71" s="52"/>
      <c r="BB71" s="52"/>
      <c r="BC71" s="52"/>
      <c r="BD71" s="52"/>
      <c r="BE71" s="52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V71" s="46"/>
    </row>
    <row r="72" spans="1:74" x14ac:dyDescent="0.25">
      <c r="A72" t="s">
        <v>100</v>
      </c>
      <c r="B72" s="52" t="s">
        <v>53</v>
      </c>
      <c r="C72" s="52" t="s">
        <v>53</v>
      </c>
      <c r="D72" s="52" t="s">
        <v>53</v>
      </c>
      <c r="E72" s="52" t="s">
        <v>53</v>
      </c>
      <c r="F72" s="52" t="s">
        <v>53</v>
      </c>
      <c r="G72" s="52" t="s">
        <v>53</v>
      </c>
      <c r="H72" s="52" t="s">
        <v>53</v>
      </c>
      <c r="I72" s="52" t="s">
        <v>53</v>
      </c>
      <c r="J72" s="52" t="s">
        <v>53</v>
      </c>
      <c r="K72" s="52" t="s">
        <v>53</v>
      </c>
      <c r="L72" s="52" t="s">
        <v>53</v>
      </c>
      <c r="M72" s="52" t="s">
        <v>53</v>
      </c>
      <c r="N72" s="52" t="s">
        <v>53</v>
      </c>
      <c r="O72" s="52" t="s">
        <v>53</v>
      </c>
      <c r="P72" s="52" t="s">
        <v>53</v>
      </c>
      <c r="Q72" s="52" t="s">
        <v>53</v>
      </c>
      <c r="R72" s="52" t="s">
        <v>53</v>
      </c>
      <c r="S72" s="52" t="s">
        <v>53</v>
      </c>
      <c r="T72" s="52" t="s">
        <v>53</v>
      </c>
      <c r="U72" s="52" t="s">
        <v>53</v>
      </c>
      <c r="V72" s="52" t="s">
        <v>53</v>
      </c>
      <c r="W72" s="52" t="s">
        <v>53</v>
      </c>
      <c r="X72" s="52" t="s">
        <v>53</v>
      </c>
      <c r="Y72" s="52" t="s">
        <v>53</v>
      </c>
      <c r="Z72" s="1" t="s">
        <v>53</v>
      </c>
      <c r="AA72" s="1" t="s">
        <v>53</v>
      </c>
      <c r="AB72" s="1" t="s">
        <v>53</v>
      </c>
      <c r="AC72" s="1" t="s">
        <v>53</v>
      </c>
      <c r="AD72" s="1" t="s">
        <v>53</v>
      </c>
      <c r="AE72" s="1" t="s">
        <v>53</v>
      </c>
      <c r="AF72" s="1" t="s">
        <v>53</v>
      </c>
      <c r="AG72" s="1" t="s">
        <v>53</v>
      </c>
      <c r="AH72" s="1" t="s">
        <v>53</v>
      </c>
      <c r="AI72" s="1" t="s">
        <v>53</v>
      </c>
      <c r="AJ72" s="46" t="e">
        <v>#VALUE!</v>
      </c>
      <c r="AK72" s="46" t="e">
        <v>#VALUE!</v>
      </c>
      <c r="AL72" s="46" t="e">
        <v>#VALUE!</v>
      </c>
      <c r="AM72" s="46" t="e">
        <v>#VALUE!</v>
      </c>
      <c r="AN72" s="46" t="e">
        <v>#VALUE!</v>
      </c>
      <c r="AO72" s="52">
        <v>1.9166666666666667</v>
      </c>
      <c r="AP72" s="52">
        <v>1.7586206896551724</v>
      </c>
      <c r="AQ72" s="52">
        <v>2.1345291479820627</v>
      </c>
      <c r="AR72" s="52">
        <v>2.152136752136752</v>
      </c>
      <c r="AS72" s="52">
        <v>3.1757877280265339</v>
      </c>
      <c r="AT72" s="52">
        <v>2.4561933534743203</v>
      </c>
      <c r="BA72" s="52">
        <v>1.9574468085106382</v>
      </c>
      <c r="BB72" s="52">
        <v>2.5945945945945947</v>
      </c>
      <c r="BC72" s="52" t="s">
        <v>53</v>
      </c>
      <c r="BD72" s="52" t="s">
        <v>53</v>
      </c>
      <c r="BE72" s="52">
        <v>2.3040282269920613</v>
      </c>
      <c r="BF72" s="85" t="e">
        <v>#VALUE!</v>
      </c>
      <c r="BG72" s="85" t="e">
        <v>#VALUE!</v>
      </c>
      <c r="BH72" s="85" t="e">
        <v>#VALUE!</v>
      </c>
      <c r="BI72" s="85" t="e">
        <v>#VALUE!</v>
      </c>
      <c r="BJ72" s="85" t="e">
        <v>#VALUE!</v>
      </c>
      <c r="BK72" s="85" t="e">
        <v>#VALUE!</v>
      </c>
      <c r="BL72" s="85" t="e">
        <v>#VALUE!</v>
      </c>
      <c r="BM72" s="85" t="e">
        <v>#VALUE!</v>
      </c>
      <c r="BN72" s="85" t="e">
        <v>#VALUE!</v>
      </c>
      <c r="BO72" s="85" t="e">
        <v>#VALUE!</v>
      </c>
      <c r="BP72" s="85" t="e">
        <v>#VALUE!</v>
      </c>
      <c r="BQ72" s="85" t="e">
        <v>#VALUE!</v>
      </c>
      <c r="BR72" s="85" t="e">
        <v>#DIV/0!</v>
      </c>
      <c r="BS72" s="85" t="e">
        <v>#DIV/0!</v>
      </c>
      <c r="BV72" s="46" t="e">
        <v>#VALUE!</v>
      </c>
    </row>
    <row r="75" spans="1:74" s="23" customFormat="1" x14ac:dyDescent="0.25">
      <c r="A75" s="15" t="s">
        <v>106</v>
      </c>
      <c r="B75" s="16">
        <v>42005</v>
      </c>
      <c r="C75" s="16">
        <v>42036</v>
      </c>
      <c r="D75" s="16">
        <v>42064</v>
      </c>
      <c r="E75" s="16">
        <v>42095</v>
      </c>
      <c r="F75" s="16">
        <v>42125</v>
      </c>
      <c r="G75" s="16">
        <v>42156</v>
      </c>
      <c r="H75" s="16">
        <v>42186</v>
      </c>
      <c r="I75" s="16">
        <v>42217</v>
      </c>
      <c r="J75" s="16">
        <v>42248</v>
      </c>
      <c r="K75" s="16">
        <v>42278</v>
      </c>
      <c r="L75" s="16">
        <v>42309</v>
      </c>
      <c r="M75" s="16">
        <v>42339</v>
      </c>
      <c r="N75" s="16">
        <v>42370</v>
      </c>
      <c r="O75" s="16">
        <v>42401</v>
      </c>
      <c r="P75" s="16">
        <v>42430</v>
      </c>
      <c r="Q75" s="16">
        <v>42461</v>
      </c>
      <c r="R75" s="16">
        <v>42491</v>
      </c>
      <c r="S75" s="16">
        <v>42522</v>
      </c>
      <c r="T75" s="16">
        <v>42552</v>
      </c>
      <c r="U75" s="16">
        <v>42583</v>
      </c>
      <c r="V75" s="16">
        <v>42614</v>
      </c>
      <c r="W75" s="16">
        <v>42644</v>
      </c>
      <c r="X75" s="16">
        <v>42675</v>
      </c>
      <c r="Y75" s="16">
        <v>42705</v>
      </c>
      <c r="Z75" s="17" t="s">
        <v>112</v>
      </c>
      <c r="AA75" s="17" t="s">
        <v>78</v>
      </c>
      <c r="AB75" s="17" t="s">
        <v>79</v>
      </c>
      <c r="AC75" s="17" t="s">
        <v>80</v>
      </c>
      <c r="AD75" s="17" t="s">
        <v>81</v>
      </c>
      <c r="AE75" s="18" t="s">
        <v>113</v>
      </c>
      <c r="AF75" s="18" t="s">
        <v>82</v>
      </c>
      <c r="AG75" s="18" t="s">
        <v>83</v>
      </c>
      <c r="AH75" s="18" t="s">
        <v>84</v>
      </c>
      <c r="AI75" s="18" t="s">
        <v>85</v>
      </c>
      <c r="AJ75" s="19" t="s">
        <v>86</v>
      </c>
      <c r="AK75" s="19" t="s">
        <v>87</v>
      </c>
      <c r="AL75" s="19" t="s">
        <v>88</v>
      </c>
      <c r="AM75" s="19" t="s">
        <v>89</v>
      </c>
      <c r="AN75" s="19" t="s">
        <v>90</v>
      </c>
      <c r="AO75" s="20">
        <v>42736</v>
      </c>
      <c r="AP75" s="20">
        <v>42767</v>
      </c>
      <c r="AQ75" s="20">
        <v>42795</v>
      </c>
      <c r="AR75" s="20">
        <v>42826</v>
      </c>
      <c r="AS75" s="20">
        <v>42856</v>
      </c>
      <c r="AT75" s="20">
        <v>42887</v>
      </c>
      <c r="AU75" s="20">
        <v>42917</v>
      </c>
      <c r="AV75" s="20">
        <v>42948</v>
      </c>
      <c r="AW75" s="20">
        <v>42979</v>
      </c>
      <c r="AX75" s="20">
        <v>43009</v>
      </c>
      <c r="AY75" s="20">
        <v>43040</v>
      </c>
      <c r="AZ75" s="20">
        <v>43070</v>
      </c>
      <c r="BA75" s="17" t="s">
        <v>91</v>
      </c>
      <c r="BB75" s="17" t="s">
        <v>92</v>
      </c>
      <c r="BC75" s="17" t="s">
        <v>93</v>
      </c>
      <c r="BD75" s="17" t="s">
        <v>94</v>
      </c>
      <c r="BE75" s="17" t="s">
        <v>114</v>
      </c>
      <c r="BF75" s="21">
        <v>42736</v>
      </c>
      <c r="BG75" s="20">
        <v>42767</v>
      </c>
      <c r="BH75" s="20">
        <v>42795</v>
      </c>
      <c r="BI75" s="20">
        <v>42826</v>
      </c>
      <c r="BJ75" s="20">
        <v>42856</v>
      </c>
      <c r="BK75" s="20">
        <v>42887</v>
      </c>
      <c r="BL75" s="20">
        <v>42917</v>
      </c>
      <c r="BM75" s="20">
        <v>42948</v>
      </c>
      <c r="BN75" s="20">
        <v>42979</v>
      </c>
      <c r="BO75" s="20">
        <v>43009</v>
      </c>
      <c r="BP75" s="20">
        <v>43040</v>
      </c>
      <c r="BQ75" s="20">
        <v>43070</v>
      </c>
      <c r="BR75" s="17" t="s">
        <v>95</v>
      </c>
      <c r="BS75" s="17" t="s">
        <v>96</v>
      </c>
      <c r="BT75" s="17" t="s">
        <v>97</v>
      </c>
      <c r="BU75" s="17" t="s">
        <v>98</v>
      </c>
      <c r="BV75" s="22" t="s">
        <v>3</v>
      </c>
    </row>
    <row r="76" spans="1:74" x14ac:dyDescent="0.25">
      <c r="A76" t="s">
        <v>172</v>
      </c>
      <c r="B76" s="1" t="s">
        <v>53</v>
      </c>
      <c r="C76" s="1" t="s">
        <v>53</v>
      </c>
      <c r="D76" s="1" t="s">
        <v>53</v>
      </c>
      <c r="E76" s="1" t="s">
        <v>53</v>
      </c>
      <c r="F76" s="1" t="s">
        <v>53</v>
      </c>
      <c r="G76" s="1" t="s">
        <v>53</v>
      </c>
      <c r="H76" s="1" t="s">
        <v>53</v>
      </c>
      <c r="I76" s="1" t="s">
        <v>53</v>
      </c>
      <c r="J76" s="1" t="s">
        <v>53</v>
      </c>
      <c r="K76" s="1" t="s">
        <v>53</v>
      </c>
      <c r="L76" s="1" t="s">
        <v>53</v>
      </c>
      <c r="M76" s="1" t="s">
        <v>53</v>
      </c>
      <c r="N76" s="1" t="s">
        <v>53</v>
      </c>
      <c r="O76" s="1" t="s">
        <v>53</v>
      </c>
      <c r="P76" s="1" t="s">
        <v>53</v>
      </c>
      <c r="Q76" s="1" t="s">
        <v>53</v>
      </c>
      <c r="R76" s="1" t="s">
        <v>53</v>
      </c>
      <c r="S76" s="1" t="s">
        <v>53</v>
      </c>
      <c r="T76" s="1" t="s">
        <v>53</v>
      </c>
      <c r="U76" s="1" t="s">
        <v>53</v>
      </c>
      <c r="V76" s="1" t="s">
        <v>53</v>
      </c>
      <c r="W76" s="1" t="s">
        <v>53</v>
      </c>
      <c r="X76" s="1" t="s">
        <v>53</v>
      </c>
      <c r="Y76" s="1" t="s">
        <v>53</v>
      </c>
      <c r="Z76" s="1" t="s">
        <v>53</v>
      </c>
      <c r="AA76" s="1" t="s">
        <v>53</v>
      </c>
      <c r="AB76" s="1" t="s">
        <v>53</v>
      </c>
      <c r="AC76" s="1" t="s">
        <v>53</v>
      </c>
      <c r="AD76" s="1" t="s">
        <v>53</v>
      </c>
      <c r="AE76" s="1" t="s">
        <v>53</v>
      </c>
      <c r="AF76" s="1" t="s">
        <v>53</v>
      </c>
      <c r="AG76" s="1" t="s">
        <v>53</v>
      </c>
      <c r="AH76" s="1" t="s">
        <v>53</v>
      </c>
      <c r="AI76" s="1" t="s">
        <v>53</v>
      </c>
      <c r="AJ76" s="46" t="e">
        <v>#VALUE!</v>
      </c>
      <c r="AK76" s="46" t="e">
        <v>#VALUE!</v>
      </c>
      <c r="AL76" s="46" t="e">
        <v>#VALUE!</v>
      </c>
      <c r="AM76" s="46" t="e">
        <v>#VALUE!</v>
      </c>
      <c r="AN76" s="46" t="e">
        <v>#VALUE!</v>
      </c>
      <c r="AO76" s="1">
        <v>22.802869565217392</v>
      </c>
      <c r="AP76" s="1">
        <v>37.392935732647871</v>
      </c>
      <c r="AQ76" s="1">
        <v>28.016168717047453</v>
      </c>
      <c r="AR76" s="1">
        <v>23.830356347438752</v>
      </c>
      <c r="AS76" s="1">
        <v>24.836662883087399</v>
      </c>
      <c r="AT76" s="1">
        <v>22.014259115593482</v>
      </c>
      <c r="BA76" s="1">
        <v>29.435181887950893</v>
      </c>
      <c r="BB76" s="1">
        <v>23.356303780964797</v>
      </c>
      <c r="BC76" s="1" t="s">
        <v>53</v>
      </c>
      <c r="BD76" s="1" t="s">
        <v>53</v>
      </c>
      <c r="BE76" s="1">
        <v>25.168424159231304</v>
      </c>
      <c r="BF76" s="85" t="e">
        <v>#VALUE!</v>
      </c>
      <c r="BG76" s="85" t="e">
        <v>#VALUE!</v>
      </c>
      <c r="BH76" s="85" t="e">
        <v>#VALUE!</v>
      </c>
      <c r="BI76" s="85" t="e">
        <v>#VALUE!</v>
      </c>
      <c r="BJ76" s="85" t="e">
        <v>#VALUE!</v>
      </c>
      <c r="BK76" s="85" t="e">
        <v>#VALUE!</v>
      </c>
      <c r="BL76" s="85" t="e">
        <v>#VALUE!</v>
      </c>
      <c r="BM76" s="85" t="e">
        <v>#VALUE!</v>
      </c>
      <c r="BN76" s="85" t="e">
        <v>#VALUE!</v>
      </c>
      <c r="BO76" s="85" t="e">
        <v>#VALUE!</v>
      </c>
      <c r="BP76" s="85" t="e">
        <v>#VALUE!</v>
      </c>
      <c r="BQ76" s="85" t="e">
        <v>#VALUE!</v>
      </c>
      <c r="BR76" s="85">
        <v>0</v>
      </c>
      <c r="BS76" s="85">
        <v>0</v>
      </c>
      <c r="BT76" s="85"/>
      <c r="BU76" s="85"/>
      <c r="BV76" s="85">
        <v>0</v>
      </c>
    </row>
    <row r="77" spans="1:74" x14ac:dyDescent="0.25">
      <c r="A77" t="s">
        <v>64</v>
      </c>
      <c r="B77" s="1" t="s">
        <v>53</v>
      </c>
      <c r="C77" s="1" t="s">
        <v>53</v>
      </c>
      <c r="D77" s="1" t="s">
        <v>53</v>
      </c>
      <c r="E77" s="1" t="s">
        <v>53</v>
      </c>
      <c r="F77" s="1" t="s">
        <v>53</v>
      </c>
      <c r="G77" s="1" t="s">
        <v>53</v>
      </c>
      <c r="H77" s="1" t="s">
        <v>53</v>
      </c>
      <c r="I77" s="1" t="s">
        <v>53</v>
      </c>
      <c r="J77" s="1" t="s">
        <v>53</v>
      </c>
      <c r="K77" s="1" t="s">
        <v>53</v>
      </c>
      <c r="L77" s="1" t="s">
        <v>53</v>
      </c>
      <c r="M77" s="1" t="s">
        <v>53</v>
      </c>
      <c r="N77" s="1" t="s">
        <v>53</v>
      </c>
      <c r="O77" s="1" t="s">
        <v>53</v>
      </c>
      <c r="P77" s="1" t="s">
        <v>53</v>
      </c>
      <c r="Q77" s="1" t="s">
        <v>53</v>
      </c>
      <c r="R77" s="1" t="s">
        <v>53</v>
      </c>
      <c r="S77" s="1" t="s">
        <v>53</v>
      </c>
      <c r="T77" s="1" t="s">
        <v>53</v>
      </c>
      <c r="U77" s="1" t="s">
        <v>53</v>
      </c>
      <c r="V77" s="1" t="s">
        <v>53</v>
      </c>
      <c r="W77" s="1" t="s">
        <v>53</v>
      </c>
      <c r="X77" s="1" t="s">
        <v>53</v>
      </c>
      <c r="Y77" s="1" t="s">
        <v>53</v>
      </c>
      <c r="Z77" s="1" t="s">
        <v>53</v>
      </c>
      <c r="AA77" s="1" t="s">
        <v>53</v>
      </c>
      <c r="AB77" s="1" t="s">
        <v>53</v>
      </c>
      <c r="AC77" s="1" t="s">
        <v>53</v>
      </c>
      <c r="AD77" s="1" t="s">
        <v>53</v>
      </c>
      <c r="AE77" s="1" t="s">
        <v>53</v>
      </c>
      <c r="AF77" s="1" t="s">
        <v>53</v>
      </c>
      <c r="AG77" s="1" t="s">
        <v>53</v>
      </c>
      <c r="AH77" s="1" t="s">
        <v>53</v>
      </c>
      <c r="AI77" s="1" t="s">
        <v>53</v>
      </c>
      <c r="AJ77" s="46" t="e">
        <v>#VALUE!</v>
      </c>
      <c r="AK77" s="46" t="e">
        <v>#VALUE!</v>
      </c>
      <c r="AL77" s="46" t="e">
        <v>#VALUE!</v>
      </c>
      <c r="AM77" s="46" t="e">
        <v>#VALUE!</v>
      </c>
      <c r="AN77" s="46" t="e">
        <v>#VALUE!</v>
      </c>
      <c r="AO77" s="1">
        <v>14.049899999999999</v>
      </c>
      <c r="AP77" s="1">
        <v>13.476670886075949</v>
      </c>
      <c r="AQ77" s="1">
        <v>16.668076923076921</v>
      </c>
      <c r="AR77" s="1">
        <v>15.484505928853755</v>
      </c>
      <c r="AS77" s="1">
        <v>15.096521739130436</v>
      </c>
      <c r="AT77" s="1">
        <v>14.846646884272996</v>
      </c>
      <c r="BA77" s="1">
        <v>15.211624015748029</v>
      </c>
      <c r="BB77" s="1">
        <v>15.113778602350031</v>
      </c>
      <c r="BC77" s="1" t="s">
        <v>53</v>
      </c>
      <c r="BD77" s="1" t="s">
        <v>53</v>
      </c>
      <c r="BE77" s="1">
        <v>15.151534371439421</v>
      </c>
      <c r="BF77" s="85" t="e">
        <v>#VALUE!</v>
      </c>
      <c r="BG77" s="85" t="e">
        <v>#VALUE!</v>
      </c>
      <c r="BH77" s="85" t="e">
        <v>#VALUE!</v>
      </c>
      <c r="BI77" s="85" t="e">
        <v>#VALUE!</v>
      </c>
      <c r="BJ77" s="85" t="e">
        <v>#VALUE!</v>
      </c>
      <c r="BK77" s="85" t="e">
        <v>#VALUE!</v>
      </c>
      <c r="BL77" s="85" t="e">
        <v>#VALUE!</v>
      </c>
      <c r="BM77" s="85" t="e">
        <v>#VALUE!</v>
      </c>
      <c r="BN77" s="85" t="e">
        <v>#VALUE!</v>
      </c>
      <c r="BO77" s="85" t="e">
        <v>#VALUE!</v>
      </c>
      <c r="BP77" s="85" t="e">
        <v>#VALUE!</v>
      </c>
      <c r="BQ77" s="85" t="e">
        <v>#VALUE!</v>
      </c>
      <c r="BR77" s="85">
        <v>0</v>
      </c>
      <c r="BS77" s="85">
        <v>0</v>
      </c>
      <c r="BT77" s="85"/>
      <c r="BU77" s="85"/>
      <c r="BV77" s="85">
        <v>0</v>
      </c>
    </row>
    <row r="78" spans="1:74" x14ac:dyDescent="0.25">
      <c r="A78" t="s">
        <v>65</v>
      </c>
      <c r="B78" s="1" t="s">
        <v>53</v>
      </c>
      <c r="C78" s="1" t="s">
        <v>53</v>
      </c>
      <c r="D78" s="1" t="s">
        <v>53</v>
      </c>
      <c r="E78" s="1" t="s">
        <v>53</v>
      </c>
      <c r="F78" s="1" t="s">
        <v>53</v>
      </c>
      <c r="G78" s="1" t="s">
        <v>53</v>
      </c>
      <c r="H78" s="1" t="s">
        <v>53</v>
      </c>
      <c r="I78" s="1" t="s">
        <v>53</v>
      </c>
      <c r="J78" s="1" t="s">
        <v>53</v>
      </c>
      <c r="K78" s="1" t="s">
        <v>53</v>
      </c>
      <c r="L78" s="1" t="s">
        <v>53</v>
      </c>
      <c r="M78" s="1" t="s">
        <v>53</v>
      </c>
      <c r="N78" s="1" t="s">
        <v>53</v>
      </c>
      <c r="O78" s="1" t="s">
        <v>53</v>
      </c>
      <c r="P78" s="1" t="s">
        <v>53</v>
      </c>
      <c r="Q78" s="1" t="s">
        <v>53</v>
      </c>
      <c r="R78" s="1" t="s">
        <v>53</v>
      </c>
      <c r="S78" s="1" t="s">
        <v>53</v>
      </c>
      <c r="T78" s="1" t="s">
        <v>53</v>
      </c>
      <c r="U78" s="1" t="s">
        <v>53</v>
      </c>
      <c r="V78" s="1" t="s">
        <v>53</v>
      </c>
      <c r="W78" s="1" t="s">
        <v>53</v>
      </c>
      <c r="X78" s="1" t="s">
        <v>53</v>
      </c>
      <c r="Y78" s="1" t="s">
        <v>53</v>
      </c>
      <c r="Z78" s="1" t="s">
        <v>53</v>
      </c>
      <c r="AA78" s="1" t="s">
        <v>53</v>
      </c>
      <c r="AB78" s="1" t="s">
        <v>53</v>
      </c>
      <c r="AC78" s="1" t="s">
        <v>53</v>
      </c>
      <c r="AD78" s="1" t="s">
        <v>53</v>
      </c>
      <c r="AE78" s="1" t="s">
        <v>53</v>
      </c>
      <c r="AF78" s="1" t="s">
        <v>53</v>
      </c>
      <c r="AG78" s="1" t="s">
        <v>53</v>
      </c>
      <c r="AH78" s="1" t="s">
        <v>53</v>
      </c>
      <c r="AI78" s="1" t="s">
        <v>53</v>
      </c>
      <c r="AJ78" s="46" t="e">
        <v>#VALUE!</v>
      </c>
      <c r="AK78" s="46" t="e">
        <v>#VALUE!</v>
      </c>
      <c r="AL78" s="46" t="e">
        <v>#VALUE!</v>
      </c>
      <c r="AM78" s="46" t="e">
        <v>#VALUE!</v>
      </c>
      <c r="AN78" s="46" t="e">
        <v>#VALUE!</v>
      </c>
      <c r="AO78" s="1">
        <v>15.254915662650602</v>
      </c>
      <c r="AP78" s="1">
        <v>15.42413043478261</v>
      </c>
      <c r="AQ78" s="1">
        <v>16.414825870646766</v>
      </c>
      <c r="AR78" s="1">
        <v>15.556960784313725</v>
      </c>
      <c r="AS78" s="1">
        <v>20.559493670886077</v>
      </c>
      <c r="AT78" s="1">
        <v>14.470738255033556</v>
      </c>
      <c r="BA78" s="1">
        <v>15.948450424929177</v>
      </c>
      <c r="BB78" s="1">
        <v>17.093765281173596</v>
      </c>
      <c r="BC78" s="1" t="s">
        <v>53</v>
      </c>
      <c r="BD78" s="1" t="s">
        <v>53</v>
      </c>
      <c r="BE78" s="1">
        <v>16.563192913385826</v>
      </c>
      <c r="BF78" s="85" t="e">
        <v>#VALUE!</v>
      </c>
      <c r="BG78" s="85" t="e">
        <v>#VALUE!</v>
      </c>
      <c r="BH78" s="85" t="e">
        <v>#VALUE!</v>
      </c>
      <c r="BI78" s="85" t="e">
        <v>#VALUE!</v>
      </c>
      <c r="BJ78" s="85" t="e">
        <v>#VALUE!</v>
      </c>
      <c r="BK78" s="85" t="e">
        <v>#VALUE!</v>
      </c>
      <c r="BL78" s="85" t="e">
        <v>#VALUE!</v>
      </c>
      <c r="BM78" s="85" t="e">
        <v>#VALUE!</v>
      </c>
      <c r="BN78" s="85" t="e">
        <v>#VALUE!</v>
      </c>
      <c r="BO78" s="85" t="e">
        <v>#VALUE!</v>
      </c>
      <c r="BP78" s="85" t="e">
        <v>#VALUE!</v>
      </c>
      <c r="BQ78" s="85" t="e">
        <v>#VALUE!</v>
      </c>
      <c r="BR78" s="85">
        <v>0</v>
      </c>
      <c r="BS78" s="85">
        <v>0</v>
      </c>
      <c r="BT78" s="85"/>
      <c r="BU78" s="85"/>
      <c r="BV78" s="85">
        <v>0</v>
      </c>
    </row>
    <row r="79" spans="1:74" x14ac:dyDescent="0.25">
      <c r="A79" t="s">
        <v>66</v>
      </c>
      <c r="B79" s="1" t="s">
        <v>53</v>
      </c>
      <c r="C79" s="1" t="s">
        <v>53</v>
      </c>
      <c r="D79" s="1" t="s">
        <v>53</v>
      </c>
      <c r="E79" s="1" t="s">
        <v>53</v>
      </c>
      <c r="F79" s="1" t="s">
        <v>53</v>
      </c>
      <c r="G79" s="1" t="s">
        <v>53</v>
      </c>
      <c r="H79" s="1" t="s">
        <v>53</v>
      </c>
      <c r="I79" s="1" t="s">
        <v>53</v>
      </c>
      <c r="J79" s="1" t="s">
        <v>53</v>
      </c>
      <c r="K79" s="1" t="s">
        <v>53</v>
      </c>
      <c r="L79" s="1" t="s">
        <v>53</v>
      </c>
      <c r="M79" s="1" t="s">
        <v>53</v>
      </c>
      <c r="N79" s="1" t="s">
        <v>53</v>
      </c>
      <c r="O79" s="1" t="s">
        <v>53</v>
      </c>
      <c r="P79" s="1" t="s">
        <v>53</v>
      </c>
      <c r="Q79" s="1" t="s">
        <v>53</v>
      </c>
      <c r="R79" s="1" t="s">
        <v>53</v>
      </c>
      <c r="S79" s="1" t="s">
        <v>53</v>
      </c>
      <c r="T79" s="1" t="s">
        <v>53</v>
      </c>
      <c r="U79" s="1" t="s">
        <v>53</v>
      </c>
      <c r="V79" s="1" t="s">
        <v>53</v>
      </c>
      <c r="W79" s="1" t="s">
        <v>53</v>
      </c>
      <c r="X79" s="1" t="s">
        <v>53</v>
      </c>
      <c r="Y79" s="1" t="s">
        <v>53</v>
      </c>
      <c r="Z79" s="1" t="s">
        <v>53</v>
      </c>
      <c r="AA79" s="1" t="s">
        <v>53</v>
      </c>
      <c r="AB79" s="1" t="s">
        <v>53</v>
      </c>
      <c r="AC79" s="1" t="s">
        <v>53</v>
      </c>
      <c r="AD79" s="1" t="s">
        <v>53</v>
      </c>
      <c r="AE79" s="1" t="s">
        <v>53</v>
      </c>
      <c r="AF79" s="1" t="s">
        <v>53</v>
      </c>
      <c r="AG79" s="1" t="s">
        <v>53</v>
      </c>
      <c r="AH79" s="1" t="s">
        <v>53</v>
      </c>
      <c r="AI79" s="1" t="s">
        <v>53</v>
      </c>
      <c r="AJ79" s="46" t="e">
        <v>#VALUE!</v>
      </c>
      <c r="AK79" s="46" t="e">
        <v>#VALUE!</v>
      </c>
      <c r="AL79" s="46" t="e">
        <v>#VALUE!</v>
      </c>
      <c r="AM79" s="46" t="e">
        <v>#VALUE!</v>
      </c>
      <c r="AN79" s="46" t="e">
        <v>#VALUE!</v>
      </c>
      <c r="AO79" s="1">
        <v>17.411794797687861</v>
      </c>
      <c r="AP79" s="1">
        <v>21.798480769230768</v>
      </c>
      <c r="AQ79" s="1">
        <v>15.661879194630872</v>
      </c>
      <c r="AR79" s="1">
        <v>15.479603960396041</v>
      </c>
      <c r="AS79" s="1">
        <v>14.802857142857144</v>
      </c>
      <c r="AT79" s="1">
        <v>19.178062678062677</v>
      </c>
      <c r="BA79" s="1">
        <v>18.641404716981132</v>
      </c>
      <c r="BB79" s="1">
        <v>16.880372670807454</v>
      </c>
      <c r="BC79" s="1" t="s">
        <v>53</v>
      </c>
      <c r="BD79" s="1" t="s">
        <v>53</v>
      </c>
      <c r="BE79" s="1">
        <v>17.881280965147454</v>
      </c>
      <c r="BF79" s="85" t="e">
        <v>#VALUE!</v>
      </c>
      <c r="BG79" s="85" t="e">
        <v>#VALUE!</v>
      </c>
      <c r="BH79" s="85" t="e">
        <v>#VALUE!</v>
      </c>
      <c r="BI79" s="85" t="e">
        <v>#VALUE!</v>
      </c>
      <c r="BJ79" s="85" t="e">
        <v>#VALUE!</v>
      </c>
      <c r="BK79" s="85" t="e">
        <v>#VALUE!</v>
      </c>
      <c r="BL79" s="85" t="e">
        <v>#VALUE!</v>
      </c>
      <c r="BM79" s="85" t="e">
        <v>#VALUE!</v>
      </c>
      <c r="BN79" s="85" t="e">
        <v>#VALUE!</v>
      </c>
      <c r="BO79" s="85" t="e">
        <v>#VALUE!</v>
      </c>
      <c r="BP79" s="85" t="e">
        <v>#VALUE!</v>
      </c>
      <c r="BQ79" s="85" t="e">
        <v>#VALUE!</v>
      </c>
      <c r="BR79" s="85">
        <v>0</v>
      </c>
      <c r="BS79" s="85">
        <v>0</v>
      </c>
      <c r="BT79" s="85"/>
      <c r="BU79" s="85"/>
      <c r="BV79" s="85">
        <v>0</v>
      </c>
    </row>
    <row r="80" spans="1:74" x14ac:dyDescent="0.25">
      <c r="A80" t="s">
        <v>67</v>
      </c>
      <c r="B80" s="1" t="s">
        <v>53</v>
      </c>
      <c r="C80" s="1" t="s">
        <v>53</v>
      </c>
      <c r="D80" s="1" t="s">
        <v>53</v>
      </c>
      <c r="E80" s="1" t="s">
        <v>53</v>
      </c>
      <c r="F80" s="1" t="s">
        <v>53</v>
      </c>
      <c r="G80" s="1" t="s">
        <v>53</v>
      </c>
      <c r="H80" s="1" t="s">
        <v>53</v>
      </c>
      <c r="I80" s="1" t="s">
        <v>53</v>
      </c>
      <c r="J80" s="1" t="s">
        <v>53</v>
      </c>
      <c r="K80" s="1" t="s">
        <v>53</v>
      </c>
      <c r="L80" s="1" t="s">
        <v>53</v>
      </c>
      <c r="M80" s="1" t="s">
        <v>53</v>
      </c>
      <c r="N80" s="1" t="s">
        <v>53</v>
      </c>
      <c r="O80" s="1" t="s">
        <v>53</v>
      </c>
      <c r="P80" s="1" t="s">
        <v>53</v>
      </c>
      <c r="Q80" s="1" t="s">
        <v>53</v>
      </c>
      <c r="R80" s="1" t="s">
        <v>53</v>
      </c>
      <c r="S80" s="1" t="s">
        <v>53</v>
      </c>
      <c r="T80" s="1" t="s">
        <v>53</v>
      </c>
      <c r="U80" s="1" t="s">
        <v>53</v>
      </c>
      <c r="V80" s="1" t="s">
        <v>53</v>
      </c>
      <c r="W80" s="1" t="s">
        <v>53</v>
      </c>
      <c r="X80" s="1" t="s">
        <v>53</v>
      </c>
      <c r="Y80" s="1" t="s">
        <v>53</v>
      </c>
      <c r="Z80" s="1" t="s">
        <v>53</v>
      </c>
      <c r="AA80" s="1" t="s">
        <v>53</v>
      </c>
      <c r="AB80" s="1" t="s">
        <v>53</v>
      </c>
      <c r="AC80" s="1" t="s">
        <v>53</v>
      </c>
      <c r="AD80" s="1" t="s">
        <v>53</v>
      </c>
      <c r="AE80" s="1" t="s">
        <v>53</v>
      </c>
      <c r="AF80" s="1" t="s">
        <v>53</v>
      </c>
      <c r="AG80" s="1" t="s">
        <v>53</v>
      </c>
      <c r="AH80" s="1" t="s">
        <v>53</v>
      </c>
      <c r="AI80" s="1" t="s">
        <v>53</v>
      </c>
      <c r="AJ80" s="46" t="e">
        <v>#VALUE!</v>
      </c>
      <c r="AK80" s="46" t="e">
        <v>#VALUE!</v>
      </c>
      <c r="AL80" s="46" t="e">
        <v>#VALUE!</v>
      </c>
      <c r="AM80" s="46" t="e">
        <v>#VALUE!</v>
      </c>
      <c r="AN80" s="46" t="e">
        <v>#VALUE!</v>
      </c>
      <c r="AO80" s="1">
        <v>20.015096774193548</v>
      </c>
      <c r="AP80" s="1">
        <v>24.977717105263157</v>
      </c>
      <c r="AQ80" s="1">
        <v>19.618100358422939</v>
      </c>
      <c r="AR80" s="1">
        <v>15.102138364779872</v>
      </c>
      <c r="AS80" s="1">
        <v>19.247735849056603</v>
      </c>
      <c r="AT80" s="1">
        <v>17.322413793103451</v>
      </c>
      <c r="BA80" s="1">
        <v>21.320484787018255</v>
      </c>
      <c r="BB80" s="1">
        <v>16.931496062992125</v>
      </c>
      <c r="BC80" s="1" t="s">
        <v>53</v>
      </c>
      <c r="BD80" s="1" t="s">
        <v>53</v>
      </c>
      <c r="BE80" s="1">
        <v>20.097218727139719</v>
      </c>
      <c r="BF80" s="85" t="e">
        <v>#VALUE!</v>
      </c>
      <c r="BG80" s="85" t="e">
        <v>#VALUE!</v>
      </c>
      <c r="BH80" s="85" t="e">
        <v>#VALUE!</v>
      </c>
      <c r="BI80" s="85" t="e">
        <v>#VALUE!</v>
      </c>
      <c r="BJ80" s="85" t="e">
        <v>#VALUE!</v>
      </c>
      <c r="BK80" s="85" t="e">
        <v>#VALUE!</v>
      </c>
      <c r="BL80" s="85" t="e">
        <v>#VALUE!</v>
      </c>
      <c r="BM80" s="85" t="e">
        <v>#VALUE!</v>
      </c>
      <c r="BN80" s="85" t="e">
        <v>#VALUE!</v>
      </c>
      <c r="BO80" s="85" t="e">
        <v>#VALUE!</v>
      </c>
      <c r="BP80" s="85" t="e">
        <v>#VALUE!</v>
      </c>
      <c r="BQ80" s="85" t="e">
        <v>#VALUE!</v>
      </c>
      <c r="BR80" s="85">
        <v>0</v>
      </c>
      <c r="BS80" s="85">
        <v>0</v>
      </c>
      <c r="BT80" s="85"/>
      <c r="BU80" s="85"/>
      <c r="BV80" s="85">
        <v>0</v>
      </c>
    </row>
    <row r="81" spans="1:74" x14ac:dyDescent="0.25">
      <c r="A81" t="s">
        <v>68</v>
      </c>
      <c r="B81" s="1" t="s">
        <v>53</v>
      </c>
      <c r="C81" s="1" t="s">
        <v>53</v>
      </c>
      <c r="D81" s="1" t="s">
        <v>53</v>
      </c>
      <c r="E81" s="1" t="s">
        <v>53</v>
      </c>
      <c r="F81" s="1" t="s">
        <v>53</v>
      </c>
      <c r="G81" s="1" t="s">
        <v>53</v>
      </c>
      <c r="H81" s="1" t="s">
        <v>53</v>
      </c>
      <c r="I81" s="1" t="s">
        <v>53</v>
      </c>
      <c r="J81" s="1" t="s">
        <v>53</v>
      </c>
      <c r="K81" s="1" t="s">
        <v>53</v>
      </c>
      <c r="L81" s="1" t="s">
        <v>53</v>
      </c>
      <c r="M81" s="1" t="s">
        <v>53</v>
      </c>
      <c r="N81" s="1" t="s">
        <v>53</v>
      </c>
      <c r="O81" s="1" t="s">
        <v>53</v>
      </c>
      <c r="P81" s="1" t="s">
        <v>53</v>
      </c>
      <c r="Q81" s="1" t="s">
        <v>53</v>
      </c>
      <c r="R81" s="1" t="s">
        <v>53</v>
      </c>
      <c r="S81" s="1" t="s">
        <v>53</v>
      </c>
      <c r="T81" s="1" t="s">
        <v>53</v>
      </c>
      <c r="U81" s="1" t="s">
        <v>53</v>
      </c>
      <c r="V81" s="1" t="s">
        <v>53</v>
      </c>
      <c r="W81" s="1" t="s">
        <v>53</v>
      </c>
      <c r="X81" s="1" t="s">
        <v>53</v>
      </c>
      <c r="Y81" s="1" t="s">
        <v>53</v>
      </c>
      <c r="Z81" s="1" t="s">
        <v>53</v>
      </c>
      <c r="AA81" s="1" t="s">
        <v>53</v>
      </c>
      <c r="AB81" s="1" t="s">
        <v>53</v>
      </c>
      <c r="AC81" s="1" t="s">
        <v>53</v>
      </c>
      <c r="AD81" s="1" t="s">
        <v>53</v>
      </c>
      <c r="AE81" s="1" t="s">
        <v>53</v>
      </c>
      <c r="AF81" s="1" t="s">
        <v>53</v>
      </c>
      <c r="AG81" s="1" t="s">
        <v>53</v>
      </c>
      <c r="AH81" s="1" t="s">
        <v>53</v>
      </c>
      <c r="AI81" s="1" t="s">
        <v>53</v>
      </c>
      <c r="AJ81" s="46" t="e">
        <v>#VALUE!</v>
      </c>
      <c r="AK81" s="46" t="e">
        <v>#VALUE!</v>
      </c>
      <c r="AL81" s="46" t="e">
        <v>#VALUE!</v>
      </c>
      <c r="AM81" s="46" t="e">
        <v>#VALUE!</v>
      </c>
      <c r="AN81" s="46" t="e">
        <v>#VALUE!</v>
      </c>
      <c r="AO81" s="1">
        <v>14.291323529411764</v>
      </c>
      <c r="AP81" s="1">
        <v>14.49</v>
      </c>
      <c r="AQ81" s="1">
        <v>16.381875000000001</v>
      </c>
      <c r="AR81" s="1">
        <v>23.490666666666666</v>
      </c>
      <c r="AS81" s="1">
        <v>10.123500643500643</v>
      </c>
      <c r="AT81" s="1">
        <v>17.829072164948453</v>
      </c>
      <c r="BA81" s="1">
        <v>15.447582781456953</v>
      </c>
      <c r="BB81" s="1">
        <v>12.580642335766424</v>
      </c>
      <c r="BC81" s="1" t="s">
        <v>53</v>
      </c>
      <c r="BD81" s="1" t="s">
        <v>53</v>
      </c>
      <c r="BE81" s="1">
        <v>12.947980483665676</v>
      </c>
      <c r="BF81" s="85" t="e">
        <v>#VALUE!</v>
      </c>
      <c r="BG81" s="85" t="e">
        <v>#VALUE!</v>
      </c>
      <c r="BH81" s="85" t="e">
        <v>#VALUE!</v>
      </c>
      <c r="BI81" s="85" t="e">
        <v>#VALUE!</v>
      </c>
      <c r="BJ81" s="85" t="e">
        <v>#VALUE!</v>
      </c>
      <c r="BK81" s="85" t="e">
        <v>#VALUE!</v>
      </c>
      <c r="BL81" s="85" t="e">
        <v>#VALUE!</v>
      </c>
      <c r="BM81" s="85" t="e">
        <v>#VALUE!</v>
      </c>
      <c r="BN81" s="85" t="e">
        <v>#VALUE!</v>
      </c>
      <c r="BO81" s="85" t="e">
        <v>#VALUE!</v>
      </c>
      <c r="BP81" s="85" t="e">
        <v>#VALUE!</v>
      </c>
      <c r="BQ81" s="85" t="e">
        <v>#VALUE!</v>
      </c>
      <c r="BR81" s="85">
        <v>0</v>
      </c>
      <c r="BS81" s="85">
        <v>0</v>
      </c>
      <c r="BT81" s="85"/>
      <c r="BU81" s="85"/>
      <c r="BV81" s="85">
        <v>0</v>
      </c>
    </row>
    <row r="82" spans="1:74" x14ac:dyDescent="0.25">
      <c r="A82" t="s">
        <v>69</v>
      </c>
      <c r="B82" s="1" t="s">
        <v>53</v>
      </c>
      <c r="C82" s="1" t="s">
        <v>53</v>
      </c>
      <c r="D82" s="1" t="s">
        <v>53</v>
      </c>
      <c r="E82" s="1" t="s">
        <v>53</v>
      </c>
      <c r="F82" s="1" t="s">
        <v>53</v>
      </c>
      <c r="G82" s="1" t="s">
        <v>53</v>
      </c>
      <c r="H82" s="1" t="s">
        <v>53</v>
      </c>
      <c r="I82" s="1" t="s">
        <v>53</v>
      </c>
      <c r="J82" s="1" t="s">
        <v>53</v>
      </c>
      <c r="K82" s="1" t="s">
        <v>53</v>
      </c>
      <c r="L82" s="1" t="s">
        <v>53</v>
      </c>
      <c r="M82" s="1" t="s">
        <v>53</v>
      </c>
      <c r="N82" s="1" t="s">
        <v>53</v>
      </c>
      <c r="O82" s="1" t="s">
        <v>53</v>
      </c>
      <c r="P82" s="1" t="s">
        <v>53</v>
      </c>
      <c r="Q82" s="1" t="s">
        <v>53</v>
      </c>
      <c r="R82" s="1" t="s">
        <v>53</v>
      </c>
      <c r="S82" s="1" t="s">
        <v>53</v>
      </c>
      <c r="T82" s="1" t="s">
        <v>53</v>
      </c>
      <c r="U82" s="1" t="s">
        <v>53</v>
      </c>
      <c r="V82" s="1" t="s">
        <v>53</v>
      </c>
      <c r="W82" s="1" t="s">
        <v>53</v>
      </c>
      <c r="X82" s="1" t="s">
        <v>53</v>
      </c>
      <c r="Y82" s="1" t="s">
        <v>53</v>
      </c>
      <c r="Z82" s="1" t="s">
        <v>53</v>
      </c>
      <c r="AA82" s="1" t="s">
        <v>53</v>
      </c>
      <c r="AB82" s="1" t="s">
        <v>53</v>
      </c>
      <c r="AC82" s="1" t="s">
        <v>53</v>
      </c>
      <c r="AD82" s="1" t="s">
        <v>53</v>
      </c>
      <c r="AE82" s="1" t="s">
        <v>53</v>
      </c>
      <c r="AF82" s="1" t="s">
        <v>53</v>
      </c>
      <c r="AG82" s="1" t="s">
        <v>53</v>
      </c>
      <c r="AH82" s="1" t="s">
        <v>53</v>
      </c>
      <c r="AI82" s="1" t="s">
        <v>53</v>
      </c>
      <c r="AJ82" s="46" t="e">
        <v>#VALUE!</v>
      </c>
      <c r="AK82" s="46" t="e">
        <v>#VALUE!</v>
      </c>
      <c r="AL82" s="46" t="e">
        <v>#VALUE!</v>
      </c>
      <c r="AM82" s="46" t="e">
        <v>#VALUE!</v>
      </c>
      <c r="AN82" s="46" t="e">
        <v>#VALUE!</v>
      </c>
      <c r="AO82" s="1">
        <v>20.747410596026491</v>
      </c>
      <c r="AP82" s="1">
        <v>17.379777777777775</v>
      </c>
      <c r="AQ82" s="1">
        <v>16.522444444444446</v>
      </c>
      <c r="AR82" s="1">
        <v>19.449469026548673</v>
      </c>
      <c r="AS82" s="1">
        <v>21.824778761061946</v>
      </c>
      <c r="AT82" s="1">
        <v>21.633004926108374</v>
      </c>
      <c r="BA82" s="1">
        <v>17.886235831809874</v>
      </c>
      <c r="BB82" s="1">
        <v>20.945770992366413</v>
      </c>
      <c r="BC82" s="1" t="s">
        <v>53</v>
      </c>
      <c r="BD82" s="1" t="s">
        <v>53</v>
      </c>
      <c r="BE82" s="1">
        <v>19.553453410981696</v>
      </c>
      <c r="BF82" s="85" t="e">
        <v>#VALUE!</v>
      </c>
      <c r="BG82" s="85" t="e">
        <v>#VALUE!</v>
      </c>
      <c r="BH82" s="85" t="e">
        <v>#VALUE!</v>
      </c>
      <c r="BI82" s="85" t="e">
        <v>#VALUE!</v>
      </c>
      <c r="BJ82" s="85" t="e">
        <v>#VALUE!</v>
      </c>
      <c r="BK82" s="85" t="e">
        <v>#VALUE!</v>
      </c>
      <c r="BL82" s="85" t="e">
        <v>#VALUE!</v>
      </c>
      <c r="BM82" s="85" t="e">
        <v>#VALUE!</v>
      </c>
      <c r="BN82" s="85" t="e">
        <v>#VALUE!</v>
      </c>
      <c r="BO82" s="85" t="e">
        <v>#VALUE!</v>
      </c>
      <c r="BP82" s="85" t="e">
        <v>#VALUE!</v>
      </c>
      <c r="BQ82" s="85" t="e">
        <v>#VALUE!</v>
      </c>
      <c r="BR82" s="85">
        <v>0</v>
      </c>
      <c r="BS82" s="85">
        <v>0</v>
      </c>
      <c r="BT82" s="85"/>
      <c r="BU82" s="85"/>
      <c r="BV82" s="85">
        <v>0</v>
      </c>
    </row>
    <row r="83" spans="1:74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46"/>
      <c r="AK83" s="46"/>
      <c r="AL83" s="46"/>
      <c r="AM83" s="46"/>
      <c r="AN83" s="46"/>
      <c r="AO83" s="1"/>
      <c r="AP83" s="1">
        <v>14.834301369863013</v>
      </c>
      <c r="AQ83" s="1">
        <v>15.398734177215189</v>
      </c>
      <c r="AR83" s="1">
        <v>14.691150442477875</v>
      </c>
      <c r="AS83" s="1">
        <v>16.654137931034484</v>
      </c>
      <c r="AT83" s="1">
        <v>16.958000000000002</v>
      </c>
      <c r="BA83" s="1"/>
      <c r="BB83" s="1"/>
      <c r="BC83" s="1"/>
      <c r="BD83" s="1"/>
      <c r="BE83" s="1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</row>
    <row r="84" spans="1:74" x14ac:dyDescent="0.25">
      <c r="A84" t="s">
        <v>100</v>
      </c>
      <c r="B84" s="1" t="s">
        <v>53</v>
      </c>
      <c r="C84" s="1" t="s">
        <v>53</v>
      </c>
      <c r="D84" s="1" t="s">
        <v>53</v>
      </c>
      <c r="E84" s="1" t="s">
        <v>53</v>
      </c>
      <c r="F84" s="1" t="s">
        <v>53</v>
      </c>
      <c r="G84" s="1" t="s">
        <v>53</v>
      </c>
      <c r="H84" s="1" t="s">
        <v>53</v>
      </c>
      <c r="I84" s="1" t="s">
        <v>53</v>
      </c>
      <c r="J84" s="1" t="s">
        <v>53</v>
      </c>
      <c r="K84" s="1" t="s">
        <v>53</v>
      </c>
      <c r="L84" s="1" t="s">
        <v>53</v>
      </c>
      <c r="M84" s="1" t="s">
        <v>53</v>
      </c>
      <c r="N84" s="1" t="s">
        <v>53</v>
      </c>
      <c r="O84" s="1" t="s">
        <v>53</v>
      </c>
      <c r="P84" s="1" t="s">
        <v>53</v>
      </c>
      <c r="Q84" s="1" t="s">
        <v>53</v>
      </c>
      <c r="R84" s="1" t="s">
        <v>53</v>
      </c>
      <c r="S84" s="1" t="s">
        <v>53</v>
      </c>
      <c r="T84" s="1" t="s">
        <v>53</v>
      </c>
      <c r="U84" s="1" t="s">
        <v>53</v>
      </c>
      <c r="V84" s="1" t="s">
        <v>53</v>
      </c>
      <c r="W84" s="1" t="s">
        <v>53</v>
      </c>
      <c r="X84" s="1" t="s">
        <v>53</v>
      </c>
      <c r="Y84" s="1" t="s">
        <v>53</v>
      </c>
      <c r="Z84" s="1" t="s">
        <v>53</v>
      </c>
      <c r="AA84" s="1" t="s">
        <v>53</v>
      </c>
      <c r="AB84" s="1" t="s">
        <v>53</v>
      </c>
      <c r="AC84" s="1" t="s">
        <v>53</v>
      </c>
      <c r="AD84" s="1" t="s">
        <v>53</v>
      </c>
      <c r="AE84" s="1" t="s">
        <v>53</v>
      </c>
      <c r="AF84" s="1" t="s">
        <v>53</v>
      </c>
      <c r="AG84" s="1" t="s">
        <v>53</v>
      </c>
      <c r="AH84" s="1" t="s">
        <v>53</v>
      </c>
      <c r="AI84" s="1" t="s">
        <v>53</v>
      </c>
      <c r="AJ84" s="46" t="e">
        <v>#VALUE!</v>
      </c>
      <c r="AK84" s="46" t="e">
        <v>#VALUE!</v>
      </c>
      <c r="AL84" s="46" t="e">
        <v>#VALUE!</v>
      </c>
      <c r="AM84" s="46" t="e">
        <v>#VALUE!</v>
      </c>
      <c r="AN84" s="46" t="e">
        <v>#VALUE!</v>
      </c>
      <c r="AO84" s="1">
        <v>18.506746376811595</v>
      </c>
      <c r="AP84" s="1">
        <v>22.842821350762541</v>
      </c>
      <c r="AQ84" s="1">
        <v>19.299775910364144</v>
      </c>
      <c r="AR84" s="1">
        <v>19.430214455917394</v>
      </c>
      <c r="AS84" s="1">
        <v>16.286140992167102</v>
      </c>
      <c r="AT84" s="1">
        <v>18.919034440344404</v>
      </c>
      <c r="BA84" s="1">
        <v>20.190858036890649</v>
      </c>
      <c r="BB84" s="1">
        <v>18.002697916666669</v>
      </c>
      <c r="BC84" s="1" t="s">
        <v>53</v>
      </c>
      <c r="BD84" s="1" t="s">
        <v>53</v>
      </c>
      <c r="BE84" s="1">
        <v>18.850484303215929</v>
      </c>
      <c r="BF84" s="85" t="e">
        <v>#VALUE!</v>
      </c>
      <c r="BG84" s="85" t="e">
        <v>#VALUE!</v>
      </c>
      <c r="BH84" s="85" t="e">
        <v>#VALUE!</v>
      </c>
      <c r="BI84" s="85" t="e">
        <v>#VALUE!</v>
      </c>
      <c r="BJ84" s="85" t="e">
        <v>#VALUE!</v>
      </c>
      <c r="BK84" s="85" t="e">
        <v>#VALUE!</v>
      </c>
      <c r="BL84" s="85" t="e">
        <v>#VALUE!</v>
      </c>
      <c r="BM84" s="85" t="e">
        <v>#VALUE!</v>
      </c>
      <c r="BN84" s="85" t="e">
        <v>#VALUE!</v>
      </c>
      <c r="BO84" s="85" t="e">
        <v>#VALUE!</v>
      </c>
      <c r="BP84" s="85" t="e">
        <v>#VALUE!</v>
      </c>
      <c r="BQ84" s="85" t="e">
        <v>#VALUE!</v>
      </c>
      <c r="BR84" s="85">
        <v>0</v>
      </c>
      <c r="BS84" s="85">
        <v>0</v>
      </c>
      <c r="BT84" s="85"/>
      <c r="BU84" s="85"/>
      <c r="BV84" s="85">
        <v>0</v>
      </c>
    </row>
    <row r="86" spans="1:74" x14ac:dyDescent="0.25"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</row>
    <row r="87" spans="1:74" s="23" customFormat="1" x14ac:dyDescent="0.25">
      <c r="A87" s="15" t="s">
        <v>107</v>
      </c>
      <c r="B87" s="16">
        <v>42005</v>
      </c>
      <c r="C87" s="16">
        <v>42036</v>
      </c>
      <c r="D87" s="16">
        <v>42064</v>
      </c>
      <c r="E87" s="16">
        <v>42095</v>
      </c>
      <c r="F87" s="16">
        <v>42125</v>
      </c>
      <c r="G87" s="16">
        <v>42156</v>
      </c>
      <c r="H87" s="16">
        <v>42186</v>
      </c>
      <c r="I87" s="16">
        <v>42217</v>
      </c>
      <c r="J87" s="16">
        <v>42248</v>
      </c>
      <c r="K87" s="16">
        <v>42278</v>
      </c>
      <c r="L87" s="16">
        <v>42309</v>
      </c>
      <c r="M87" s="16">
        <v>42339</v>
      </c>
      <c r="N87" s="16">
        <v>42370</v>
      </c>
      <c r="O87" s="16">
        <v>42401</v>
      </c>
      <c r="P87" s="16">
        <v>42430</v>
      </c>
      <c r="Q87" s="16">
        <v>42461</v>
      </c>
      <c r="R87" s="16">
        <v>42491</v>
      </c>
      <c r="S87" s="16">
        <v>42522</v>
      </c>
      <c r="T87" s="16">
        <v>42552</v>
      </c>
      <c r="U87" s="16">
        <v>42583</v>
      </c>
      <c r="V87" s="16">
        <v>42614</v>
      </c>
      <c r="W87" s="16">
        <v>42644</v>
      </c>
      <c r="X87" s="16">
        <v>42675</v>
      </c>
      <c r="Y87" s="16">
        <v>42705</v>
      </c>
      <c r="Z87" s="17" t="s">
        <v>112</v>
      </c>
      <c r="AA87" s="17" t="s">
        <v>78</v>
      </c>
      <c r="AB87" s="17" t="s">
        <v>79</v>
      </c>
      <c r="AC87" s="17" t="s">
        <v>80</v>
      </c>
      <c r="AD87" s="17" t="s">
        <v>81</v>
      </c>
      <c r="AE87" s="18" t="s">
        <v>113</v>
      </c>
      <c r="AF87" s="18" t="s">
        <v>82</v>
      </c>
      <c r="AG87" s="18" t="s">
        <v>83</v>
      </c>
      <c r="AH87" s="18" t="s">
        <v>84</v>
      </c>
      <c r="AI87" s="18" t="s">
        <v>85</v>
      </c>
      <c r="AJ87" s="19" t="s">
        <v>86</v>
      </c>
      <c r="AK87" s="19" t="s">
        <v>87</v>
      </c>
      <c r="AL87" s="19" t="s">
        <v>88</v>
      </c>
      <c r="AM87" s="19" t="s">
        <v>89</v>
      </c>
      <c r="AN87" s="19" t="s">
        <v>90</v>
      </c>
      <c r="AO87" s="20">
        <v>42736</v>
      </c>
      <c r="AP87" s="20">
        <v>42767</v>
      </c>
      <c r="AQ87" s="20">
        <v>42795</v>
      </c>
      <c r="AR87" s="20">
        <v>42826</v>
      </c>
      <c r="AS87" s="20">
        <v>42856</v>
      </c>
      <c r="AT87" s="20">
        <v>42887</v>
      </c>
      <c r="AU87" s="20">
        <v>42917</v>
      </c>
      <c r="AV87" s="20">
        <v>42948</v>
      </c>
      <c r="AW87" s="20">
        <v>42979</v>
      </c>
      <c r="AX87" s="20">
        <v>43009</v>
      </c>
      <c r="AY87" s="20">
        <v>43040</v>
      </c>
      <c r="AZ87" s="20">
        <v>43070</v>
      </c>
      <c r="BA87" s="17" t="s">
        <v>91</v>
      </c>
      <c r="BB87" s="17" t="s">
        <v>92</v>
      </c>
      <c r="BC87" s="17" t="s">
        <v>93</v>
      </c>
      <c r="BD87" s="17" t="s">
        <v>94</v>
      </c>
      <c r="BE87" s="17" t="s">
        <v>114</v>
      </c>
      <c r="BF87" s="21">
        <v>42736</v>
      </c>
      <c r="BG87" s="20">
        <v>42767</v>
      </c>
      <c r="BH87" s="20">
        <v>42795</v>
      </c>
      <c r="BI87" s="20">
        <v>42826</v>
      </c>
      <c r="BJ87" s="20">
        <v>42856</v>
      </c>
      <c r="BK87" s="20">
        <v>42887</v>
      </c>
      <c r="BL87" s="20">
        <v>42917</v>
      </c>
      <c r="BM87" s="20">
        <v>42948</v>
      </c>
      <c r="BN87" s="20">
        <v>42979</v>
      </c>
      <c r="BO87" s="20">
        <v>43009</v>
      </c>
      <c r="BP87" s="20">
        <v>43040</v>
      </c>
      <c r="BQ87" s="20">
        <v>43070</v>
      </c>
      <c r="BR87" s="17" t="s">
        <v>95</v>
      </c>
      <c r="BS87" s="17" t="s">
        <v>96</v>
      </c>
      <c r="BT87" s="17" t="s">
        <v>97</v>
      </c>
      <c r="BU87" s="17" t="s">
        <v>98</v>
      </c>
      <c r="BV87" s="22" t="s">
        <v>3</v>
      </c>
    </row>
    <row r="88" spans="1:74" x14ac:dyDescent="0.25">
      <c r="A88" t="s">
        <v>108</v>
      </c>
      <c r="B88" s="4">
        <v>49</v>
      </c>
      <c r="C88" s="4">
        <v>15</v>
      </c>
      <c r="D88" s="4">
        <v>52</v>
      </c>
      <c r="E88" s="4">
        <v>65</v>
      </c>
      <c r="F88" s="4">
        <v>36</v>
      </c>
      <c r="G88" s="4">
        <v>38</v>
      </c>
      <c r="H88" s="4">
        <v>25</v>
      </c>
      <c r="I88" s="4">
        <v>24</v>
      </c>
      <c r="J88" s="4">
        <v>35</v>
      </c>
      <c r="K88" s="4">
        <v>25</v>
      </c>
      <c r="L88" s="4">
        <v>18</v>
      </c>
      <c r="M88" s="4">
        <v>20</v>
      </c>
      <c r="N88" s="4">
        <v>6</v>
      </c>
      <c r="O88" s="4">
        <v>3</v>
      </c>
      <c r="P88" s="4">
        <v>34</v>
      </c>
      <c r="Q88" s="4">
        <v>17</v>
      </c>
      <c r="R88" s="4">
        <v>40</v>
      </c>
      <c r="S88" s="4">
        <v>44</v>
      </c>
      <c r="T88" s="4">
        <v>22</v>
      </c>
      <c r="U88" s="4">
        <v>28</v>
      </c>
      <c r="V88" s="4">
        <v>41</v>
      </c>
      <c r="W88" s="4">
        <v>54</v>
      </c>
      <c r="X88" s="4">
        <v>70</v>
      </c>
      <c r="Y88" s="4">
        <v>39</v>
      </c>
      <c r="Z88" s="4">
        <v>144</v>
      </c>
      <c r="AA88" s="4">
        <v>43</v>
      </c>
      <c r="AB88" s="4">
        <v>101</v>
      </c>
      <c r="AC88" s="4">
        <v>91</v>
      </c>
      <c r="AD88" s="4">
        <v>163</v>
      </c>
      <c r="AE88" s="4">
        <v>255</v>
      </c>
      <c r="AF88" s="4">
        <v>116</v>
      </c>
      <c r="AG88" s="4">
        <v>139</v>
      </c>
      <c r="AH88" s="4">
        <v>84</v>
      </c>
      <c r="AI88" s="4">
        <v>63</v>
      </c>
      <c r="AJ88" s="46">
        <v>-0.43529411764705883</v>
      </c>
      <c r="AK88" s="46">
        <v>-0.62931034482758619</v>
      </c>
      <c r="AL88" s="46">
        <v>-0.27338129496402874</v>
      </c>
      <c r="AM88" s="46">
        <v>8.3333333333333259E-2</v>
      </c>
      <c r="AN88" s="46">
        <v>1.5873015873015874</v>
      </c>
      <c r="AO88">
        <v>39</v>
      </c>
      <c r="AP88">
        <v>58</v>
      </c>
      <c r="AQ88">
        <v>20</v>
      </c>
      <c r="AR88">
        <v>22</v>
      </c>
      <c r="AS88">
        <v>18</v>
      </c>
      <c r="AT88">
        <v>20</v>
      </c>
      <c r="BA88" s="50">
        <v>117</v>
      </c>
      <c r="BB88" s="50">
        <v>60</v>
      </c>
      <c r="BC88" s="50">
        <v>0</v>
      </c>
      <c r="BD88" s="50">
        <v>0</v>
      </c>
      <c r="BE88" s="50">
        <v>177</v>
      </c>
      <c r="BF88" s="85">
        <v>6.5</v>
      </c>
      <c r="BG88" s="85">
        <v>19.333333333333332</v>
      </c>
      <c r="BH88" s="85">
        <v>0.58823529411764708</v>
      </c>
      <c r="BI88" s="85">
        <v>1.2941176470588236</v>
      </c>
      <c r="BJ88" s="85">
        <v>0.45</v>
      </c>
      <c r="BK88" s="85">
        <v>0.45454545454545453</v>
      </c>
      <c r="BL88" s="85">
        <v>0</v>
      </c>
      <c r="BM88" s="85">
        <v>0</v>
      </c>
      <c r="BN88" s="85">
        <v>0</v>
      </c>
      <c r="BO88" s="85">
        <v>0</v>
      </c>
      <c r="BP88" s="85">
        <v>0</v>
      </c>
      <c r="BQ88" s="85">
        <v>0</v>
      </c>
      <c r="BR88" s="85">
        <v>2.7209302325581395</v>
      </c>
      <c r="BS88" s="85">
        <v>0.59405940594059403</v>
      </c>
      <c r="BT88" s="85">
        <v>0</v>
      </c>
      <c r="BU88" s="85">
        <v>0</v>
      </c>
      <c r="BV88" s="85">
        <v>1.2291666666666667</v>
      </c>
    </row>
    <row r="89" spans="1:74" x14ac:dyDescent="0.25">
      <c r="A89" t="s">
        <v>56</v>
      </c>
      <c r="B89" s="4">
        <v>175</v>
      </c>
      <c r="C89" s="4">
        <v>58</v>
      </c>
      <c r="D89" s="4">
        <v>178</v>
      </c>
      <c r="E89" s="4">
        <v>247</v>
      </c>
      <c r="F89" s="4">
        <v>187</v>
      </c>
      <c r="G89" s="4">
        <v>220</v>
      </c>
      <c r="H89" s="4">
        <v>206</v>
      </c>
      <c r="I89" s="4">
        <v>204</v>
      </c>
      <c r="J89" s="4">
        <v>190</v>
      </c>
      <c r="K89" s="4">
        <v>160</v>
      </c>
      <c r="L89" s="4">
        <v>295</v>
      </c>
      <c r="M89" s="4">
        <v>240</v>
      </c>
      <c r="N89" s="4">
        <v>66</v>
      </c>
      <c r="O89" s="4">
        <v>71</v>
      </c>
      <c r="P89" s="4">
        <v>287</v>
      </c>
      <c r="Q89" s="4">
        <v>189</v>
      </c>
      <c r="R89" s="4">
        <v>173</v>
      </c>
      <c r="S89" s="4">
        <v>271</v>
      </c>
      <c r="T89" s="4">
        <v>224</v>
      </c>
      <c r="U89" s="4">
        <v>211</v>
      </c>
      <c r="V89" s="4">
        <v>289</v>
      </c>
      <c r="W89" s="4">
        <v>253</v>
      </c>
      <c r="X89" s="4">
        <v>307</v>
      </c>
      <c r="Y89" s="4">
        <v>344</v>
      </c>
      <c r="Z89" s="4">
        <v>1057</v>
      </c>
      <c r="AA89" s="4">
        <v>424</v>
      </c>
      <c r="AB89" s="4">
        <v>633</v>
      </c>
      <c r="AC89" s="4">
        <v>724</v>
      </c>
      <c r="AD89" s="4">
        <v>904</v>
      </c>
      <c r="AE89" s="4">
        <v>1065</v>
      </c>
      <c r="AF89" s="4">
        <v>411</v>
      </c>
      <c r="AG89" s="4">
        <v>654</v>
      </c>
      <c r="AH89" s="4">
        <v>600</v>
      </c>
      <c r="AI89" s="4">
        <v>695</v>
      </c>
      <c r="AJ89" s="46">
        <v>-7.5117370892018309E-3</v>
      </c>
      <c r="AK89" s="46">
        <v>3.1630170316301776E-2</v>
      </c>
      <c r="AL89" s="46">
        <v>-3.2110091743119296E-2</v>
      </c>
      <c r="AM89" s="46">
        <v>0.20666666666666678</v>
      </c>
      <c r="AN89" s="46">
        <v>0.30071942446043165</v>
      </c>
      <c r="AO89">
        <v>150</v>
      </c>
      <c r="AP89">
        <v>323</v>
      </c>
      <c r="AQ89">
        <v>328</v>
      </c>
      <c r="AR89">
        <v>272</v>
      </c>
      <c r="AS89">
        <v>334</v>
      </c>
      <c r="AT89">
        <v>392</v>
      </c>
      <c r="BA89" s="50">
        <v>801</v>
      </c>
      <c r="BB89" s="50">
        <v>998</v>
      </c>
      <c r="BC89" s="50">
        <v>0</v>
      </c>
      <c r="BD89" s="50">
        <v>0</v>
      </c>
      <c r="BE89" s="50">
        <v>1799</v>
      </c>
      <c r="BF89" s="85">
        <v>2.2727272727272729</v>
      </c>
      <c r="BG89" s="85">
        <v>4.549295774647887</v>
      </c>
      <c r="BH89" s="85">
        <v>1.1428571428571428</v>
      </c>
      <c r="BI89" s="85">
        <v>1.4391534391534391</v>
      </c>
      <c r="BJ89" s="85">
        <v>1.9306358381502891</v>
      </c>
      <c r="BK89" s="85">
        <v>1.4464944649446494</v>
      </c>
      <c r="BL89" s="85">
        <v>0</v>
      </c>
      <c r="BM89" s="85">
        <v>0</v>
      </c>
      <c r="BN89" s="85">
        <v>0</v>
      </c>
      <c r="BO89" s="85">
        <v>0</v>
      </c>
      <c r="BP89" s="85">
        <v>0</v>
      </c>
      <c r="BQ89" s="85">
        <v>0</v>
      </c>
      <c r="BR89" s="85">
        <v>1.8891509433962264</v>
      </c>
      <c r="BS89" s="85">
        <v>1.5766192733017377</v>
      </c>
      <c r="BT89" s="85">
        <v>0</v>
      </c>
      <c r="BU89" s="85">
        <v>0</v>
      </c>
      <c r="BV89" s="85">
        <v>1.7019867549668874</v>
      </c>
    </row>
    <row r="90" spans="1:74" x14ac:dyDescent="0.25">
      <c r="B90" s="4">
        <v>224</v>
      </c>
      <c r="C90" s="4">
        <v>73</v>
      </c>
      <c r="D90" s="4">
        <v>230</v>
      </c>
      <c r="E90" s="4">
        <v>312</v>
      </c>
      <c r="F90" s="4">
        <v>223</v>
      </c>
      <c r="G90" s="4">
        <v>258</v>
      </c>
      <c r="H90" s="4">
        <v>231</v>
      </c>
      <c r="I90" s="4">
        <v>228</v>
      </c>
      <c r="J90" s="4">
        <v>225</v>
      </c>
      <c r="K90" s="4">
        <v>185</v>
      </c>
      <c r="L90" s="4">
        <v>313</v>
      </c>
      <c r="M90" s="4">
        <v>260</v>
      </c>
      <c r="N90" s="4">
        <v>72</v>
      </c>
      <c r="O90" s="4">
        <v>74</v>
      </c>
      <c r="P90" s="4">
        <v>321</v>
      </c>
      <c r="Q90" s="4">
        <v>206</v>
      </c>
      <c r="R90" s="4">
        <v>213</v>
      </c>
      <c r="S90" s="4">
        <v>315</v>
      </c>
      <c r="T90" s="4">
        <v>246</v>
      </c>
      <c r="U90" s="4">
        <v>239</v>
      </c>
      <c r="V90" s="4">
        <v>330</v>
      </c>
      <c r="W90" s="4">
        <v>307</v>
      </c>
      <c r="X90" s="4">
        <v>377</v>
      </c>
      <c r="Y90" s="4">
        <v>383</v>
      </c>
      <c r="Z90" s="4">
        <v>1201</v>
      </c>
      <c r="AA90" s="4">
        <v>467</v>
      </c>
      <c r="AB90" s="4">
        <v>734</v>
      </c>
      <c r="AC90" s="4">
        <v>815</v>
      </c>
      <c r="AD90" s="4">
        <v>1067</v>
      </c>
      <c r="AE90" s="4">
        <v>1320</v>
      </c>
      <c r="AF90" s="4">
        <v>527</v>
      </c>
      <c r="AG90" s="4">
        <v>793</v>
      </c>
      <c r="AH90" s="4">
        <v>684</v>
      </c>
      <c r="AI90" s="4">
        <v>758</v>
      </c>
      <c r="AJ90" s="46">
        <v>-9.0151515151515205E-2</v>
      </c>
      <c r="AK90" s="46">
        <v>-0.11385199240986721</v>
      </c>
      <c r="AL90" s="46">
        <v>-7.4401008827238324E-2</v>
      </c>
      <c r="AM90" s="46">
        <v>0.1915204678362572</v>
      </c>
      <c r="AN90" s="46">
        <v>0.40765171503957776</v>
      </c>
      <c r="AO90" s="4">
        <v>189</v>
      </c>
      <c r="AP90" s="4">
        <v>381</v>
      </c>
      <c r="AQ90" s="4">
        <v>348</v>
      </c>
      <c r="AR90" s="4">
        <v>294</v>
      </c>
      <c r="AS90" s="4">
        <v>352</v>
      </c>
      <c r="AT90" s="4">
        <v>412</v>
      </c>
      <c r="BA90" s="50">
        <v>918</v>
      </c>
      <c r="BB90" s="50">
        <v>1058</v>
      </c>
      <c r="BC90" s="50">
        <v>0</v>
      </c>
      <c r="BD90" s="50">
        <v>0</v>
      </c>
      <c r="BE90" s="50">
        <v>1976</v>
      </c>
      <c r="BF90" s="85">
        <v>2.625</v>
      </c>
      <c r="BG90" s="85">
        <v>5.1486486486486482</v>
      </c>
      <c r="BH90" s="85">
        <v>1.0841121495327102</v>
      </c>
      <c r="BI90" s="85">
        <v>1.4271844660194175</v>
      </c>
      <c r="BJ90" s="85">
        <v>1.6525821596244132</v>
      </c>
      <c r="BK90" s="85">
        <v>1.307936507936508</v>
      </c>
      <c r="BL90" s="85">
        <v>0</v>
      </c>
      <c r="BM90" s="85">
        <v>0</v>
      </c>
      <c r="BN90" s="85">
        <v>0</v>
      </c>
      <c r="BO90" s="85">
        <v>0</v>
      </c>
      <c r="BP90" s="85">
        <v>0</v>
      </c>
      <c r="BQ90" s="85">
        <v>0</v>
      </c>
      <c r="BR90" s="85">
        <v>1.9657387580299786</v>
      </c>
      <c r="BS90" s="85">
        <v>1.4414168937329701</v>
      </c>
      <c r="BT90" s="85">
        <v>0</v>
      </c>
      <c r="BU90" s="85">
        <v>0</v>
      </c>
      <c r="BV90" s="85">
        <v>1.6452955870108243</v>
      </c>
    </row>
    <row r="94" spans="1:74" s="23" customFormat="1" x14ac:dyDescent="0.25">
      <c r="A94" s="15" t="s">
        <v>109</v>
      </c>
      <c r="B94" s="16">
        <v>42005</v>
      </c>
      <c r="C94" s="16">
        <v>42036</v>
      </c>
      <c r="D94" s="16">
        <v>42064</v>
      </c>
      <c r="E94" s="16">
        <v>42095</v>
      </c>
      <c r="F94" s="16">
        <v>42125</v>
      </c>
      <c r="G94" s="16">
        <v>42156</v>
      </c>
      <c r="H94" s="16">
        <v>42186</v>
      </c>
      <c r="I94" s="16">
        <v>42217</v>
      </c>
      <c r="J94" s="16">
        <v>42248</v>
      </c>
      <c r="K94" s="16">
        <v>42278</v>
      </c>
      <c r="L94" s="16">
        <v>42309</v>
      </c>
      <c r="M94" s="16">
        <v>42339</v>
      </c>
      <c r="N94" s="16">
        <v>42370</v>
      </c>
      <c r="O94" s="16">
        <v>42401</v>
      </c>
      <c r="P94" s="16">
        <v>42430</v>
      </c>
      <c r="Q94" s="16">
        <v>42461</v>
      </c>
      <c r="R94" s="16">
        <v>42491</v>
      </c>
      <c r="S94" s="16">
        <v>42522</v>
      </c>
      <c r="T94" s="16">
        <v>42552</v>
      </c>
      <c r="U94" s="16">
        <v>42583</v>
      </c>
      <c r="V94" s="16">
        <v>42614</v>
      </c>
      <c r="W94" s="16">
        <v>42644</v>
      </c>
      <c r="X94" s="16">
        <v>42675</v>
      </c>
      <c r="Y94" s="16">
        <v>42705</v>
      </c>
      <c r="Z94" s="17" t="s">
        <v>110</v>
      </c>
      <c r="AA94" s="17" t="s">
        <v>78</v>
      </c>
      <c r="AB94" s="17" t="s">
        <v>79</v>
      </c>
      <c r="AC94" s="17" t="s">
        <v>80</v>
      </c>
      <c r="AD94" s="17" t="s">
        <v>81</v>
      </c>
      <c r="AE94" s="18" t="s">
        <v>115</v>
      </c>
      <c r="AF94" s="18" t="s">
        <v>82</v>
      </c>
      <c r="AG94" s="18" t="s">
        <v>83</v>
      </c>
      <c r="AH94" s="18" t="s">
        <v>84</v>
      </c>
      <c r="AI94" s="18" t="s">
        <v>85</v>
      </c>
      <c r="AJ94" s="19" t="s">
        <v>86</v>
      </c>
      <c r="AK94" s="19" t="s">
        <v>87</v>
      </c>
      <c r="AL94" s="19" t="s">
        <v>88</v>
      </c>
      <c r="AM94" s="19" t="s">
        <v>89</v>
      </c>
      <c r="AN94" s="19" t="s">
        <v>90</v>
      </c>
      <c r="AO94" s="20">
        <v>42736</v>
      </c>
      <c r="AP94" s="20">
        <v>42767</v>
      </c>
      <c r="AQ94" s="20">
        <v>42795</v>
      </c>
      <c r="AR94" s="20">
        <v>42826</v>
      </c>
      <c r="AS94" s="20">
        <v>42856</v>
      </c>
      <c r="AT94" s="20">
        <v>42887</v>
      </c>
      <c r="AU94" s="20">
        <v>42917</v>
      </c>
      <c r="AV94" s="20">
        <v>42948</v>
      </c>
      <c r="AW94" s="20">
        <v>42979</v>
      </c>
      <c r="AX94" s="20">
        <v>43009</v>
      </c>
      <c r="AY94" s="20">
        <v>43040</v>
      </c>
      <c r="AZ94" s="20">
        <v>43070</v>
      </c>
      <c r="BA94" s="17" t="s">
        <v>91</v>
      </c>
      <c r="BB94" s="17" t="s">
        <v>92</v>
      </c>
      <c r="BC94" s="17" t="s">
        <v>93</v>
      </c>
      <c r="BD94" s="17" t="s">
        <v>94</v>
      </c>
      <c r="BE94" s="17" t="s">
        <v>114</v>
      </c>
      <c r="BF94" s="21">
        <v>42736</v>
      </c>
      <c r="BG94" s="20">
        <v>42767</v>
      </c>
      <c r="BH94" s="20">
        <v>42795</v>
      </c>
      <c r="BI94" s="20">
        <v>42826</v>
      </c>
      <c r="BJ94" s="20">
        <v>42856</v>
      </c>
      <c r="BK94" s="20">
        <v>42887</v>
      </c>
      <c r="BL94" s="20">
        <v>42917</v>
      </c>
      <c r="BM94" s="20">
        <v>42948</v>
      </c>
      <c r="BN94" s="20">
        <v>42979</v>
      </c>
      <c r="BO94" s="20">
        <v>43009</v>
      </c>
      <c r="BP94" s="20">
        <v>43040</v>
      </c>
      <c r="BQ94" s="20">
        <v>43070</v>
      </c>
      <c r="BR94" s="17" t="s">
        <v>95</v>
      </c>
      <c r="BS94" s="17" t="s">
        <v>96</v>
      </c>
      <c r="BT94" s="17" t="s">
        <v>97</v>
      </c>
      <c r="BU94" s="17" t="s">
        <v>98</v>
      </c>
      <c r="BV94" s="22" t="s">
        <v>3</v>
      </c>
    </row>
    <row r="95" spans="1:74" x14ac:dyDescent="0.25">
      <c r="A95" t="s">
        <v>172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W95" s="4"/>
      <c r="X95" s="4"/>
      <c r="Y95" s="4"/>
      <c r="Z95" s="4"/>
      <c r="AA95" s="4"/>
      <c r="AB95" s="4"/>
      <c r="AC95" s="4"/>
      <c r="AD95" s="4"/>
      <c r="AE95" s="57"/>
      <c r="AF95" s="4"/>
      <c r="AG95" s="4"/>
      <c r="AH95" s="4"/>
      <c r="AI95" s="4"/>
      <c r="AJ95" s="46"/>
      <c r="AK95" s="46"/>
      <c r="AL95" s="46"/>
      <c r="AM95" s="46"/>
      <c r="AN95" s="46"/>
      <c r="AO95" s="4">
        <v>4045.5320000000002</v>
      </c>
      <c r="AP95" s="4">
        <v>6912.7448000000104</v>
      </c>
      <c r="AQ95" s="4">
        <v>8180.7</v>
      </c>
      <c r="AR95" s="4">
        <v>11061.66</v>
      </c>
      <c r="AS95" s="4">
        <v>11041.58</v>
      </c>
      <c r="AT95" s="4">
        <v>14090.89</v>
      </c>
      <c r="BA95" s="50">
        <v>19138.976800000011</v>
      </c>
      <c r="BB95" s="50">
        <v>36194.129999999997</v>
      </c>
      <c r="BC95" s="50">
        <v>0</v>
      </c>
      <c r="BD95" s="50">
        <v>0</v>
      </c>
      <c r="BE95" s="50">
        <v>55333.106800000009</v>
      </c>
      <c r="BF95" s="46" t="e">
        <v>#DIV/0!</v>
      </c>
      <c r="BG95" s="85" t="e">
        <v>#DIV/0!</v>
      </c>
      <c r="BH95" s="85" t="e">
        <v>#DIV/0!</v>
      </c>
      <c r="BI95" s="85" t="e">
        <v>#DIV/0!</v>
      </c>
      <c r="BJ95" s="85" t="e">
        <v>#DIV/0!</v>
      </c>
      <c r="BK95" s="85" t="e">
        <v>#DIV/0!</v>
      </c>
      <c r="BL95" s="85" t="e">
        <v>#DIV/0!</v>
      </c>
      <c r="BM95" s="85" t="e">
        <v>#DIV/0!</v>
      </c>
      <c r="BN95" s="85" t="e">
        <v>#DIV/0!</v>
      </c>
      <c r="BO95" s="85" t="e">
        <v>#DIV/0!</v>
      </c>
      <c r="BP95" s="85" t="e">
        <v>#DIV/0!</v>
      </c>
      <c r="BQ95" s="85" t="e">
        <v>#DIV/0!</v>
      </c>
      <c r="BR95" s="85" t="e">
        <v>#DIV/0!</v>
      </c>
      <c r="BS95" s="85" t="e">
        <v>#DIV/0!</v>
      </c>
      <c r="BT95" s="85" t="e">
        <v>#DIV/0!</v>
      </c>
      <c r="BU95" s="85" t="e">
        <v>#DIV/0!</v>
      </c>
      <c r="BV95" s="85" t="e">
        <v>#DIV/0!</v>
      </c>
    </row>
    <row r="96" spans="1:74" x14ac:dyDescent="0.25">
      <c r="A96" t="s">
        <v>64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6"/>
      <c r="AK96" s="46"/>
      <c r="AL96" s="46"/>
      <c r="AM96" s="46"/>
      <c r="AN96" s="46"/>
      <c r="AO96" s="4">
        <v>1221.7750000000001</v>
      </c>
      <c r="AP96" s="4">
        <v>2108.953</v>
      </c>
      <c r="AQ96" s="4">
        <v>3886.32</v>
      </c>
      <c r="AR96" s="4">
        <v>3767.03</v>
      </c>
      <c r="AS96" s="4">
        <v>3178.47</v>
      </c>
      <c r="AT96" s="4">
        <v>4919.76</v>
      </c>
      <c r="BA96" s="50">
        <v>7217.0480000000007</v>
      </c>
      <c r="BB96" s="50">
        <v>11865.26</v>
      </c>
      <c r="BC96" s="50">
        <v>0</v>
      </c>
      <c r="BD96" s="50">
        <v>0</v>
      </c>
      <c r="BE96" s="50">
        <v>19082.308000000001</v>
      </c>
      <c r="BF96" s="46" t="e">
        <v>#DIV/0!</v>
      </c>
      <c r="BG96" s="85" t="e">
        <v>#DIV/0!</v>
      </c>
      <c r="BH96" s="85" t="e">
        <v>#DIV/0!</v>
      </c>
      <c r="BI96" s="85" t="e">
        <v>#DIV/0!</v>
      </c>
      <c r="BJ96" s="85" t="e">
        <v>#DIV/0!</v>
      </c>
      <c r="BK96" s="85" t="e">
        <v>#DIV/0!</v>
      </c>
      <c r="BL96" s="85" t="e">
        <v>#DIV/0!</v>
      </c>
      <c r="BM96" s="85" t="e">
        <v>#DIV/0!</v>
      </c>
      <c r="BN96" s="85" t="e">
        <v>#DIV/0!</v>
      </c>
      <c r="BO96" s="85" t="e">
        <v>#DIV/0!</v>
      </c>
      <c r="BP96" s="85" t="e">
        <v>#DIV/0!</v>
      </c>
      <c r="BQ96" s="85" t="e">
        <v>#DIV/0!</v>
      </c>
      <c r="BR96" s="85" t="e">
        <v>#DIV/0!</v>
      </c>
      <c r="BS96" s="85" t="e">
        <v>#DIV/0!</v>
      </c>
      <c r="BT96" s="85" t="e">
        <v>#DIV/0!</v>
      </c>
      <c r="BU96" s="85" t="e">
        <v>#DIV/0!</v>
      </c>
      <c r="BV96" s="85" t="e">
        <v>#DIV/0!</v>
      </c>
    </row>
    <row r="97" spans="1:74" x14ac:dyDescent="0.25">
      <c r="A97" t="s">
        <v>65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6"/>
      <c r="AK97" s="46"/>
      <c r="AL97" s="46"/>
      <c r="AM97" s="46"/>
      <c r="AN97" s="46"/>
      <c r="AO97" s="4">
        <v>1370.3530000000001</v>
      </c>
      <c r="AP97" s="4">
        <v>1004.44</v>
      </c>
      <c r="AQ97" s="4">
        <v>3189.04</v>
      </c>
      <c r="AR97" s="4">
        <v>1420.61</v>
      </c>
      <c r="AS97" s="4">
        <v>3137.58</v>
      </c>
      <c r="AT97" s="4">
        <v>2115.9899999999998</v>
      </c>
      <c r="BA97" s="50">
        <v>5563.8330000000005</v>
      </c>
      <c r="BB97" s="50">
        <v>6674.1799999999994</v>
      </c>
      <c r="BC97" s="50">
        <v>0</v>
      </c>
      <c r="BD97" s="50">
        <v>0</v>
      </c>
      <c r="BE97" s="50">
        <v>12238.013000000001</v>
      </c>
      <c r="BF97" s="46" t="e">
        <v>#DIV/0!</v>
      </c>
      <c r="BG97" s="85" t="e">
        <v>#DIV/0!</v>
      </c>
      <c r="BH97" s="85" t="e">
        <v>#DIV/0!</v>
      </c>
      <c r="BI97" s="85" t="e">
        <v>#DIV/0!</v>
      </c>
      <c r="BJ97" s="85" t="e">
        <v>#DIV/0!</v>
      </c>
      <c r="BK97" s="85" t="e">
        <v>#DIV/0!</v>
      </c>
      <c r="BL97" s="85" t="e">
        <v>#DIV/0!</v>
      </c>
      <c r="BM97" s="85" t="e">
        <v>#DIV/0!</v>
      </c>
      <c r="BN97" s="85" t="e">
        <v>#DIV/0!</v>
      </c>
      <c r="BO97" s="85" t="e">
        <v>#DIV/0!</v>
      </c>
      <c r="BP97" s="85" t="e">
        <v>#DIV/0!</v>
      </c>
      <c r="BQ97" s="85" t="e">
        <v>#DIV/0!</v>
      </c>
      <c r="BR97" s="85" t="e">
        <v>#DIV/0!</v>
      </c>
      <c r="BS97" s="85" t="e">
        <v>#DIV/0!</v>
      </c>
      <c r="BT97" s="85" t="e">
        <v>#DIV/0!</v>
      </c>
      <c r="BU97" s="85" t="e">
        <v>#DIV/0!</v>
      </c>
      <c r="BV97" s="85" t="e">
        <v>#DIV/0!</v>
      </c>
    </row>
    <row r="98" spans="1:74" x14ac:dyDescent="0.25">
      <c r="A98" t="s">
        <v>66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6"/>
      <c r="AK98" s="46"/>
      <c r="AL98" s="46"/>
      <c r="AM98" s="46"/>
      <c r="AN98" s="46"/>
      <c r="AO98" s="4">
        <v>2823.7734999999998</v>
      </c>
      <c r="AP98" s="4">
        <v>4470.6319999999996</v>
      </c>
      <c r="AQ98" s="4">
        <v>2328.29</v>
      </c>
      <c r="AR98" s="4">
        <v>1552.6</v>
      </c>
      <c r="AS98" s="4">
        <v>1848.64</v>
      </c>
      <c r="AT98" s="4">
        <v>3006.73</v>
      </c>
      <c r="BA98" s="50">
        <v>9622.695499999998</v>
      </c>
      <c r="BB98" s="50">
        <v>6407.9699999999993</v>
      </c>
      <c r="BC98" s="50">
        <v>0</v>
      </c>
      <c r="BD98" s="50">
        <v>0</v>
      </c>
      <c r="BE98" s="50">
        <v>16030.665499999997</v>
      </c>
      <c r="BF98" s="46" t="e">
        <v>#DIV/0!</v>
      </c>
      <c r="BG98" s="85" t="e">
        <v>#DIV/0!</v>
      </c>
      <c r="BH98" s="85" t="e">
        <v>#DIV/0!</v>
      </c>
      <c r="BI98" s="85" t="e">
        <v>#DIV/0!</v>
      </c>
      <c r="BJ98" s="85" t="e">
        <v>#DIV/0!</v>
      </c>
      <c r="BK98" s="85" t="e">
        <v>#DIV/0!</v>
      </c>
      <c r="BL98" s="85" t="e">
        <v>#DIV/0!</v>
      </c>
      <c r="BM98" s="85" t="e">
        <v>#DIV/0!</v>
      </c>
      <c r="BN98" s="85" t="e">
        <v>#DIV/0!</v>
      </c>
      <c r="BO98" s="85" t="e">
        <v>#DIV/0!</v>
      </c>
      <c r="BP98" s="85" t="e">
        <v>#DIV/0!</v>
      </c>
      <c r="BQ98" s="85" t="e">
        <v>#DIV/0!</v>
      </c>
      <c r="BR98" s="85" t="e">
        <v>#DIV/0!</v>
      </c>
      <c r="BS98" s="85" t="e">
        <v>#DIV/0!</v>
      </c>
      <c r="BT98" s="85" t="e">
        <v>#DIV/0!</v>
      </c>
      <c r="BU98" s="85" t="e">
        <v>#DIV/0!</v>
      </c>
      <c r="BV98" s="85" t="e">
        <v>#DIV/0!</v>
      </c>
    </row>
    <row r="99" spans="1:74" x14ac:dyDescent="0.25">
      <c r="A99" t="s">
        <v>67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6"/>
      <c r="AK99" s="46"/>
      <c r="AL99" s="46"/>
      <c r="AM99" s="46"/>
      <c r="AN99" s="46"/>
      <c r="AO99" s="4">
        <v>1309.0219999999999</v>
      </c>
      <c r="AP99" s="4">
        <v>3900.0279999999998</v>
      </c>
      <c r="AQ99" s="4">
        <v>5236.03</v>
      </c>
      <c r="AR99" s="4">
        <v>1111.31</v>
      </c>
      <c r="AS99" s="4">
        <v>971.91</v>
      </c>
      <c r="AT99" s="4">
        <v>1031.01</v>
      </c>
      <c r="BA99" s="50">
        <v>10445.079999999998</v>
      </c>
      <c r="BB99" s="50">
        <v>3114.2299999999996</v>
      </c>
      <c r="BC99" s="50">
        <v>0</v>
      </c>
      <c r="BD99" s="50">
        <v>0</v>
      </c>
      <c r="BE99" s="50">
        <v>13559.309999999998</v>
      </c>
      <c r="BF99" s="46" t="e">
        <v>#DIV/0!</v>
      </c>
      <c r="BG99" s="85" t="e">
        <v>#DIV/0!</v>
      </c>
      <c r="BH99" s="85" t="e">
        <v>#DIV/0!</v>
      </c>
      <c r="BI99" s="85" t="e">
        <v>#DIV/0!</v>
      </c>
      <c r="BJ99" s="85" t="e">
        <v>#DIV/0!</v>
      </c>
      <c r="BK99" s="85" t="e">
        <v>#DIV/0!</v>
      </c>
      <c r="BL99" s="85" t="e">
        <v>#DIV/0!</v>
      </c>
      <c r="BM99" s="85" t="e">
        <v>#DIV/0!</v>
      </c>
      <c r="BN99" s="85" t="e">
        <v>#DIV/0!</v>
      </c>
      <c r="BO99" s="85" t="e">
        <v>#DIV/0!</v>
      </c>
      <c r="BP99" s="85" t="e">
        <v>#DIV/0!</v>
      </c>
      <c r="BQ99" s="85" t="e">
        <v>#DIV/0!</v>
      </c>
      <c r="BR99" s="85" t="e">
        <v>#DIV/0!</v>
      </c>
      <c r="BS99" s="85" t="e">
        <v>#DIV/0!</v>
      </c>
      <c r="BT99" s="85" t="e">
        <v>#DIV/0!</v>
      </c>
      <c r="BU99" s="85" t="e">
        <v>#DIV/0!</v>
      </c>
      <c r="BV99" s="85" t="e">
        <v>#DIV/0!</v>
      </c>
    </row>
    <row r="100" spans="1:74" x14ac:dyDescent="0.25">
      <c r="A100" t="s">
        <v>68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6"/>
      <c r="AK100" s="46"/>
      <c r="AL100" s="46"/>
      <c r="AM100" s="46"/>
      <c r="AN100" s="46"/>
      <c r="AO100" s="4">
        <v>692.01399999999899</v>
      </c>
      <c r="AP100" s="4">
        <v>711.98749999999995</v>
      </c>
      <c r="AQ100" s="4">
        <v>1303.98</v>
      </c>
      <c r="AR100" s="4">
        <v>2518.94</v>
      </c>
      <c r="AS100" s="4">
        <v>7870.49</v>
      </c>
      <c r="AT100" s="4">
        <v>2753.23</v>
      </c>
      <c r="BA100" s="50">
        <v>2707.981499999999</v>
      </c>
      <c r="BB100" s="50">
        <v>13142.66</v>
      </c>
      <c r="BC100" s="50">
        <v>0</v>
      </c>
      <c r="BD100" s="50">
        <v>0</v>
      </c>
      <c r="BE100" s="50">
        <v>15850.641499999998</v>
      </c>
      <c r="BF100" s="46" t="e">
        <v>#DIV/0!</v>
      </c>
      <c r="BG100" s="85" t="e">
        <v>#DIV/0!</v>
      </c>
      <c r="BH100" s="85" t="e">
        <v>#DIV/0!</v>
      </c>
      <c r="BI100" s="85" t="e">
        <v>#DIV/0!</v>
      </c>
      <c r="BJ100" s="85" t="e">
        <v>#DIV/0!</v>
      </c>
      <c r="BK100" s="85" t="e">
        <v>#DIV/0!</v>
      </c>
      <c r="BL100" s="85" t="e">
        <v>#DIV/0!</v>
      </c>
      <c r="BM100" s="85" t="e">
        <v>#DIV/0!</v>
      </c>
      <c r="BN100" s="85" t="e">
        <v>#DIV/0!</v>
      </c>
      <c r="BO100" s="85" t="e">
        <v>#DIV/0!</v>
      </c>
      <c r="BP100" s="85" t="e">
        <v>#DIV/0!</v>
      </c>
      <c r="BQ100" s="85" t="e">
        <v>#DIV/0!</v>
      </c>
      <c r="BR100" s="85" t="e">
        <v>#DIV/0!</v>
      </c>
      <c r="BS100" s="85" t="e">
        <v>#DIV/0!</v>
      </c>
      <c r="BT100" s="85" t="e">
        <v>#DIV/0!</v>
      </c>
      <c r="BU100" s="85" t="e">
        <v>#DIV/0!</v>
      </c>
      <c r="BV100" s="85" t="e">
        <v>#DIV/0!</v>
      </c>
    </row>
    <row r="101" spans="1:74" x14ac:dyDescent="0.25">
      <c r="A101" t="s">
        <v>69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6"/>
      <c r="AK101" s="46"/>
      <c r="AL101" s="46"/>
      <c r="AM101" s="46"/>
      <c r="AN101" s="46"/>
      <c r="AO101" s="4">
        <v>1738.6735000000001</v>
      </c>
      <c r="AP101" s="4">
        <v>1249.3910000000001</v>
      </c>
      <c r="AQ101" s="4">
        <v>2293.5</v>
      </c>
      <c r="AR101" s="4">
        <v>2153.4699999999998</v>
      </c>
      <c r="AS101" s="4">
        <v>2562.1</v>
      </c>
      <c r="AT101" s="4">
        <v>2369.13</v>
      </c>
      <c r="BA101" s="50">
        <v>5281.5645000000004</v>
      </c>
      <c r="BB101" s="50">
        <v>7084.7</v>
      </c>
      <c r="BC101" s="50">
        <v>0</v>
      </c>
      <c r="BD101" s="50">
        <v>0</v>
      </c>
      <c r="BE101" s="50">
        <v>12366.264500000001</v>
      </c>
      <c r="BF101" s="46" t="e">
        <v>#DIV/0!</v>
      </c>
      <c r="BG101" s="85" t="e">
        <v>#DIV/0!</v>
      </c>
      <c r="BH101" s="85" t="e">
        <v>#DIV/0!</v>
      </c>
      <c r="BI101" s="85" t="e">
        <v>#DIV/0!</v>
      </c>
      <c r="BJ101" s="85" t="e">
        <v>#DIV/0!</v>
      </c>
      <c r="BK101" s="85" t="e">
        <v>#DIV/0!</v>
      </c>
      <c r="BL101" s="85" t="e">
        <v>#DIV/0!</v>
      </c>
      <c r="BM101" s="85" t="e">
        <v>#DIV/0!</v>
      </c>
      <c r="BN101" s="85" t="e">
        <v>#DIV/0!</v>
      </c>
      <c r="BO101" s="85" t="e">
        <v>#DIV/0!</v>
      </c>
      <c r="BP101" s="85" t="e">
        <v>#DIV/0!</v>
      </c>
      <c r="BQ101" s="85" t="e">
        <v>#DIV/0!</v>
      </c>
      <c r="BR101" s="85" t="e">
        <v>#DIV/0!</v>
      </c>
      <c r="BS101" s="85" t="e">
        <v>#DIV/0!</v>
      </c>
      <c r="BT101" s="85" t="e">
        <v>#DIV/0!</v>
      </c>
      <c r="BU101" s="85" t="e">
        <v>#DIV/0!</v>
      </c>
      <c r="BV101" s="85" t="e">
        <v>#DIV/0!</v>
      </c>
    </row>
    <row r="102" spans="1:74" x14ac:dyDescent="0.25">
      <c r="A102" t="s">
        <v>70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6"/>
      <c r="AK102" s="46"/>
      <c r="AL102" s="46"/>
      <c r="AM102" s="46"/>
      <c r="AN102" s="46"/>
      <c r="AO102" s="4"/>
      <c r="AP102" s="4">
        <v>659.01</v>
      </c>
      <c r="AQ102" s="4">
        <v>708.99</v>
      </c>
      <c r="AR102" s="4">
        <v>907.77</v>
      </c>
      <c r="AS102" s="4">
        <v>602.87</v>
      </c>
      <c r="AT102" s="4">
        <v>472.69</v>
      </c>
      <c r="BA102" s="50"/>
      <c r="BB102" s="50"/>
      <c r="BC102" s="50"/>
      <c r="BD102" s="50"/>
      <c r="BE102" s="50"/>
      <c r="BF102" s="46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</row>
    <row r="103" spans="1:74" x14ac:dyDescent="0.25">
      <c r="A103" t="s">
        <v>100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6" t="e">
        <v>#DIV/0!</v>
      </c>
      <c r="AK103" s="46" t="e">
        <v>#DIV/0!</v>
      </c>
      <c r="AL103" s="46" t="e">
        <v>#DIV/0!</v>
      </c>
      <c r="AM103" s="46" t="e">
        <v>#DIV/0!</v>
      </c>
      <c r="AN103" s="46" t="e">
        <v>#DIV/0!</v>
      </c>
      <c r="AO103" s="84">
        <v>13201.143</v>
      </c>
      <c r="AP103" s="84">
        <v>21017.186300000008</v>
      </c>
      <c r="AQ103" s="84">
        <v>27126.850000000002</v>
      </c>
      <c r="AR103" s="84">
        <v>24493.390000000003</v>
      </c>
      <c r="AS103" s="84">
        <v>31213.639999999996</v>
      </c>
      <c r="AT103" s="84">
        <v>30759.429999999997</v>
      </c>
      <c r="AU103" s="84">
        <v>0</v>
      </c>
      <c r="AV103" s="84">
        <v>0</v>
      </c>
      <c r="AW103" s="84">
        <v>0</v>
      </c>
      <c r="AX103" s="84">
        <v>0</v>
      </c>
      <c r="AY103" s="84">
        <v>0</v>
      </c>
      <c r="AZ103" s="84">
        <v>0</v>
      </c>
      <c r="BA103" s="50">
        <v>61345.179300000018</v>
      </c>
      <c r="BB103" s="50">
        <v>86466.459999999992</v>
      </c>
      <c r="BC103" s="50">
        <v>0</v>
      </c>
      <c r="BD103" s="50">
        <v>0</v>
      </c>
      <c r="BE103" s="50">
        <v>147811.63930000001</v>
      </c>
      <c r="BF103" s="46" t="e">
        <v>#DIV/0!</v>
      </c>
      <c r="BG103" s="85" t="e">
        <v>#DIV/0!</v>
      </c>
      <c r="BH103" s="85" t="e">
        <v>#DIV/0!</v>
      </c>
      <c r="BI103" s="85" t="e">
        <v>#DIV/0!</v>
      </c>
      <c r="BJ103" s="85" t="e">
        <v>#DIV/0!</v>
      </c>
      <c r="BK103" s="85" t="e">
        <v>#DIV/0!</v>
      </c>
      <c r="BL103" s="85" t="e">
        <v>#DIV/0!</v>
      </c>
      <c r="BM103" s="85" t="e">
        <v>#DIV/0!</v>
      </c>
      <c r="BN103" s="85" t="e">
        <v>#DIV/0!</v>
      </c>
      <c r="BO103" s="85" t="e">
        <v>#DIV/0!</v>
      </c>
      <c r="BP103" s="85" t="e">
        <v>#DIV/0!</v>
      </c>
      <c r="BQ103" s="85" t="e">
        <v>#DIV/0!</v>
      </c>
      <c r="BR103" s="85" t="e">
        <v>#DIV/0!</v>
      </c>
      <c r="BS103" s="85" t="e">
        <v>#DIV/0!</v>
      </c>
      <c r="BT103" s="85" t="e">
        <v>#DIV/0!</v>
      </c>
      <c r="BU103" s="85" t="e">
        <v>#DIV/0!</v>
      </c>
      <c r="BV103" s="85" t="e">
        <v>#DIV/0!</v>
      </c>
    </row>
    <row r="106" spans="1:74" s="23" customFormat="1" x14ac:dyDescent="0.25">
      <c r="A106" s="15" t="s">
        <v>102</v>
      </c>
      <c r="B106" s="16">
        <v>42005</v>
      </c>
      <c r="C106" s="16">
        <v>42036</v>
      </c>
      <c r="D106" s="16">
        <v>42064</v>
      </c>
      <c r="E106" s="16">
        <v>42095</v>
      </c>
      <c r="F106" s="16">
        <v>42125</v>
      </c>
      <c r="G106" s="16">
        <v>42156</v>
      </c>
      <c r="H106" s="16">
        <v>42186</v>
      </c>
      <c r="I106" s="16">
        <v>42217</v>
      </c>
      <c r="J106" s="16">
        <v>42248</v>
      </c>
      <c r="K106" s="16">
        <v>42278</v>
      </c>
      <c r="L106" s="16">
        <v>42309</v>
      </c>
      <c r="M106" s="16">
        <v>42339</v>
      </c>
      <c r="N106" s="16">
        <v>42370</v>
      </c>
      <c r="O106" s="16">
        <v>42401</v>
      </c>
      <c r="P106" s="16">
        <v>42430</v>
      </c>
      <c r="Q106" s="16">
        <v>42461</v>
      </c>
      <c r="R106" s="16">
        <v>42491</v>
      </c>
      <c r="S106" s="16">
        <v>42522</v>
      </c>
      <c r="T106" s="16">
        <v>42552</v>
      </c>
      <c r="U106" s="16">
        <v>42583</v>
      </c>
      <c r="V106" s="16">
        <v>42614</v>
      </c>
      <c r="W106" s="16">
        <v>42644</v>
      </c>
      <c r="X106" s="16">
        <v>42675</v>
      </c>
      <c r="Y106" s="16">
        <v>42705</v>
      </c>
      <c r="Z106" s="17" t="s">
        <v>110</v>
      </c>
      <c r="AA106" s="17" t="s">
        <v>78</v>
      </c>
      <c r="AB106" s="17" t="s">
        <v>79</v>
      </c>
      <c r="AC106" s="17" t="s">
        <v>80</v>
      </c>
      <c r="AD106" s="17" t="s">
        <v>81</v>
      </c>
      <c r="AE106" s="18" t="s">
        <v>115</v>
      </c>
      <c r="AF106" s="18" t="s">
        <v>82</v>
      </c>
      <c r="AG106" s="18" t="s">
        <v>83</v>
      </c>
      <c r="AH106" s="18" t="s">
        <v>84</v>
      </c>
      <c r="AI106" s="18" t="s">
        <v>85</v>
      </c>
      <c r="AJ106" s="19" t="s">
        <v>86</v>
      </c>
      <c r="AK106" s="19" t="s">
        <v>87</v>
      </c>
      <c r="AL106" s="19" t="s">
        <v>88</v>
      </c>
      <c r="AM106" s="19" t="s">
        <v>89</v>
      </c>
      <c r="AN106" s="19" t="s">
        <v>90</v>
      </c>
      <c r="AO106" s="20">
        <v>42736</v>
      </c>
      <c r="AP106" s="20">
        <v>42767</v>
      </c>
      <c r="AQ106" s="20">
        <v>42795</v>
      </c>
      <c r="AR106" s="20">
        <v>42826</v>
      </c>
      <c r="AS106" s="20">
        <v>42856</v>
      </c>
      <c r="AT106" s="20">
        <v>42887</v>
      </c>
      <c r="AU106" s="20">
        <v>42917</v>
      </c>
      <c r="AV106" s="20">
        <v>42948</v>
      </c>
      <c r="AW106" s="20">
        <v>42979</v>
      </c>
      <c r="AX106" s="20">
        <v>43009</v>
      </c>
      <c r="AY106" s="20">
        <v>43040</v>
      </c>
      <c r="AZ106" s="20">
        <v>43070</v>
      </c>
      <c r="BA106" s="17" t="s">
        <v>91</v>
      </c>
      <c r="BB106" s="17" t="s">
        <v>92</v>
      </c>
      <c r="BC106" s="17" t="s">
        <v>93</v>
      </c>
      <c r="BD106" s="17" t="s">
        <v>94</v>
      </c>
      <c r="BE106" s="17" t="s">
        <v>114</v>
      </c>
      <c r="BF106" s="21">
        <v>42736</v>
      </c>
      <c r="BG106" s="20">
        <v>42767</v>
      </c>
      <c r="BH106" s="20">
        <v>42795</v>
      </c>
      <c r="BI106" s="20">
        <v>42826</v>
      </c>
      <c r="BJ106" s="20">
        <v>42856</v>
      </c>
      <c r="BK106" s="20">
        <v>42887</v>
      </c>
      <c r="BL106" s="20">
        <v>42917</v>
      </c>
      <c r="BM106" s="20">
        <v>42948</v>
      </c>
      <c r="BN106" s="20">
        <v>42979</v>
      </c>
      <c r="BO106" s="20">
        <v>43009</v>
      </c>
      <c r="BP106" s="20">
        <v>43040</v>
      </c>
      <c r="BQ106" s="20">
        <v>43070</v>
      </c>
      <c r="BR106" s="17" t="s">
        <v>95</v>
      </c>
      <c r="BS106" s="17" t="s">
        <v>96</v>
      </c>
      <c r="BT106" s="17" t="s">
        <v>97</v>
      </c>
      <c r="BU106" s="17" t="s">
        <v>98</v>
      </c>
      <c r="BV106" s="22" t="s">
        <v>3</v>
      </c>
    </row>
    <row r="107" spans="1:74" x14ac:dyDescent="0.25">
      <c r="A107" t="s">
        <v>56</v>
      </c>
      <c r="B107" s="4"/>
      <c r="Z107" s="4"/>
      <c r="AA107" s="4"/>
      <c r="AB107" s="4"/>
      <c r="AC107" s="4"/>
      <c r="AD107" s="4"/>
      <c r="AF107" s="4"/>
      <c r="AG107" s="4"/>
      <c r="AH107" s="4"/>
      <c r="AI107" s="4"/>
      <c r="AJ107" s="46"/>
      <c r="AK107" s="46"/>
      <c r="AL107" s="46"/>
      <c r="AM107" s="46"/>
      <c r="AN107" s="46"/>
      <c r="AO107" s="4">
        <v>2581</v>
      </c>
      <c r="AP107" s="4">
        <v>1867</v>
      </c>
      <c r="AQ107" s="4">
        <v>1817</v>
      </c>
      <c r="AR107" s="4">
        <v>1650</v>
      </c>
      <c r="AS107" s="4">
        <v>1756</v>
      </c>
      <c r="AT107" s="4">
        <v>1833</v>
      </c>
      <c r="AU107" s="57"/>
      <c r="AV107" s="57"/>
      <c r="AW107" s="57"/>
      <c r="AX107" s="57"/>
      <c r="AY107" s="57"/>
      <c r="AZ107" s="57"/>
      <c r="BA107" s="4">
        <v>1817</v>
      </c>
      <c r="BB107" s="4">
        <v>1833</v>
      </c>
      <c r="BE107" s="4">
        <v>1833</v>
      </c>
      <c r="BF107" s="85" t="e">
        <v>#DIV/0!</v>
      </c>
      <c r="BG107" s="85" t="e">
        <v>#DIV/0!</v>
      </c>
      <c r="BH107" s="85" t="e">
        <v>#DIV/0!</v>
      </c>
      <c r="BI107" s="85" t="e">
        <v>#DIV/0!</v>
      </c>
      <c r="BJ107" s="85" t="e">
        <v>#DIV/0!</v>
      </c>
      <c r="BK107" s="85" t="e">
        <v>#DIV/0!</v>
      </c>
      <c r="BR107" s="85" t="e">
        <v>#DIV/0!</v>
      </c>
      <c r="BS107" s="85" t="e">
        <v>#DIV/0!</v>
      </c>
      <c r="BV107" s="85" t="e">
        <v>#DIV/0!</v>
      </c>
    </row>
    <row r="108" spans="1:74" x14ac:dyDescent="0.25">
      <c r="A108" t="s">
        <v>57</v>
      </c>
      <c r="B108" s="4"/>
      <c r="AA108" s="4"/>
      <c r="AB108" s="4"/>
      <c r="AC108" s="4"/>
      <c r="AD108" s="4"/>
      <c r="AF108" s="4"/>
      <c r="AG108" s="4"/>
      <c r="AH108" s="4"/>
      <c r="AI108" s="4"/>
      <c r="AJ108" s="46"/>
      <c r="AK108" s="46"/>
      <c r="AL108" s="46"/>
      <c r="AM108" s="46"/>
      <c r="AN108" s="46"/>
      <c r="AO108" s="4">
        <v>85</v>
      </c>
      <c r="AP108" s="4">
        <v>97</v>
      </c>
      <c r="AQ108" s="4">
        <v>125</v>
      </c>
      <c r="AR108" s="4">
        <v>131</v>
      </c>
      <c r="AS108" s="4">
        <v>146</v>
      </c>
      <c r="AT108" s="4">
        <v>143</v>
      </c>
      <c r="AU108" s="57"/>
      <c r="AV108" s="57"/>
      <c r="AW108" s="57"/>
      <c r="AX108" s="57"/>
      <c r="AY108" s="57"/>
      <c r="AZ108" s="57"/>
      <c r="BA108" s="4">
        <v>125</v>
      </c>
      <c r="BB108">
        <v>143</v>
      </c>
      <c r="BE108" s="4">
        <v>143</v>
      </c>
      <c r="BF108" s="85" t="e">
        <v>#DIV/0!</v>
      </c>
      <c r="BG108" s="85" t="e">
        <v>#DIV/0!</v>
      </c>
      <c r="BH108" s="85" t="e">
        <v>#DIV/0!</v>
      </c>
      <c r="BI108" s="85" t="e">
        <v>#DIV/0!</v>
      </c>
      <c r="BJ108" s="85" t="e">
        <v>#DIV/0!</v>
      </c>
      <c r="BK108" s="85" t="e">
        <v>#DIV/0!</v>
      </c>
      <c r="BR108" s="85" t="e">
        <v>#DIV/0!</v>
      </c>
      <c r="BS108" s="85" t="e">
        <v>#DIV/0!</v>
      </c>
      <c r="BV108" s="85" t="e">
        <v>#DIV/0!</v>
      </c>
    </row>
    <row r="109" spans="1:74" x14ac:dyDescent="0.25">
      <c r="A109" t="s">
        <v>58</v>
      </c>
      <c r="B109" s="4"/>
      <c r="AF109" s="4"/>
      <c r="AG109" s="4"/>
      <c r="AH109" s="4"/>
      <c r="AI109" s="4"/>
      <c r="AJ109" s="46"/>
      <c r="AK109" s="46"/>
      <c r="AL109" s="46"/>
      <c r="AM109" s="46"/>
      <c r="AN109" s="46"/>
      <c r="AO109" s="4">
        <v>356</v>
      </c>
      <c r="AP109" s="4">
        <v>388</v>
      </c>
      <c r="AQ109" s="4">
        <v>387</v>
      </c>
      <c r="AR109" s="4">
        <v>336</v>
      </c>
      <c r="AS109" s="4">
        <v>325</v>
      </c>
      <c r="AT109" s="4">
        <v>316</v>
      </c>
      <c r="AU109" s="57"/>
      <c r="AV109" s="57"/>
      <c r="AW109" s="57"/>
      <c r="AX109" s="57"/>
      <c r="AY109" s="57"/>
      <c r="AZ109" s="57"/>
      <c r="BA109" s="4">
        <v>387</v>
      </c>
      <c r="BB109">
        <v>316</v>
      </c>
      <c r="BE109" s="4">
        <v>316</v>
      </c>
      <c r="BF109" s="85" t="e">
        <v>#DIV/0!</v>
      </c>
      <c r="BG109" s="85" t="e">
        <v>#DIV/0!</v>
      </c>
      <c r="BH109" s="85" t="e">
        <v>#DIV/0!</v>
      </c>
      <c r="BI109" s="85" t="e">
        <v>#DIV/0!</v>
      </c>
      <c r="BJ109" s="85" t="e">
        <v>#DIV/0!</v>
      </c>
      <c r="BK109" s="85" t="e">
        <v>#DIV/0!</v>
      </c>
      <c r="BR109" s="85" t="e">
        <v>#DIV/0!</v>
      </c>
      <c r="BS109" s="85" t="e">
        <v>#DIV/0!</v>
      </c>
      <c r="BV109" s="85" t="e">
        <v>#DIV/0!</v>
      </c>
    </row>
    <row r="110" spans="1:74" x14ac:dyDescent="0.25">
      <c r="A110" t="s">
        <v>59</v>
      </c>
      <c r="B110" s="4"/>
      <c r="AF110" s="4"/>
      <c r="AG110" s="4"/>
      <c r="AH110" s="4"/>
      <c r="AI110" s="4"/>
      <c r="AJ110" s="46"/>
      <c r="AK110" s="46"/>
      <c r="AL110" s="46"/>
      <c r="AM110" s="46"/>
      <c r="AN110" s="46"/>
      <c r="AO110" s="4">
        <v>143</v>
      </c>
      <c r="AP110" s="4">
        <v>151</v>
      </c>
      <c r="AQ110" s="4">
        <v>144</v>
      </c>
      <c r="AR110" s="4">
        <v>147</v>
      </c>
      <c r="AS110" s="4">
        <v>144</v>
      </c>
      <c r="AT110" s="4">
        <v>134</v>
      </c>
      <c r="AU110" s="57"/>
      <c r="AV110" s="57"/>
      <c r="AW110" s="57"/>
      <c r="AX110" s="57"/>
      <c r="AY110" s="57"/>
      <c r="AZ110" s="57"/>
      <c r="BA110" s="4">
        <v>144</v>
      </c>
      <c r="BB110">
        <v>134</v>
      </c>
      <c r="BE110" s="4">
        <v>134</v>
      </c>
      <c r="BF110" s="85" t="e">
        <v>#DIV/0!</v>
      </c>
      <c r="BG110" s="85" t="e">
        <v>#DIV/0!</v>
      </c>
      <c r="BH110" s="85" t="e">
        <v>#DIV/0!</v>
      </c>
      <c r="BI110" s="85" t="e">
        <v>#DIV/0!</v>
      </c>
      <c r="BJ110" s="85" t="e">
        <v>#DIV/0!</v>
      </c>
      <c r="BK110" s="85" t="e">
        <v>#DIV/0!</v>
      </c>
      <c r="BR110" s="85" t="e">
        <v>#DIV/0!</v>
      </c>
      <c r="BS110" s="85" t="e">
        <v>#DIV/0!</v>
      </c>
      <c r="BV110" s="85" t="e">
        <v>#DIV/0!</v>
      </c>
    </row>
    <row r="111" spans="1:74" x14ac:dyDescent="0.25">
      <c r="A111" t="s">
        <v>60</v>
      </c>
      <c r="B111" s="4"/>
      <c r="AF111" s="4"/>
      <c r="AG111" s="4"/>
      <c r="AH111" s="4"/>
      <c r="AI111" s="4"/>
      <c r="AJ111" s="46"/>
      <c r="AK111" s="46"/>
      <c r="AL111" s="46"/>
      <c r="AM111" s="46"/>
      <c r="AN111" s="46"/>
      <c r="AO111" s="4">
        <v>37</v>
      </c>
      <c r="AP111" s="4">
        <v>40</v>
      </c>
      <c r="AQ111" s="4">
        <v>40</v>
      </c>
      <c r="AR111" s="4">
        <v>42</v>
      </c>
      <c r="AS111" s="4">
        <v>43</v>
      </c>
      <c r="AT111" s="4">
        <v>42</v>
      </c>
      <c r="AU111" s="57"/>
      <c r="AV111" s="57"/>
      <c r="AW111" s="57"/>
      <c r="AX111" s="57"/>
      <c r="AY111" s="57"/>
      <c r="AZ111" s="57"/>
      <c r="BA111" s="4">
        <v>40</v>
      </c>
      <c r="BB111">
        <v>42</v>
      </c>
      <c r="BE111" s="4">
        <v>42</v>
      </c>
      <c r="BF111" s="85" t="e">
        <v>#DIV/0!</v>
      </c>
      <c r="BG111" s="85" t="e">
        <v>#DIV/0!</v>
      </c>
      <c r="BH111" s="85" t="e">
        <v>#DIV/0!</v>
      </c>
      <c r="BI111" s="85" t="e">
        <v>#DIV/0!</v>
      </c>
      <c r="BJ111" s="85" t="e">
        <v>#DIV/0!</v>
      </c>
      <c r="BK111" s="85" t="e">
        <v>#DIV/0!</v>
      </c>
      <c r="BR111" s="85" t="e">
        <v>#DIV/0!</v>
      </c>
      <c r="BS111" s="85" t="e">
        <v>#DIV/0!</v>
      </c>
      <c r="BV111" s="85" t="e">
        <v>#DIV/0!</v>
      </c>
    </row>
    <row r="112" spans="1:74" x14ac:dyDescent="0.25">
      <c r="A112" t="s">
        <v>61</v>
      </c>
      <c r="B112" s="4"/>
      <c r="AF112" s="4"/>
      <c r="AG112" s="4"/>
      <c r="AH112" s="4"/>
      <c r="AI112" s="4"/>
      <c r="AJ112" s="46"/>
      <c r="AK112" s="46"/>
      <c r="AL112" s="46"/>
      <c r="AM112" s="46"/>
      <c r="AN112" s="46"/>
      <c r="AO112" s="4">
        <v>18</v>
      </c>
      <c r="AP112" s="4">
        <v>21</v>
      </c>
      <c r="AQ112" s="4">
        <v>21</v>
      </c>
      <c r="AR112" s="4">
        <v>21</v>
      </c>
      <c r="AS112" s="4">
        <v>22</v>
      </c>
      <c r="AT112" s="4">
        <v>23</v>
      </c>
      <c r="AU112" s="57"/>
      <c r="AV112" s="57"/>
      <c r="AW112" s="57"/>
      <c r="AX112" s="57"/>
      <c r="AY112" s="57"/>
      <c r="AZ112" s="57"/>
      <c r="BA112" s="4">
        <v>21</v>
      </c>
      <c r="BB112">
        <v>23</v>
      </c>
      <c r="BE112" s="4">
        <v>23</v>
      </c>
      <c r="BF112" s="85" t="e">
        <v>#DIV/0!</v>
      </c>
      <c r="BG112" s="85" t="e">
        <v>#DIV/0!</v>
      </c>
      <c r="BH112" s="85" t="e">
        <v>#DIV/0!</v>
      </c>
      <c r="BI112" s="85" t="e">
        <v>#DIV/0!</v>
      </c>
      <c r="BJ112" s="85" t="e">
        <v>#DIV/0!</v>
      </c>
      <c r="BK112" s="85" t="e">
        <v>#DIV/0!</v>
      </c>
      <c r="BR112" s="85" t="e">
        <v>#DIV/0!</v>
      </c>
      <c r="BS112" s="85" t="e">
        <v>#DIV/0!</v>
      </c>
      <c r="BV112" s="85" t="e">
        <v>#DIV/0!</v>
      </c>
    </row>
    <row r="113" spans="1:74" x14ac:dyDescent="0.25">
      <c r="A113" t="s">
        <v>70</v>
      </c>
      <c r="B113" s="4"/>
      <c r="AF113" s="4"/>
      <c r="AG113" s="4"/>
      <c r="AH113" s="4"/>
      <c r="AI113" s="4"/>
      <c r="AJ113" s="46"/>
      <c r="AK113" s="46"/>
      <c r="AL113" s="46"/>
      <c r="AM113" s="46"/>
      <c r="AN113" s="46"/>
      <c r="AO113" s="4"/>
      <c r="AP113" s="4">
        <v>799</v>
      </c>
      <c r="AQ113" s="4">
        <v>902</v>
      </c>
      <c r="AR113" s="4">
        <v>1130</v>
      </c>
      <c r="AS113" s="4">
        <v>1301</v>
      </c>
      <c r="AT113" s="4">
        <v>1550</v>
      </c>
      <c r="AU113" s="57"/>
      <c r="AV113" s="57"/>
      <c r="AW113" s="57"/>
      <c r="AX113" s="57"/>
      <c r="AY113" s="57"/>
      <c r="AZ113" s="57"/>
      <c r="BA113" s="4"/>
      <c r="BB113">
        <v>1550</v>
      </c>
      <c r="BE113" s="4"/>
      <c r="BF113" s="85"/>
      <c r="BG113" s="85"/>
      <c r="BH113" s="85"/>
      <c r="BI113" s="85"/>
      <c r="BJ113" s="85"/>
      <c r="BK113" s="85"/>
      <c r="BR113" s="85"/>
      <c r="BS113" s="85"/>
      <c r="BV113" s="85"/>
    </row>
    <row r="114" spans="1:74" x14ac:dyDescent="0.25">
      <c r="A114" t="s">
        <v>103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4">
        <v>0</v>
      </c>
      <c r="AG114" s="4">
        <v>0</v>
      </c>
      <c r="AH114" s="4">
        <v>0</v>
      </c>
      <c r="AI114" s="4">
        <v>0</v>
      </c>
      <c r="AJ114" s="46" t="e">
        <v>#DIV/0!</v>
      </c>
      <c r="AK114" s="46" t="e">
        <v>#DIV/0!</v>
      </c>
      <c r="AL114" s="46" t="e">
        <v>#DIV/0!</v>
      </c>
      <c r="AM114" s="46" t="e">
        <v>#DIV/0!</v>
      </c>
      <c r="AN114" s="46" t="e">
        <v>#DIV/0!</v>
      </c>
      <c r="AO114" s="4">
        <v>3220</v>
      </c>
      <c r="AP114" s="4">
        <v>2564</v>
      </c>
      <c r="AQ114" s="4">
        <v>2534</v>
      </c>
      <c r="AR114" s="4">
        <v>2327</v>
      </c>
      <c r="AS114" s="4">
        <v>2436</v>
      </c>
      <c r="AT114" s="4">
        <v>2491</v>
      </c>
      <c r="AU114" s="57"/>
      <c r="AV114" s="57"/>
      <c r="AW114" s="57"/>
      <c r="AX114" s="57"/>
      <c r="AY114" s="57"/>
      <c r="AZ114" s="57"/>
      <c r="BA114" s="50">
        <v>2534</v>
      </c>
      <c r="BB114" s="50">
        <v>2491</v>
      </c>
      <c r="BC114" s="50">
        <v>0</v>
      </c>
      <c r="BD114" s="50">
        <v>0</v>
      </c>
      <c r="BE114" s="50">
        <v>2491</v>
      </c>
      <c r="BF114" s="85" t="e">
        <v>#DIV/0!</v>
      </c>
      <c r="BG114" s="85" t="e">
        <v>#DIV/0!</v>
      </c>
      <c r="BH114" s="85" t="e">
        <v>#DIV/0!</v>
      </c>
      <c r="BI114" s="85" t="e">
        <v>#DIV/0!</v>
      </c>
      <c r="BJ114" s="85" t="e">
        <v>#DIV/0!</v>
      </c>
      <c r="BK114" s="85" t="e">
        <v>#DIV/0!</v>
      </c>
      <c r="BR114" s="85" t="e">
        <v>#DIV/0!</v>
      </c>
      <c r="BS114" s="85" t="e">
        <v>#DIV/0!</v>
      </c>
      <c r="BV114" s="85" t="e">
        <v>#DIV/0!</v>
      </c>
    </row>
    <row r="115" spans="1:74" x14ac:dyDescent="0.25">
      <c r="T115">
        <v>0</v>
      </c>
      <c r="U115">
        <v>0</v>
      </c>
      <c r="V115">
        <v>0</v>
      </c>
    </row>
    <row r="117" spans="1:74" s="23" customFormat="1" x14ac:dyDescent="0.25">
      <c r="A117" s="15" t="s">
        <v>107</v>
      </c>
      <c r="B117" s="16">
        <v>42005</v>
      </c>
      <c r="C117" s="16">
        <v>42036</v>
      </c>
      <c r="D117" s="16">
        <v>42064</v>
      </c>
      <c r="E117" s="16">
        <v>42095</v>
      </c>
      <c r="F117" s="16">
        <v>42125</v>
      </c>
      <c r="G117" s="16">
        <v>42156</v>
      </c>
      <c r="H117" s="16">
        <v>42186</v>
      </c>
      <c r="I117" s="16">
        <v>42217</v>
      </c>
      <c r="J117" s="16">
        <v>42248</v>
      </c>
      <c r="K117" s="16">
        <v>42278</v>
      </c>
      <c r="L117" s="16">
        <v>42309</v>
      </c>
      <c r="M117" s="16">
        <v>42339</v>
      </c>
      <c r="N117" s="16">
        <v>42370</v>
      </c>
      <c r="O117" s="16">
        <v>42401</v>
      </c>
      <c r="P117" s="16">
        <v>42430</v>
      </c>
      <c r="Q117" s="16">
        <v>42461</v>
      </c>
      <c r="R117" s="16">
        <v>42491</v>
      </c>
      <c r="S117" s="16">
        <v>42522</v>
      </c>
      <c r="T117" s="16">
        <v>42552</v>
      </c>
      <c r="U117" s="16">
        <v>42583</v>
      </c>
      <c r="V117" s="16">
        <v>42614</v>
      </c>
      <c r="W117" s="16">
        <v>42644</v>
      </c>
      <c r="X117" s="16">
        <v>42675</v>
      </c>
      <c r="Y117" s="16">
        <v>42705</v>
      </c>
      <c r="Z117" s="17" t="s">
        <v>110</v>
      </c>
      <c r="AA117" s="17" t="s">
        <v>78</v>
      </c>
      <c r="AB117" s="17" t="s">
        <v>79</v>
      </c>
      <c r="AC117" s="17" t="s">
        <v>80</v>
      </c>
      <c r="AD117" s="17" t="s">
        <v>81</v>
      </c>
      <c r="AE117" s="18" t="s">
        <v>115</v>
      </c>
      <c r="AF117" s="18" t="s">
        <v>82</v>
      </c>
      <c r="AG117" s="18" t="s">
        <v>83</v>
      </c>
      <c r="AH117" s="18" t="s">
        <v>84</v>
      </c>
      <c r="AI117" s="18" t="s">
        <v>85</v>
      </c>
      <c r="AJ117" s="19" t="s">
        <v>86</v>
      </c>
      <c r="AK117" s="19" t="s">
        <v>87</v>
      </c>
      <c r="AL117" s="19" t="s">
        <v>88</v>
      </c>
      <c r="AM117" s="19" t="s">
        <v>89</v>
      </c>
      <c r="AN117" s="19" t="s">
        <v>90</v>
      </c>
      <c r="AO117" s="20">
        <v>42736</v>
      </c>
      <c r="AP117" s="20">
        <v>42767</v>
      </c>
      <c r="AQ117" s="20">
        <v>42795</v>
      </c>
      <c r="AR117" s="20">
        <v>42826</v>
      </c>
      <c r="AS117" s="20">
        <v>42856</v>
      </c>
      <c r="AT117" s="20">
        <v>42887</v>
      </c>
      <c r="AU117" s="20">
        <v>42917</v>
      </c>
      <c r="AV117" s="20">
        <v>42948</v>
      </c>
      <c r="AW117" s="20">
        <v>42979</v>
      </c>
      <c r="AX117" s="20">
        <v>43009</v>
      </c>
      <c r="AY117" s="20">
        <v>43040</v>
      </c>
      <c r="AZ117" s="20">
        <v>43070</v>
      </c>
      <c r="BA117" s="17" t="s">
        <v>91</v>
      </c>
      <c r="BB117" s="17" t="s">
        <v>92</v>
      </c>
      <c r="BC117" s="17" t="s">
        <v>93</v>
      </c>
      <c r="BD117" s="17" t="s">
        <v>94</v>
      </c>
      <c r="BE117" s="17" t="s">
        <v>114</v>
      </c>
      <c r="BF117" s="21">
        <v>42736</v>
      </c>
      <c r="BG117" s="20">
        <v>42767</v>
      </c>
      <c r="BH117" s="20">
        <v>42795</v>
      </c>
      <c r="BI117" s="20">
        <v>42826</v>
      </c>
      <c r="BJ117" s="20">
        <v>42856</v>
      </c>
      <c r="BK117" s="20">
        <v>42887</v>
      </c>
      <c r="BL117" s="20">
        <v>42917</v>
      </c>
      <c r="BM117" s="20">
        <v>42948</v>
      </c>
      <c r="BN117" s="20">
        <v>42979</v>
      </c>
      <c r="BO117" s="20">
        <v>43009</v>
      </c>
      <c r="BP117" s="20">
        <v>43040</v>
      </c>
      <c r="BQ117" s="20">
        <v>43070</v>
      </c>
      <c r="BR117" s="17" t="s">
        <v>95</v>
      </c>
      <c r="BS117" s="17" t="s">
        <v>96</v>
      </c>
      <c r="BT117" s="17" t="s">
        <v>97</v>
      </c>
      <c r="BU117" s="17" t="s">
        <v>98</v>
      </c>
      <c r="BV117" s="22" t="s">
        <v>3</v>
      </c>
    </row>
    <row r="118" spans="1:74" x14ac:dyDescent="0.25">
      <c r="A118" t="s">
        <v>56</v>
      </c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6"/>
      <c r="AK118" s="46"/>
      <c r="AL118" s="46"/>
      <c r="AM118" s="46"/>
      <c r="AN118" s="46"/>
      <c r="AO118" s="50">
        <v>150</v>
      </c>
      <c r="AP118" s="50">
        <v>323</v>
      </c>
      <c r="AQ118" s="50">
        <v>328</v>
      </c>
      <c r="AR118" s="50">
        <v>272</v>
      </c>
      <c r="AS118" s="50">
        <v>334</v>
      </c>
      <c r="AT118" s="50">
        <v>392</v>
      </c>
      <c r="AU118" s="50"/>
      <c r="AV118" s="50"/>
      <c r="AW118" s="50"/>
      <c r="AX118" s="50"/>
      <c r="AY118" s="50"/>
      <c r="AZ118" s="50"/>
      <c r="BA118" s="50">
        <v>801</v>
      </c>
      <c r="BB118" s="50">
        <v>998</v>
      </c>
      <c r="BC118" s="50">
        <v>0</v>
      </c>
      <c r="BD118" s="50">
        <v>0</v>
      </c>
      <c r="BE118" s="50">
        <v>1799</v>
      </c>
      <c r="BF118" s="85">
        <v>0</v>
      </c>
      <c r="BG118" s="85">
        <v>0</v>
      </c>
      <c r="BH118" s="85">
        <v>0</v>
      </c>
      <c r="BI118" s="85">
        <v>0</v>
      </c>
      <c r="BJ118" s="85">
        <v>0</v>
      </c>
      <c r="BK118" s="85">
        <v>0</v>
      </c>
      <c r="BL118" s="85">
        <v>0</v>
      </c>
      <c r="BM118" s="85">
        <v>0</v>
      </c>
      <c r="BN118" s="85">
        <v>0</v>
      </c>
      <c r="BO118" s="85">
        <v>0</v>
      </c>
      <c r="BP118" s="85">
        <v>0</v>
      </c>
      <c r="BQ118" s="85">
        <v>0</v>
      </c>
      <c r="BR118" s="85">
        <v>0</v>
      </c>
      <c r="BS118" s="85">
        <v>0</v>
      </c>
      <c r="BT118" s="85">
        <v>0</v>
      </c>
      <c r="BU118" s="85">
        <v>0</v>
      </c>
      <c r="BV118" s="85">
        <v>0</v>
      </c>
    </row>
    <row r="119" spans="1:74" x14ac:dyDescent="0.25">
      <c r="A119" t="s">
        <v>57</v>
      </c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6"/>
      <c r="AK119" s="46"/>
      <c r="AL119" s="46"/>
      <c r="AM119" s="46"/>
      <c r="AN119" s="46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>
        <v>0</v>
      </c>
      <c r="BB119" s="50">
        <v>0</v>
      </c>
      <c r="BC119" s="50">
        <v>0</v>
      </c>
      <c r="BD119" s="50">
        <v>0</v>
      </c>
      <c r="BE119" s="50">
        <v>0</v>
      </c>
      <c r="BF119" s="85">
        <v>0</v>
      </c>
      <c r="BG119" s="85">
        <v>0</v>
      </c>
      <c r="BH119" s="85">
        <v>0</v>
      </c>
      <c r="BI119" s="85">
        <v>0</v>
      </c>
      <c r="BJ119" s="85">
        <v>0</v>
      </c>
      <c r="BK119" s="85">
        <v>0</v>
      </c>
      <c r="BL119" s="85">
        <v>0</v>
      </c>
      <c r="BM119" s="85">
        <v>0</v>
      </c>
      <c r="BN119" s="85">
        <v>0</v>
      </c>
      <c r="BO119" s="85">
        <v>0</v>
      </c>
      <c r="BP119" s="85">
        <v>0</v>
      </c>
      <c r="BQ119" s="85">
        <v>0</v>
      </c>
      <c r="BR119" s="85">
        <v>0</v>
      </c>
      <c r="BS119" s="85">
        <v>0</v>
      </c>
      <c r="BT119" s="85">
        <v>0</v>
      </c>
      <c r="BU119" s="85">
        <v>0</v>
      </c>
      <c r="BV119" s="85">
        <v>0</v>
      </c>
    </row>
    <row r="120" spans="1:74" x14ac:dyDescent="0.25">
      <c r="A120" t="s">
        <v>58</v>
      </c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6"/>
      <c r="AK120" s="46"/>
      <c r="AL120" s="46"/>
      <c r="AM120" s="46"/>
      <c r="AN120" s="46"/>
      <c r="AO120" s="50">
        <v>21</v>
      </c>
      <c r="AP120" s="50">
        <v>41</v>
      </c>
      <c r="AQ120" s="50">
        <v>13</v>
      </c>
      <c r="AR120" s="50">
        <v>14</v>
      </c>
      <c r="AS120" s="50">
        <v>10</v>
      </c>
      <c r="AT120" s="50">
        <v>15</v>
      </c>
      <c r="AU120" s="50"/>
      <c r="AV120" s="50"/>
      <c r="AW120" s="50"/>
      <c r="AX120" s="50"/>
      <c r="AY120" s="50"/>
      <c r="AZ120" s="50"/>
      <c r="BA120" s="50">
        <v>75</v>
      </c>
      <c r="BB120" s="50">
        <v>39</v>
      </c>
      <c r="BC120" s="50">
        <v>0</v>
      </c>
      <c r="BD120" s="50">
        <v>0</v>
      </c>
      <c r="BE120" s="50">
        <v>114</v>
      </c>
      <c r="BF120" s="85">
        <v>0</v>
      </c>
      <c r="BG120" s="85">
        <v>0</v>
      </c>
      <c r="BH120" s="85">
        <v>0</v>
      </c>
      <c r="BI120" s="85">
        <v>0</v>
      </c>
      <c r="BJ120" s="85">
        <v>0</v>
      </c>
      <c r="BK120" s="85">
        <v>0</v>
      </c>
      <c r="BL120" s="85">
        <v>0</v>
      </c>
      <c r="BM120" s="85">
        <v>0</v>
      </c>
      <c r="BN120" s="85">
        <v>0</v>
      </c>
      <c r="BO120" s="85">
        <v>0</v>
      </c>
      <c r="BP120" s="85">
        <v>0</v>
      </c>
      <c r="BQ120" s="85">
        <v>0</v>
      </c>
      <c r="BR120" s="85">
        <v>0</v>
      </c>
      <c r="BS120" s="85">
        <v>0</v>
      </c>
      <c r="BT120" s="85">
        <v>0</v>
      </c>
      <c r="BU120" s="85">
        <v>0</v>
      </c>
      <c r="BV120" s="85">
        <v>0</v>
      </c>
    </row>
    <row r="121" spans="1:74" x14ac:dyDescent="0.25">
      <c r="A121" t="s">
        <v>59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6"/>
      <c r="AK121" s="46"/>
      <c r="AL121" s="46"/>
      <c r="AM121" s="46"/>
      <c r="AN121" s="46"/>
      <c r="AO121" s="50">
        <v>12</v>
      </c>
      <c r="AP121" s="50">
        <v>10</v>
      </c>
      <c r="AQ121" s="50">
        <v>5</v>
      </c>
      <c r="AR121" s="50">
        <v>3</v>
      </c>
      <c r="AS121" s="50">
        <v>5</v>
      </c>
      <c r="AT121" s="50">
        <v>3</v>
      </c>
      <c r="AU121" s="50"/>
      <c r="AV121" s="50"/>
      <c r="AW121" s="50"/>
      <c r="AX121" s="50"/>
      <c r="AY121" s="50"/>
      <c r="AZ121" s="50"/>
      <c r="BA121" s="50">
        <v>27</v>
      </c>
      <c r="BB121" s="50">
        <v>11</v>
      </c>
      <c r="BC121" s="50">
        <v>0</v>
      </c>
      <c r="BD121" s="50">
        <v>0</v>
      </c>
      <c r="BE121" s="50">
        <v>38</v>
      </c>
      <c r="BF121" s="85">
        <v>0</v>
      </c>
      <c r="BG121" s="85">
        <v>0</v>
      </c>
      <c r="BH121" s="85">
        <v>0</v>
      </c>
      <c r="BI121" s="85">
        <v>0</v>
      </c>
      <c r="BJ121" s="85">
        <v>0</v>
      </c>
      <c r="BK121" s="85">
        <v>0</v>
      </c>
      <c r="BL121" s="85">
        <v>0</v>
      </c>
      <c r="BM121" s="85">
        <v>0</v>
      </c>
      <c r="BN121" s="85">
        <v>0</v>
      </c>
      <c r="BO121" s="85">
        <v>0</v>
      </c>
      <c r="BP121" s="85">
        <v>0</v>
      </c>
      <c r="BQ121" s="85">
        <v>0</v>
      </c>
      <c r="BR121" s="85">
        <v>0</v>
      </c>
      <c r="BS121" s="85">
        <v>0</v>
      </c>
      <c r="BT121" s="85">
        <v>0</v>
      </c>
      <c r="BU121" s="85">
        <v>0</v>
      </c>
      <c r="BV121" s="85">
        <v>0</v>
      </c>
    </row>
    <row r="122" spans="1:74" x14ac:dyDescent="0.25">
      <c r="A122" t="s">
        <v>60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6"/>
      <c r="AK122" s="46"/>
      <c r="AL122" s="46"/>
      <c r="AM122" s="46"/>
      <c r="AN122" s="46"/>
      <c r="AO122" s="50">
        <v>3</v>
      </c>
      <c r="AP122" s="50">
        <v>3</v>
      </c>
      <c r="AQ122" s="50">
        <v>2</v>
      </c>
      <c r="AR122" s="50">
        <v>4</v>
      </c>
      <c r="AS122" s="50">
        <v>2</v>
      </c>
      <c r="AT122" s="50">
        <v>1</v>
      </c>
      <c r="AU122" s="50"/>
      <c r="AV122" s="50"/>
      <c r="AW122" s="50"/>
      <c r="AX122" s="50"/>
      <c r="AY122" s="50"/>
      <c r="AZ122" s="50"/>
      <c r="BA122" s="50">
        <v>8</v>
      </c>
      <c r="BB122" s="50">
        <v>7</v>
      </c>
      <c r="BC122" s="50">
        <v>0</v>
      </c>
      <c r="BD122" s="50">
        <v>0</v>
      </c>
      <c r="BE122" s="50">
        <v>15</v>
      </c>
      <c r="BF122" s="85">
        <v>0</v>
      </c>
      <c r="BG122" s="85">
        <v>0</v>
      </c>
      <c r="BH122" s="85">
        <v>0</v>
      </c>
      <c r="BI122" s="85">
        <v>0</v>
      </c>
      <c r="BJ122" s="85">
        <v>0</v>
      </c>
      <c r="BK122" s="85">
        <v>0</v>
      </c>
      <c r="BL122" s="85">
        <v>0</v>
      </c>
      <c r="BM122" s="85">
        <v>0</v>
      </c>
      <c r="BN122" s="85">
        <v>0</v>
      </c>
      <c r="BO122" s="85">
        <v>0</v>
      </c>
      <c r="BP122" s="85">
        <v>0</v>
      </c>
      <c r="BQ122" s="85">
        <v>0</v>
      </c>
      <c r="BR122" s="85">
        <v>0</v>
      </c>
      <c r="BS122" s="85">
        <v>0</v>
      </c>
      <c r="BT122" s="85">
        <v>0</v>
      </c>
      <c r="BU122" s="85">
        <v>0</v>
      </c>
      <c r="BV122" s="85">
        <v>0</v>
      </c>
    </row>
    <row r="123" spans="1:74" x14ac:dyDescent="0.25">
      <c r="A123" t="s">
        <v>61</v>
      </c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6"/>
      <c r="AK123" s="46"/>
      <c r="AL123" s="46"/>
      <c r="AM123" s="46"/>
      <c r="AN123" s="46"/>
      <c r="AO123" s="50">
        <v>3</v>
      </c>
      <c r="AP123" s="50">
        <v>4</v>
      </c>
      <c r="AQ123" s="50"/>
      <c r="AR123" s="50">
        <v>1</v>
      </c>
      <c r="AS123" s="50">
        <v>1</v>
      </c>
      <c r="AT123" s="50">
        <v>1</v>
      </c>
      <c r="AU123" s="50"/>
      <c r="AV123" s="50"/>
      <c r="AW123" s="50"/>
      <c r="AX123" s="50"/>
      <c r="AY123" s="50"/>
      <c r="AZ123" s="50"/>
      <c r="BA123" s="50">
        <v>7</v>
      </c>
      <c r="BB123" s="50">
        <v>3</v>
      </c>
      <c r="BC123" s="50">
        <v>0</v>
      </c>
      <c r="BD123" s="50">
        <v>0</v>
      </c>
      <c r="BE123" s="50">
        <v>10</v>
      </c>
      <c r="BF123" s="85">
        <v>0</v>
      </c>
      <c r="BG123" s="85">
        <v>0</v>
      </c>
      <c r="BH123" s="85">
        <v>0</v>
      </c>
      <c r="BI123" s="85">
        <v>0</v>
      </c>
      <c r="BJ123" s="85">
        <v>0</v>
      </c>
      <c r="BK123" s="85">
        <v>0</v>
      </c>
      <c r="BL123" s="85">
        <v>0</v>
      </c>
      <c r="BM123" s="85">
        <v>0</v>
      </c>
      <c r="BN123" s="85">
        <v>0</v>
      </c>
      <c r="BO123" s="85">
        <v>0</v>
      </c>
      <c r="BP123" s="85">
        <v>0</v>
      </c>
      <c r="BQ123" s="85">
        <v>0</v>
      </c>
      <c r="BR123" s="85">
        <v>0</v>
      </c>
      <c r="BS123" s="85">
        <v>0</v>
      </c>
      <c r="BT123" s="85">
        <v>0</v>
      </c>
      <c r="BU123" s="85">
        <v>0</v>
      </c>
      <c r="BV123" s="85">
        <v>0</v>
      </c>
    </row>
    <row r="124" spans="1:74" x14ac:dyDescent="0.25">
      <c r="A124" t="s">
        <v>100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6" t="e">
        <v>#DIV/0!</v>
      </c>
      <c r="AK124" s="46" t="e">
        <v>#DIV/0!</v>
      </c>
      <c r="AL124" s="46" t="e">
        <v>#DIV/0!</v>
      </c>
      <c r="AM124" s="46" t="e">
        <v>#DIV/0!</v>
      </c>
      <c r="AN124" s="46" t="e">
        <v>#DIV/0!</v>
      </c>
      <c r="AO124" s="50">
        <v>189</v>
      </c>
      <c r="AP124" s="50">
        <v>381</v>
      </c>
      <c r="AQ124" s="50">
        <v>348</v>
      </c>
      <c r="AR124" s="50">
        <v>294</v>
      </c>
      <c r="AS124" s="50">
        <v>352</v>
      </c>
      <c r="AT124" s="50">
        <v>412</v>
      </c>
      <c r="AU124" s="50"/>
      <c r="AV124" s="50"/>
      <c r="AW124" s="50"/>
      <c r="AX124" s="50"/>
      <c r="AY124" s="50"/>
      <c r="AZ124" s="50"/>
      <c r="BA124" s="50">
        <v>918</v>
      </c>
      <c r="BB124" s="50">
        <v>1058</v>
      </c>
      <c r="BC124" s="50">
        <v>0</v>
      </c>
      <c r="BD124" s="50">
        <v>0</v>
      </c>
      <c r="BE124" s="50">
        <v>1976</v>
      </c>
      <c r="BF124" s="85" t="e">
        <v>#DIV/0!</v>
      </c>
      <c r="BG124" s="85" t="e">
        <v>#DIV/0!</v>
      </c>
      <c r="BH124" s="85" t="e">
        <v>#DIV/0!</v>
      </c>
      <c r="BI124" s="85" t="e">
        <v>#DIV/0!</v>
      </c>
      <c r="BJ124" s="85" t="e">
        <v>#DIV/0!</v>
      </c>
      <c r="BK124" s="85" t="e">
        <v>#DIV/0!</v>
      </c>
      <c r="BL124" s="85" t="e">
        <v>#DIV/0!</v>
      </c>
      <c r="BM124" s="85" t="e">
        <v>#DIV/0!</v>
      </c>
      <c r="BN124" s="85" t="e">
        <v>#DIV/0!</v>
      </c>
      <c r="BO124" s="85" t="e">
        <v>#DIV/0!</v>
      </c>
      <c r="BP124" s="85" t="e">
        <v>#DIV/0!</v>
      </c>
      <c r="BQ124" s="85" t="e">
        <v>#DIV/0!</v>
      </c>
      <c r="BR124" s="85">
        <v>0</v>
      </c>
      <c r="BS124" s="85">
        <v>0</v>
      </c>
      <c r="BT124" s="85">
        <v>0</v>
      </c>
      <c r="BU124" s="85">
        <v>0</v>
      </c>
      <c r="BV124" s="85">
        <v>0</v>
      </c>
    </row>
    <row r="127" spans="1:74" s="23" customFormat="1" x14ac:dyDescent="0.25">
      <c r="A127" s="15" t="s">
        <v>111</v>
      </c>
      <c r="B127" s="16">
        <v>42005</v>
      </c>
      <c r="C127" s="16">
        <v>42036</v>
      </c>
      <c r="D127" s="16">
        <v>42064</v>
      </c>
      <c r="E127" s="16">
        <v>42095</v>
      </c>
      <c r="F127" s="16">
        <v>42125</v>
      </c>
      <c r="G127" s="16">
        <v>42156</v>
      </c>
      <c r="H127" s="16">
        <v>42186</v>
      </c>
      <c r="I127" s="16">
        <v>42217</v>
      </c>
      <c r="J127" s="16">
        <v>42248</v>
      </c>
      <c r="K127" s="16">
        <v>42278</v>
      </c>
      <c r="L127" s="16">
        <v>42309</v>
      </c>
      <c r="M127" s="16">
        <v>42339</v>
      </c>
      <c r="N127" s="16">
        <v>42370</v>
      </c>
      <c r="O127" s="16">
        <v>42401</v>
      </c>
      <c r="P127" s="16">
        <v>42430</v>
      </c>
      <c r="Q127" s="16">
        <v>42461</v>
      </c>
      <c r="R127" s="16">
        <v>42491</v>
      </c>
      <c r="S127" s="16">
        <v>42522</v>
      </c>
      <c r="T127" s="16">
        <v>42552</v>
      </c>
      <c r="U127" s="16">
        <v>42583</v>
      </c>
      <c r="V127" s="16">
        <v>42614</v>
      </c>
      <c r="W127" s="16">
        <v>42644</v>
      </c>
      <c r="X127" s="16">
        <v>42675</v>
      </c>
      <c r="Y127" s="16">
        <v>42705</v>
      </c>
      <c r="Z127" s="17" t="s">
        <v>110</v>
      </c>
      <c r="AA127" s="17" t="s">
        <v>78</v>
      </c>
      <c r="AB127" s="17" t="s">
        <v>79</v>
      </c>
      <c r="AC127" s="17" t="s">
        <v>80</v>
      </c>
      <c r="AD127" s="17" t="s">
        <v>81</v>
      </c>
      <c r="AE127" s="18" t="s">
        <v>115</v>
      </c>
      <c r="AF127" s="18" t="s">
        <v>82</v>
      </c>
      <c r="AG127" s="18" t="s">
        <v>83</v>
      </c>
      <c r="AH127" s="18" t="s">
        <v>84</v>
      </c>
      <c r="AI127" s="18" t="s">
        <v>85</v>
      </c>
      <c r="AJ127" s="19" t="s">
        <v>86</v>
      </c>
      <c r="AK127" s="19" t="s">
        <v>87</v>
      </c>
      <c r="AL127" s="19" t="s">
        <v>88</v>
      </c>
      <c r="AM127" s="19" t="s">
        <v>89</v>
      </c>
      <c r="AN127" s="19" t="s">
        <v>90</v>
      </c>
      <c r="AO127" s="20">
        <v>42736</v>
      </c>
      <c r="AP127" s="20">
        <v>42767</v>
      </c>
      <c r="AQ127" s="20">
        <v>42795</v>
      </c>
      <c r="AR127" s="20">
        <v>42826</v>
      </c>
      <c r="AS127" s="20">
        <v>42856</v>
      </c>
      <c r="AT127" s="20">
        <v>42887</v>
      </c>
      <c r="AU127" s="20">
        <v>42917</v>
      </c>
      <c r="AV127" s="20">
        <v>42948</v>
      </c>
      <c r="AW127" s="20">
        <v>42979</v>
      </c>
      <c r="AX127" s="20">
        <v>43009</v>
      </c>
      <c r="AY127" s="20">
        <v>43040</v>
      </c>
      <c r="AZ127" s="20">
        <v>43070</v>
      </c>
      <c r="BA127" s="17" t="s">
        <v>91</v>
      </c>
      <c r="BB127" s="17" t="s">
        <v>92</v>
      </c>
      <c r="BC127" s="17" t="s">
        <v>93</v>
      </c>
      <c r="BD127" s="17" t="s">
        <v>94</v>
      </c>
      <c r="BE127" s="17" t="s">
        <v>114</v>
      </c>
      <c r="BF127" s="21">
        <v>42736</v>
      </c>
      <c r="BG127" s="20">
        <v>42767</v>
      </c>
      <c r="BH127" s="20">
        <v>42795</v>
      </c>
      <c r="BI127" s="20">
        <v>42826</v>
      </c>
      <c r="BJ127" s="20">
        <v>42856</v>
      </c>
      <c r="BK127" s="20">
        <v>42887</v>
      </c>
      <c r="BL127" s="20">
        <v>42917</v>
      </c>
      <c r="BM127" s="20">
        <v>42948</v>
      </c>
      <c r="BN127" s="20">
        <v>42979</v>
      </c>
      <c r="BO127" s="20">
        <v>43009</v>
      </c>
      <c r="BP127" s="20">
        <v>43040</v>
      </c>
      <c r="BQ127" s="20">
        <v>43070</v>
      </c>
      <c r="BR127" s="17" t="s">
        <v>95</v>
      </c>
      <c r="BS127" s="17" t="s">
        <v>96</v>
      </c>
      <c r="BT127" s="17" t="s">
        <v>97</v>
      </c>
      <c r="BU127" s="17" t="s">
        <v>98</v>
      </c>
      <c r="BV127" s="22" t="s">
        <v>3</v>
      </c>
    </row>
    <row r="128" spans="1:74" x14ac:dyDescent="0.25">
      <c r="A128" t="s">
        <v>172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W128" s="4"/>
      <c r="X128" s="4"/>
      <c r="Y128" s="4"/>
      <c r="Z128" s="4"/>
      <c r="AA128" s="4"/>
      <c r="AB128" s="4"/>
      <c r="AC128" s="4"/>
      <c r="AD128" s="4"/>
      <c r="AE128" s="57"/>
      <c r="AF128" s="4"/>
      <c r="AG128" s="4"/>
      <c r="AH128" s="4"/>
      <c r="AI128" s="4"/>
      <c r="AJ128" s="46"/>
      <c r="AK128" s="46"/>
      <c r="AL128" s="46"/>
      <c r="AM128" s="46"/>
      <c r="AN128" s="46"/>
      <c r="AO128" s="4">
        <v>4232.5529999999999</v>
      </c>
      <c r="AP128" s="4">
        <v>6562.8535000000002</v>
      </c>
      <c r="AQ128" s="4">
        <v>3682.39</v>
      </c>
      <c r="AR128" s="4">
        <v>3365.57</v>
      </c>
      <c r="AS128" s="4">
        <v>5602.64</v>
      </c>
      <c r="AT128" s="4">
        <v>5572.51</v>
      </c>
      <c r="BA128" s="50">
        <v>14477.7965</v>
      </c>
      <c r="BB128" s="50">
        <v>14540.720000000001</v>
      </c>
      <c r="BC128" s="50">
        <v>0</v>
      </c>
      <c r="BD128" s="50">
        <v>0</v>
      </c>
      <c r="BE128" s="50">
        <v>29018.516499999998</v>
      </c>
      <c r="BF128" s="46">
        <v>0</v>
      </c>
      <c r="BG128" s="85">
        <v>0</v>
      </c>
      <c r="BH128" s="85">
        <v>0</v>
      </c>
      <c r="BI128" s="85">
        <v>0</v>
      </c>
      <c r="BJ128" s="85">
        <v>0</v>
      </c>
      <c r="BK128" s="85">
        <v>0</v>
      </c>
      <c r="BL128" s="85">
        <v>0</v>
      </c>
      <c r="BM128" s="85">
        <v>0</v>
      </c>
      <c r="BN128" s="85">
        <v>0</v>
      </c>
      <c r="BO128" s="85">
        <v>0</v>
      </c>
      <c r="BP128" s="85">
        <v>0</v>
      </c>
      <c r="BQ128" s="85">
        <v>0</v>
      </c>
      <c r="BR128" s="85">
        <v>0</v>
      </c>
      <c r="BS128" s="85">
        <v>0</v>
      </c>
      <c r="BT128" s="85">
        <v>0</v>
      </c>
      <c r="BU128" s="85">
        <v>0</v>
      </c>
      <c r="BV128" s="85">
        <v>0</v>
      </c>
    </row>
    <row r="129" spans="1:74" x14ac:dyDescent="0.25">
      <c r="A129" t="s">
        <v>64</v>
      </c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6"/>
      <c r="AK129" s="46"/>
      <c r="AL129" s="46"/>
      <c r="AM129" s="46"/>
      <c r="AN129" s="46"/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46">
        <v>0</v>
      </c>
      <c r="BG129" s="85">
        <v>0</v>
      </c>
      <c r="BH129" s="85">
        <v>0</v>
      </c>
      <c r="BI129" s="85">
        <v>0</v>
      </c>
      <c r="BJ129" s="85">
        <v>0</v>
      </c>
      <c r="BK129" s="85">
        <v>0</v>
      </c>
      <c r="BL129" s="85">
        <v>0</v>
      </c>
      <c r="BM129" s="85">
        <v>0</v>
      </c>
      <c r="BN129" s="85">
        <v>0</v>
      </c>
      <c r="BO129" s="85">
        <v>0</v>
      </c>
      <c r="BP129" s="85">
        <v>0</v>
      </c>
      <c r="BQ129" s="85">
        <v>0</v>
      </c>
      <c r="BR129" s="85">
        <v>0</v>
      </c>
      <c r="BS129" s="85">
        <v>0</v>
      </c>
      <c r="BT129" s="85">
        <v>0</v>
      </c>
      <c r="BU129" s="85">
        <v>0</v>
      </c>
      <c r="BV129" s="85">
        <v>0</v>
      </c>
    </row>
    <row r="130" spans="1:74" x14ac:dyDescent="0.25">
      <c r="A130" t="s">
        <v>65</v>
      </c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6"/>
      <c r="AK130" s="46"/>
      <c r="AL130" s="46"/>
      <c r="AM130" s="46"/>
      <c r="AN130" s="46"/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BA130" s="50">
        <v>0</v>
      </c>
      <c r="BB130" s="50">
        <v>0</v>
      </c>
      <c r="BC130" s="50">
        <v>0</v>
      </c>
      <c r="BD130" s="50">
        <v>0</v>
      </c>
      <c r="BE130" s="50">
        <v>0</v>
      </c>
      <c r="BF130" s="46">
        <v>0</v>
      </c>
      <c r="BG130" s="85">
        <v>0</v>
      </c>
      <c r="BH130" s="85">
        <v>0</v>
      </c>
      <c r="BI130" s="85">
        <v>0</v>
      </c>
      <c r="BJ130" s="85">
        <v>0</v>
      </c>
      <c r="BK130" s="85">
        <v>0</v>
      </c>
      <c r="BL130" s="85">
        <v>0</v>
      </c>
      <c r="BM130" s="85">
        <v>0</v>
      </c>
      <c r="BN130" s="85">
        <v>0</v>
      </c>
      <c r="BO130" s="85">
        <v>0</v>
      </c>
      <c r="BP130" s="85">
        <v>0</v>
      </c>
      <c r="BQ130" s="85">
        <v>0</v>
      </c>
      <c r="BR130" s="85">
        <v>0</v>
      </c>
      <c r="BS130" s="85">
        <v>0</v>
      </c>
      <c r="BT130" s="85">
        <v>0</v>
      </c>
      <c r="BU130" s="85">
        <v>0</v>
      </c>
      <c r="BV130" s="85">
        <v>0</v>
      </c>
    </row>
    <row r="131" spans="1:74" x14ac:dyDescent="0.25">
      <c r="A131" t="s">
        <v>66</v>
      </c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6"/>
      <c r="AK131" s="46"/>
      <c r="AL131" s="46"/>
      <c r="AM131" s="46"/>
      <c r="AN131" s="46"/>
      <c r="AO131" s="4">
        <v>6.7889999999999997</v>
      </c>
      <c r="AP131" s="4">
        <v>13.279</v>
      </c>
      <c r="AQ131" s="4">
        <v>0</v>
      </c>
      <c r="AR131" s="4">
        <v>0</v>
      </c>
      <c r="AS131" s="4">
        <v>0</v>
      </c>
      <c r="AT131" s="4">
        <v>20.8</v>
      </c>
      <c r="BA131" s="50">
        <v>20.067999999999998</v>
      </c>
      <c r="BB131" s="50">
        <v>20.8</v>
      </c>
      <c r="BC131" s="50">
        <v>0</v>
      </c>
      <c r="BD131" s="50">
        <v>0</v>
      </c>
      <c r="BE131" s="50">
        <v>40.867999999999995</v>
      </c>
      <c r="BF131" s="46">
        <v>0</v>
      </c>
      <c r="BG131" s="85">
        <v>0</v>
      </c>
      <c r="BH131" s="85">
        <v>0</v>
      </c>
      <c r="BI131" s="85">
        <v>0</v>
      </c>
      <c r="BJ131" s="85">
        <v>0</v>
      </c>
      <c r="BK131" s="85">
        <v>0</v>
      </c>
      <c r="BL131" s="85">
        <v>0</v>
      </c>
      <c r="BM131" s="85">
        <v>0</v>
      </c>
      <c r="BN131" s="85">
        <v>0</v>
      </c>
      <c r="BO131" s="85">
        <v>0</v>
      </c>
      <c r="BP131" s="85">
        <v>0</v>
      </c>
      <c r="BQ131" s="85">
        <v>0</v>
      </c>
      <c r="BR131" s="85">
        <v>0</v>
      </c>
      <c r="BS131" s="85">
        <v>0</v>
      </c>
      <c r="BT131" s="85">
        <v>0</v>
      </c>
      <c r="BU131" s="85">
        <v>0</v>
      </c>
      <c r="BV131" s="85">
        <v>0</v>
      </c>
    </row>
    <row r="132" spans="1:74" x14ac:dyDescent="0.25">
      <c r="A132" t="s">
        <v>67</v>
      </c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6"/>
      <c r="AK132" s="46"/>
      <c r="AL132" s="46"/>
      <c r="AM132" s="46"/>
      <c r="AN132" s="46"/>
      <c r="AO132" s="4">
        <v>160.35</v>
      </c>
      <c r="AP132" s="4">
        <v>214.23099999999999</v>
      </c>
      <c r="AQ132" s="4">
        <v>39.76</v>
      </c>
      <c r="AR132" s="4">
        <v>15.46</v>
      </c>
      <c r="AS132" s="4">
        <v>0</v>
      </c>
      <c r="AT132" s="4">
        <v>0</v>
      </c>
      <c r="BA132" s="50">
        <v>414.34100000000001</v>
      </c>
      <c r="BB132" s="50">
        <v>15.46</v>
      </c>
      <c r="BC132" s="50">
        <v>0</v>
      </c>
      <c r="BD132" s="50">
        <v>0</v>
      </c>
      <c r="BE132" s="50">
        <v>429.80099999999999</v>
      </c>
      <c r="BF132" s="46">
        <v>0</v>
      </c>
      <c r="BG132" s="85">
        <v>0</v>
      </c>
      <c r="BH132" s="85">
        <v>0</v>
      </c>
      <c r="BI132" s="85">
        <v>0</v>
      </c>
      <c r="BJ132" s="85">
        <v>0</v>
      </c>
      <c r="BK132" s="85">
        <v>0</v>
      </c>
      <c r="BL132" s="85">
        <v>0</v>
      </c>
      <c r="BM132" s="85">
        <v>0</v>
      </c>
      <c r="BN132" s="85">
        <v>0</v>
      </c>
      <c r="BO132" s="85">
        <v>0</v>
      </c>
      <c r="BP132" s="85">
        <v>0</v>
      </c>
      <c r="BQ132" s="85">
        <v>0</v>
      </c>
      <c r="BR132" s="85">
        <v>0</v>
      </c>
      <c r="BS132" s="85">
        <v>0</v>
      </c>
      <c r="BT132" s="85">
        <v>0</v>
      </c>
      <c r="BU132" s="85">
        <v>0</v>
      </c>
      <c r="BV132" s="85">
        <v>0</v>
      </c>
    </row>
    <row r="133" spans="1:74" x14ac:dyDescent="0.25">
      <c r="A133" t="s">
        <v>68</v>
      </c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6"/>
      <c r="AK133" s="46"/>
      <c r="AL133" s="46"/>
      <c r="AM133" s="46"/>
      <c r="AN133" s="46"/>
      <c r="AO133" s="4">
        <v>314.14499999999998</v>
      </c>
      <c r="AP133" s="4">
        <v>149.48599999999999</v>
      </c>
      <c r="AQ133" s="4">
        <v>347.7</v>
      </c>
      <c r="AR133" s="4">
        <v>92.86</v>
      </c>
      <c r="AS133" s="4">
        <v>281.77</v>
      </c>
      <c r="AT133" s="4">
        <v>240</v>
      </c>
      <c r="BA133" s="50">
        <v>811.3309999999999</v>
      </c>
      <c r="BB133" s="50">
        <v>614.63</v>
      </c>
      <c r="BC133" s="50">
        <v>0</v>
      </c>
      <c r="BD133" s="50">
        <v>0</v>
      </c>
      <c r="BE133" s="50">
        <v>1425.9609999999998</v>
      </c>
      <c r="BF133" s="46">
        <v>0</v>
      </c>
      <c r="BG133" s="85">
        <v>0</v>
      </c>
      <c r="BH133" s="85">
        <v>0</v>
      </c>
      <c r="BI133" s="85">
        <v>0</v>
      </c>
      <c r="BJ133" s="85">
        <v>0</v>
      </c>
      <c r="BK133" s="85">
        <v>0</v>
      </c>
      <c r="BL133" s="85">
        <v>0</v>
      </c>
      <c r="BM133" s="85">
        <v>0</v>
      </c>
      <c r="BN133" s="85">
        <v>0</v>
      </c>
      <c r="BO133" s="85">
        <v>0</v>
      </c>
      <c r="BP133" s="85">
        <v>0</v>
      </c>
      <c r="BQ133" s="85">
        <v>0</v>
      </c>
      <c r="BR133" s="85">
        <v>0</v>
      </c>
      <c r="BS133" s="85">
        <v>0</v>
      </c>
      <c r="BT133" s="85">
        <v>0</v>
      </c>
      <c r="BU133" s="85">
        <v>0</v>
      </c>
      <c r="BV133" s="85">
        <v>0</v>
      </c>
    </row>
    <row r="134" spans="1:74" x14ac:dyDescent="0.25">
      <c r="A134" t="s">
        <v>69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6"/>
      <c r="AK134" s="46"/>
      <c r="AL134" s="46"/>
      <c r="AM134" s="46"/>
      <c r="AN134" s="46"/>
      <c r="AO134" s="4">
        <v>12042.558000000099</v>
      </c>
      <c r="AP134" s="4">
        <v>8075.3524000000198</v>
      </c>
      <c r="AQ134" s="4">
        <v>6124.55</v>
      </c>
      <c r="AR134" s="4">
        <v>5210.24</v>
      </c>
      <c r="AS134" s="4">
        <v>6173.05</v>
      </c>
      <c r="AT134" s="4">
        <v>7564.85</v>
      </c>
      <c r="BA134" s="50">
        <v>26242.460400000116</v>
      </c>
      <c r="BB134" s="50">
        <v>18948.14</v>
      </c>
      <c r="BC134" s="50">
        <v>0</v>
      </c>
      <c r="BD134" s="50">
        <v>0</v>
      </c>
      <c r="BE134" s="50">
        <v>45190.600400000119</v>
      </c>
      <c r="BF134" s="46">
        <v>0</v>
      </c>
      <c r="BG134" s="85">
        <v>0</v>
      </c>
      <c r="BH134" s="85">
        <v>0</v>
      </c>
      <c r="BI134" s="85">
        <v>0</v>
      </c>
      <c r="BJ134" s="85">
        <v>0</v>
      </c>
      <c r="BK134" s="85">
        <v>0</v>
      </c>
      <c r="BL134" s="85">
        <v>0</v>
      </c>
      <c r="BM134" s="85">
        <v>0</v>
      </c>
      <c r="BN134" s="85">
        <v>0</v>
      </c>
      <c r="BO134" s="85">
        <v>0</v>
      </c>
      <c r="BP134" s="85">
        <v>0</v>
      </c>
      <c r="BQ134" s="85">
        <v>0</v>
      </c>
      <c r="BR134" s="85">
        <v>0</v>
      </c>
      <c r="BS134" s="85">
        <v>0</v>
      </c>
      <c r="BT134" s="85">
        <v>0</v>
      </c>
      <c r="BU134" s="85">
        <v>0</v>
      </c>
      <c r="BV134" s="85">
        <v>0</v>
      </c>
    </row>
    <row r="135" spans="1:74" x14ac:dyDescent="0.25">
      <c r="A135" t="s">
        <v>70</v>
      </c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6"/>
      <c r="AK135" s="46"/>
      <c r="AL135" s="46"/>
      <c r="AM135" s="46"/>
      <c r="AN135" s="46"/>
      <c r="AO135" s="4"/>
      <c r="AP135" s="4">
        <v>3527.4623999999999</v>
      </c>
      <c r="AQ135" s="4">
        <v>3139.57</v>
      </c>
      <c r="AR135" s="4">
        <v>4080.66</v>
      </c>
      <c r="AS135" s="4">
        <v>6196.35</v>
      </c>
      <c r="AT135" s="4">
        <v>6468.61</v>
      </c>
      <c r="BA135" s="50"/>
      <c r="BB135" s="50"/>
      <c r="BC135" s="50"/>
      <c r="BD135" s="50"/>
      <c r="BE135" s="50"/>
      <c r="BF135" s="46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</row>
    <row r="136" spans="1:74" x14ac:dyDescent="0.25">
      <c r="A136" t="s">
        <v>100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6" t="e">
        <v>#DIV/0!</v>
      </c>
      <c r="AK136" s="46" t="e">
        <v>#DIV/0!</v>
      </c>
      <c r="AL136" s="46" t="e">
        <v>#DIV/0!</v>
      </c>
      <c r="AM136" s="46" t="e">
        <v>#DIV/0!</v>
      </c>
      <c r="AN136" s="46" t="e">
        <v>#DIV/0!</v>
      </c>
      <c r="AO136" s="4">
        <v>16756.395000000099</v>
      </c>
      <c r="AP136" s="4">
        <v>18542.664300000019</v>
      </c>
      <c r="AQ136" s="4">
        <v>13333.97</v>
      </c>
      <c r="AR136" s="4">
        <v>12764.79</v>
      </c>
      <c r="AS136" s="4">
        <v>18253.809999999998</v>
      </c>
      <c r="AT136" s="4">
        <v>19866.77</v>
      </c>
      <c r="BA136" s="50">
        <v>48633.029300000118</v>
      </c>
      <c r="BB136" s="50">
        <v>50885.369999999995</v>
      </c>
      <c r="BC136" s="50">
        <v>0</v>
      </c>
      <c r="BD136" s="50">
        <v>0</v>
      </c>
      <c r="BE136" s="50">
        <v>99518.399300000121</v>
      </c>
      <c r="BF136" s="46">
        <v>0</v>
      </c>
      <c r="BG136" s="85">
        <v>0</v>
      </c>
      <c r="BH136" s="85">
        <v>0</v>
      </c>
      <c r="BI136" s="85">
        <v>0</v>
      </c>
      <c r="BJ136" s="85">
        <v>0</v>
      </c>
      <c r="BK136" s="85">
        <v>0</v>
      </c>
      <c r="BL136" s="85">
        <v>0</v>
      </c>
      <c r="BM136" s="85">
        <v>0</v>
      </c>
      <c r="BN136" s="85">
        <v>0</v>
      </c>
      <c r="BO136" s="85">
        <v>0</v>
      </c>
      <c r="BP136" s="85">
        <v>0</v>
      </c>
      <c r="BQ136" s="85">
        <v>0</v>
      </c>
      <c r="BR136" s="85">
        <v>0</v>
      </c>
      <c r="BS136" s="85">
        <v>0</v>
      </c>
      <c r="BT136" s="85">
        <v>0</v>
      </c>
      <c r="BU136" s="85">
        <v>0</v>
      </c>
      <c r="BV136" s="85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A1:BX157"/>
  <sheetViews>
    <sheetView zoomScale="85" zoomScaleNormal="85" workbookViewId="0">
      <pane xSplit="2" ySplit="3" topLeftCell="AX70" activePane="bottomRight" state="frozen"/>
      <selection pane="topRight"/>
      <selection pane="bottomLeft"/>
      <selection pane="bottomRight" activeCell="BF1" sqref="BF1"/>
    </sheetView>
  </sheetViews>
  <sheetFormatPr defaultRowHeight="15" x14ac:dyDescent="0.25"/>
  <cols>
    <col min="1" max="1" width="36.5703125" style="536" customWidth="1" collapsed="1"/>
    <col min="2" max="2" width="30.85546875" bestFit="1" customWidth="1"/>
    <col min="3" max="3" width="11.5703125" bestFit="1" customWidth="1"/>
    <col min="4" max="4" width="12" bestFit="1" customWidth="1" collapsed="1"/>
    <col min="5" max="5" width="10.7109375" bestFit="1" customWidth="1" collapsed="1"/>
    <col min="6" max="6" width="13" bestFit="1" customWidth="1" collapsed="1"/>
    <col min="7" max="7" width="4.28515625" style="2" customWidth="1" collapsed="1"/>
    <col min="8" max="12" width="8.7109375" bestFit="1" customWidth="1" collapsed="1"/>
    <col min="13" max="13" width="10.5703125" bestFit="1" customWidth="1" collapsed="1"/>
    <col min="14" max="14" width="11.5703125" bestFit="1" customWidth="1" collapsed="1"/>
    <col min="15" max="15" width="11.140625" bestFit="1" customWidth="1" collapsed="1"/>
    <col min="16" max="17" width="8.7109375" bestFit="1" customWidth="1" collapsed="1"/>
    <col min="18" max="19" width="8.42578125" bestFit="1" customWidth="1" collapsed="1"/>
    <col min="20" max="20" width="4.28515625" bestFit="1" customWidth="1" collapsed="1"/>
    <col min="21" max="21" width="9.5703125" bestFit="1" customWidth="1" collapsed="1"/>
    <col min="22" max="22" width="7.7109375" bestFit="1" customWidth="1" collapsed="1"/>
    <col min="23" max="23" width="7.85546875" bestFit="1" customWidth="1" collapsed="1"/>
    <col min="24" max="24" width="9.28515625" bestFit="1" customWidth="1" collapsed="1"/>
    <col min="25" max="25" width="8" bestFit="1" customWidth="1" collapsed="1"/>
    <col min="26" max="26" width="9.5703125" bestFit="1" customWidth="1" collapsed="1"/>
    <col min="27" max="27" width="8.7109375" bestFit="1" customWidth="1" collapsed="1"/>
    <col min="28" max="29" width="10" bestFit="1" customWidth="1" collapsed="1"/>
    <col min="30" max="30" width="9.5703125" bestFit="1" customWidth="1" collapsed="1"/>
    <col min="31" max="31" width="9.7109375" bestFit="1" customWidth="1" collapsed="1"/>
    <col min="32" max="32" width="10" bestFit="1" customWidth="1" collapsed="1"/>
    <col min="33" max="33" width="9.5703125" bestFit="1" customWidth="1" collapsed="1"/>
    <col min="34" max="34" width="7.7109375" bestFit="1" customWidth="1" collapsed="1"/>
    <col min="35" max="37" width="8.5703125" bestFit="1" customWidth="1" collapsed="1"/>
    <col min="38" max="38" width="9.85546875" bestFit="1" customWidth="1" collapsed="1"/>
    <col min="39" max="40" width="8.5703125" bestFit="1" customWidth="1" collapsed="1"/>
    <col min="41" max="41" width="12.42578125" bestFit="1" customWidth="1" collapsed="1"/>
    <col min="42" max="42" width="8.5703125" bestFit="1" customWidth="1" collapsed="1"/>
    <col min="43" max="43" width="7.7109375" bestFit="1" customWidth="1" collapsed="1"/>
    <col min="44" max="44" width="8.5703125" bestFit="1" customWidth="1" collapsed="1"/>
    <col min="45" max="46" width="8.7109375" bestFit="1" customWidth="1" collapsed="1"/>
    <col min="47" max="48" width="10" bestFit="1" customWidth="1" collapsed="1"/>
    <col min="49" max="49" width="8.7109375" bestFit="1" customWidth="1" collapsed="1"/>
    <col min="50" max="50" width="10.140625" bestFit="1" customWidth="1" collapsed="1"/>
    <col min="51" max="51" width="6.7109375" bestFit="1" customWidth="1"/>
    <col min="52" max="53" width="7.7109375" bestFit="1" customWidth="1"/>
    <col min="54" max="54" width="7.140625" bestFit="1" customWidth="1"/>
    <col min="55" max="55" width="7.7109375" bestFit="1" customWidth="1"/>
    <col min="56" max="56" width="10" bestFit="1" customWidth="1"/>
    <col min="57" max="57" width="4.5703125" style="2" bestFit="1" customWidth="1"/>
    <col min="58" max="58" width="12.140625" bestFit="1" customWidth="1" collapsed="1"/>
    <col min="59" max="59" width="12.5703125" bestFit="1" customWidth="1" collapsed="1"/>
    <col min="60" max="60" width="12.28515625" bestFit="1" customWidth="1" collapsed="1"/>
    <col min="61" max="61" width="11.7109375" bestFit="1" customWidth="1" collapsed="1"/>
    <col min="62" max="62" width="12.5703125" bestFit="1" customWidth="1" collapsed="1"/>
    <col min="63" max="63" width="13.42578125" customWidth="1" collapsed="1"/>
    <col min="64" max="64" width="11.5703125" customWidth="1"/>
    <col min="65" max="65" width="15" bestFit="1" customWidth="1"/>
    <col min="66" max="69" width="11.5703125" customWidth="1"/>
    <col min="70" max="70" width="8.7109375" style="2" customWidth="1" collapsed="1"/>
    <col min="71" max="74" width="6.7109375" bestFit="1" customWidth="1" collapsed="1"/>
    <col min="75" max="76" width="7.85546875" bestFit="1" customWidth="1" collapsed="1"/>
  </cols>
  <sheetData>
    <row r="1" spans="1:76" ht="30" x14ac:dyDescent="0.25">
      <c r="A1" s="536" t="s">
        <v>391</v>
      </c>
      <c r="C1" s="528" t="s">
        <v>0</v>
      </c>
      <c r="D1" s="528" t="s">
        <v>1</v>
      </c>
      <c r="E1" s="528" t="s">
        <v>2</v>
      </c>
      <c r="F1" s="87" t="s">
        <v>3</v>
      </c>
      <c r="G1" s="2" t="s">
        <v>209</v>
      </c>
      <c r="H1" s="87" t="s">
        <v>4</v>
      </c>
      <c r="I1" s="87" t="s">
        <v>5</v>
      </c>
      <c r="J1" s="87" t="s">
        <v>6</v>
      </c>
      <c r="K1" s="87" t="s">
        <v>7</v>
      </c>
      <c r="L1" s="87" t="s">
        <v>8</v>
      </c>
      <c r="M1" s="87" t="s">
        <v>9</v>
      </c>
      <c r="N1" s="87" t="s">
        <v>10</v>
      </c>
      <c r="O1" s="87" t="s">
        <v>11</v>
      </c>
      <c r="P1" s="87" t="s">
        <v>12</v>
      </c>
      <c r="Q1" s="87" t="s">
        <v>13</v>
      </c>
      <c r="R1" s="87" t="s">
        <v>207</v>
      </c>
      <c r="S1" s="87" t="s">
        <v>208</v>
      </c>
      <c r="T1" s="87" t="s">
        <v>209</v>
      </c>
      <c r="U1" s="87" t="s">
        <v>14</v>
      </c>
      <c r="V1" s="87" t="s">
        <v>15</v>
      </c>
      <c r="W1" s="87" t="s">
        <v>16</v>
      </c>
      <c r="X1" s="87" t="s">
        <v>17</v>
      </c>
      <c r="Y1" s="87" t="s">
        <v>18</v>
      </c>
      <c r="Z1" s="87" t="s">
        <v>19</v>
      </c>
      <c r="AA1" s="87" t="s">
        <v>20</v>
      </c>
      <c r="AB1" s="87" t="s">
        <v>21</v>
      </c>
      <c r="AC1" s="87" t="s">
        <v>22</v>
      </c>
      <c r="AD1" s="87" t="s">
        <v>23</v>
      </c>
      <c r="AE1" s="87" t="s">
        <v>24</v>
      </c>
      <c r="AF1" s="87" t="s">
        <v>25</v>
      </c>
      <c r="AG1" s="87" t="s">
        <v>26</v>
      </c>
      <c r="AH1" s="87" t="s">
        <v>27</v>
      </c>
      <c r="AI1" s="87" t="s">
        <v>28</v>
      </c>
      <c r="AJ1" s="87" t="s">
        <v>29</v>
      </c>
      <c r="AK1" s="87" t="s">
        <v>30</v>
      </c>
      <c r="AL1" s="87" t="s">
        <v>31</v>
      </c>
      <c r="AM1" s="87" t="s">
        <v>32</v>
      </c>
      <c r="AN1" s="87" t="s">
        <v>33</v>
      </c>
      <c r="AO1" s="87" t="s">
        <v>34</v>
      </c>
      <c r="AP1" s="87" t="s">
        <v>35</v>
      </c>
      <c r="AQ1" s="87" t="s">
        <v>36</v>
      </c>
      <c r="AR1" s="87" t="s">
        <v>37</v>
      </c>
      <c r="AS1" s="87" t="s">
        <v>38</v>
      </c>
      <c r="AT1" s="87" t="s">
        <v>39</v>
      </c>
      <c r="AU1" s="87" t="s">
        <v>40</v>
      </c>
      <c r="AV1" s="87" t="s">
        <v>41</v>
      </c>
      <c r="AW1" s="87" t="s">
        <v>42</v>
      </c>
      <c r="AX1" s="87" t="s">
        <v>43</v>
      </c>
      <c r="AY1" s="87" t="s">
        <v>322</v>
      </c>
      <c r="AZ1" s="87" t="s">
        <v>323</v>
      </c>
      <c r="BA1" s="87" t="s">
        <v>324</v>
      </c>
      <c r="BB1" s="87" t="s">
        <v>325</v>
      </c>
      <c r="BC1" s="87" t="s">
        <v>326</v>
      </c>
      <c r="BD1" s="87" t="s">
        <v>327</v>
      </c>
      <c r="BE1" s="2" t="s">
        <v>209</v>
      </c>
      <c r="BF1" s="87" t="s">
        <v>44</v>
      </c>
      <c r="BG1" s="87" t="s">
        <v>45</v>
      </c>
      <c r="BH1" s="87" t="s">
        <v>46</v>
      </c>
      <c r="BI1" s="87" t="s">
        <v>47</v>
      </c>
      <c r="BJ1" s="87" t="s">
        <v>48</v>
      </c>
      <c r="BK1" s="87" t="s">
        <v>49</v>
      </c>
      <c r="BL1" s="87" t="str">
        <f>"MoM-"&amp;TEXT(BL3,"MMM-YY")</f>
        <v>MoM-Jul-17</v>
      </c>
      <c r="BM1" s="87" t="str">
        <f t="shared" ref="BM1:BQ1" si="0">"MoM-"&amp;TEXT(BM3,"MMM-YY")</f>
        <v>MoM-Aug-17</v>
      </c>
      <c r="BN1" s="87" t="str">
        <f t="shared" si="0"/>
        <v>MoM-Sep-17</v>
      </c>
      <c r="BO1" s="87" t="str">
        <f t="shared" si="0"/>
        <v>MoM-Oct-17</v>
      </c>
      <c r="BP1" s="87" t="str">
        <f t="shared" si="0"/>
        <v>MoM-Nov-17</v>
      </c>
      <c r="BQ1" s="87" t="str">
        <f t="shared" si="0"/>
        <v>MoM-Dec-17</v>
      </c>
      <c r="BS1" s="87"/>
      <c r="BT1" s="87"/>
      <c r="BU1" s="87"/>
      <c r="BV1" s="87"/>
      <c r="BW1" s="87"/>
      <c r="BX1" s="87"/>
    </row>
    <row r="2" spans="1:76" x14ac:dyDescent="0.25">
      <c r="A2" s="536">
        <v>6</v>
      </c>
      <c r="C2" s="529">
        <v>12</v>
      </c>
      <c r="D2" s="529">
        <v>12</v>
      </c>
      <c r="E2" s="529">
        <v>6</v>
      </c>
      <c r="F2" s="497"/>
      <c r="H2" s="533">
        <v>3</v>
      </c>
      <c r="I2" s="533">
        <v>6</v>
      </c>
      <c r="J2" s="533">
        <v>9</v>
      </c>
      <c r="K2" s="533">
        <v>12</v>
      </c>
      <c r="L2" s="534">
        <v>3</v>
      </c>
      <c r="M2" s="534">
        <v>6</v>
      </c>
      <c r="N2" s="534">
        <v>9</v>
      </c>
      <c r="O2" s="534">
        <v>12</v>
      </c>
      <c r="P2" s="535">
        <v>3</v>
      </c>
      <c r="Q2" s="535">
        <v>6</v>
      </c>
      <c r="R2" s="535">
        <v>9</v>
      </c>
      <c r="S2" s="535">
        <v>12</v>
      </c>
      <c r="T2" s="87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6"/>
      <c r="AH2" s="506"/>
      <c r="AI2" s="506"/>
      <c r="AJ2" s="506"/>
      <c r="AK2" s="506"/>
      <c r="AL2" s="506"/>
      <c r="AM2" s="506"/>
      <c r="AN2" s="506"/>
      <c r="AO2" s="506"/>
      <c r="AP2" s="506"/>
      <c r="AQ2" s="506"/>
      <c r="AR2" s="506"/>
      <c r="AS2" s="502"/>
      <c r="AT2" s="502"/>
      <c r="AU2" s="502"/>
      <c r="AV2" s="502"/>
      <c r="AW2" s="502"/>
      <c r="AX2" s="502"/>
      <c r="AY2" s="502"/>
      <c r="AZ2" s="502"/>
      <c r="BA2" s="502"/>
      <c r="BB2" s="502"/>
      <c r="BC2" s="502"/>
      <c r="BD2" s="502"/>
      <c r="BF2" s="561" t="s">
        <v>76</v>
      </c>
      <c r="BG2" s="561"/>
      <c r="BH2" s="561"/>
      <c r="BI2" s="561"/>
      <c r="BJ2" s="561"/>
      <c r="BK2" s="561"/>
      <c r="BL2" s="517"/>
      <c r="BM2" s="517"/>
      <c r="BN2" s="517"/>
      <c r="BO2" s="517"/>
      <c r="BP2" s="517"/>
      <c r="BQ2" s="517"/>
      <c r="BS2" s="87"/>
      <c r="BT2" s="87"/>
      <c r="BU2" s="87"/>
      <c r="BV2" s="87"/>
      <c r="BW2" s="87"/>
      <c r="BX2" s="87"/>
    </row>
    <row r="3" spans="1:76" x14ac:dyDescent="0.25">
      <c r="A3" s="537" t="s">
        <v>54</v>
      </c>
      <c r="B3" s="500" t="s">
        <v>54</v>
      </c>
      <c r="C3" s="498" t="s">
        <v>0</v>
      </c>
      <c r="D3" s="498" t="s">
        <v>1</v>
      </c>
      <c r="E3" s="498" t="s">
        <v>2</v>
      </c>
      <c r="F3" s="498" t="s">
        <v>3</v>
      </c>
      <c r="G3" s="2" t="s">
        <v>53</v>
      </c>
      <c r="H3" s="505" t="s">
        <v>4</v>
      </c>
      <c r="I3" s="505" t="s">
        <v>5</v>
      </c>
      <c r="J3" s="505" t="s">
        <v>6</v>
      </c>
      <c r="K3" s="505" t="s">
        <v>7</v>
      </c>
      <c r="L3" s="509" t="s">
        <v>8</v>
      </c>
      <c r="M3" s="509" t="s">
        <v>9</v>
      </c>
      <c r="N3" s="509" t="s">
        <v>10</v>
      </c>
      <c r="O3" s="509" t="s">
        <v>11</v>
      </c>
      <c r="P3" s="503" t="s">
        <v>12</v>
      </c>
      <c r="Q3" s="503" t="s">
        <v>13</v>
      </c>
      <c r="R3" s="503" t="s">
        <v>207</v>
      </c>
      <c r="S3" s="503" t="s">
        <v>208</v>
      </c>
      <c r="T3" s="91" t="s">
        <v>53</v>
      </c>
      <c r="U3" s="505" t="s">
        <v>14</v>
      </c>
      <c r="V3" s="505" t="s">
        <v>15</v>
      </c>
      <c r="W3" s="505" t="s">
        <v>16</v>
      </c>
      <c r="X3" s="505" t="s">
        <v>17</v>
      </c>
      <c r="Y3" s="505" t="s">
        <v>18</v>
      </c>
      <c r="Z3" s="505" t="s">
        <v>19</v>
      </c>
      <c r="AA3" s="505" t="s">
        <v>20</v>
      </c>
      <c r="AB3" s="505" t="s">
        <v>21</v>
      </c>
      <c r="AC3" s="505" t="s">
        <v>22</v>
      </c>
      <c r="AD3" s="505" t="s">
        <v>23</v>
      </c>
      <c r="AE3" s="505" t="s">
        <v>24</v>
      </c>
      <c r="AF3" s="505" t="s">
        <v>25</v>
      </c>
      <c r="AG3" s="507" t="s">
        <v>26</v>
      </c>
      <c r="AH3" s="507" t="s">
        <v>27</v>
      </c>
      <c r="AI3" s="507" t="s">
        <v>28</v>
      </c>
      <c r="AJ3" s="507" t="s">
        <v>29</v>
      </c>
      <c r="AK3" s="507" t="s">
        <v>30</v>
      </c>
      <c r="AL3" s="507" t="s">
        <v>31</v>
      </c>
      <c r="AM3" s="507" t="s">
        <v>32</v>
      </c>
      <c r="AN3" s="507" t="s">
        <v>33</v>
      </c>
      <c r="AO3" s="507" t="s">
        <v>34</v>
      </c>
      <c r="AP3" s="507" t="s">
        <v>35</v>
      </c>
      <c r="AQ3" s="507" t="s">
        <v>36</v>
      </c>
      <c r="AR3" s="507" t="s">
        <v>37</v>
      </c>
      <c r="AS3" s="503" t="s">
        <v>38</v>
      </c>
      <c r="AT3" s="503" t="s">
        <v>39</v>
      </c>
      <c r="AU3" s="503" t="s">
        <v>40</v>
      </c>
      <c r="AV3" s="503" t="s">
        <v>41</v>
      </c>
      <c r="AW3" s="503" t="s">
        <v>42</v>
      </c>
      <c r="AX3" s="503" t="s">
        <v>43</v>
      </c>
      <c r="AY3" s="510" t="s">
        <v>322</v>
      </c>
      <c r="AZ3" s="510" t="s">
        <v>323</v>
      </c>
      <c r="BA3" s="510" t="s">
        <v>324</v>
      </c>
      <c r="BB3" s="510" t="s">
        <v>325</v>
      </c>
      <c r="BC3" s="510" t="s">
        <v>326</v>
      </c>
      <c r="BD3" s="510" t="s">
        <v>327</v>
      </c>
      <c r="BF3" s="518">
        <v>42736</v>
      </c>
      <c r="BG3" s="518">
        <v>42767</v>
      </c>
      <c r="BH3" s="518">
        <v>42795</v>
      </c>
      <c r="BI3" s="518">
        <v>42826</v>
      </c>
      <c r="BJ3" s="518">
        <v>42856</v>
      </c>
      <c r="BK3" s="518">
        <v>42887</v>
      </c>
      <c r="BL3" s="518">
        <v>42917</v>
      </c>
      <c r="BM3" s="518">
        <v>42948</v>
      </c>
      <c r="BN3" s="518">
        <v>42979</v>
      </c>
      <c r="BO3" s="518">
        <v>43009</v>
      </c>
      <c r="BP3" s="518">
        <v>43040</v>
      </c>
      <c r="BQ3" s="518">
        <v>43070</v>
      </c>
      <c r="BS3" s="92">
        <f t="shared" ref="BS3:BX3" si="1">COUNTIF(BS4:BS1005,"FALSE")</f>
        <v>0</v>
      </c>
      <c r="BT3" s="92">
        <f t="shared" si="1"/>
        <v>0</v>
      </c>
      <c r="BU3" s="92">
        <f t="shared" si="1"/>
        <v>0</v>
      </c>
      <c r="BV3" s="92">
        <f t="shared" si="1"/>
        <v>0</v>
      </c>
      <c r="BW3" s="92">
        <f t="shared" si="1"/>
        <v>9</v>
      </c>
      <c r="BX3" s="92">
        <f t="shared" si="1"/>
        <v>6</v>
      </c>
    </row>
    <row r="4" spans="1:76" ht="15" customHeight="1" x14ac:dyDescent="0.25">
      <c r="A4" s="90" t="s">
        <v>120</v>
      </c>
      <c r="B4" s="499" t="s">
        <v>186</v>
      </c>
      <c r="C4" s="1">
        <f>SUM(U4:AF4)</f>
        <v>0</v>
      </c>
      <c r="D4" s="1">
        <f>SUM(AG4:AR4)</f>
        <v>0</v>
      </c>
      <c r="E4" s="1">
        <f>SUM(AS4:BD4)</f>
        <v>5524</v>
      </c>
      <c r="F4" s="2" t="str">
        <f>IFERROR(SUM(AS4:BD4)/SUM($AG4:INDEX(AG4:AR4,$A$2)),"-")</f>
        <v>-</v>
      </c>
      <c r="H4" s="1">
        <f>SUM(U4:W4)</f>
        <v>0</v>
      </c>
      <c r="I4" s="1">
        <f>SUM(X4:Z4)</f>
        <v>0</v>
      </c>
      <c r="J4" s="1">
        <f>SUM(AA4:AC4)</f>
        <v>0</v>
      </c>
      <c r="K4" s="1">
        <f>SUM(AD4:AF4)</f>
        <v>0</v>
      </c>
      <c r="L4" s="1">
        <f>SUM(AG4:AI4)</f>
        <v>0</v>
      </c>
      <c r="M4" s="1">
        <f>SUM(AJ4:AL4)</f>
        <v>0</v>
      </c>
      <c r="N4" s="1">
        <f>SUM(AM4:AO4)</f>
        <v>0</v>
      </c>
      <c r="O4" s="1">
        <f>SUM(AP4:AR4)</f>
        <v>0</v>
      </c>
      <c r="P4" s="1">
        <f>SUM(AS4:AU4)</f>
        <v>0</v>
      </c>
      <c r="Q4" s="1">
        <f>SUM(AV4:AX4)</f>
        <v>5524</v>
      </c>
      <c r="R4" s="1">
        <f>SUM(AY4:BA4)</f>
        <v>0</v>
      </c>
      <c r="S4" s="1">
        <f>SUM(BB4:BD4)</f>
        <v>0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>
        <v>5524</v>
      </c>
      <c r="AY4" s="1"/>
      <c r="AZ4" s="1"/>
      <c r="BA4" s="1"/>
      <c r="BB4" s="1"/>
      <c r="BC4" s="1"/>
      <c r="BD4" s="1"/>
      <c r="BF4" s="25" t="str">
        <f>IFERROR(AS4/AG4,"-")</f>
        <v>-</v>
      </c>
      <c r="BG4" s="25" t="str">
        <f t="shared" ref="BG4:BQ4" si="2">IFERROR(AT4/AH4,"-")</f>
        <v>-</v>
      </c>
      <c r="BH4" s="25" t="str">
        <f t="shared" si="2"/>
        <v>-</v>
      </c>
      <c r="BI4" s="25" t="str">
        <f t="shared" si="2"/>
        <v>-</v>
      </c>
      <c r="BJ4" s="25" t="str">
        <f t="shared" si="2"/>
        <v>-</v>
      </c>
      <c r="BK4" s="25" t="str">
        <f t="shared" si="2"/>
        <v>-</v>
      </c>
      <c r="BL4" s="25" t="str">
        <f t="shared" si="2"/>
        <v>-</v>
      </c>
      <c r="BM4" s="25" t="str">
        <f t="shared" si="2"/>
        <v>-</v>
      </c>
      <c r="BN4" s="25" t="str">
        <f>IFERROR(BA4/AO4,"-")</f>
        <v>-</v>
      </c>
      <c r="BO4" s="25" t="str">
        <f t="shared" si="2"/>
        <v>-</v>
      </c>
      <c r="BP4" s="25" t="str">
        <f t="shared" si="2"/>
        <v>-</v>
      </c>
      <c r="BQ4" s="25" t="str">
        <f t="shared" si="2"/>
        <v>-</v>
      </c>
      <c r="BS4" s="1"/>
      <c r="BT4" s="1"/>
      <c r="BU4" s="1"/>
      <c r="BV4" s="1"/>
      <c r="BW4" s="1" t="b">
        <f>AW4='Agency North'!AT114</f>
        <v>0</v>
      </c>
      <c r="BX4" s="1" t="b">
        <f>AX4='Agency North'!AU114</f>
        <v>1</v>
      </c>
    </row>
    <row r="5" spans="1:76" x14ac:dyDescent="0.25">
      <c r="A5" s="90" t="s">
        <v>121</v>
      </c>
      <c r="B5" s="499" t="s">
        <v>70</v>
      </c>
      <c r="C5" s="1">
        <f t="shared" ref="C5:C17" si="3">SUM(U5:AF5)</f>
        <v>0</v>
      </c>
      <c r="D5" s="1">
        <f t="shared" ref="D5:D17" si="4">SUM(AG5:AR5)</f>
        <v>0</v>
      </c>
      <c r="E5" s="1">
        <f t="shared" ref="E5:E16" si="5">SUM(AS5:BD5)</f>
        <v>3299</v>
      </c>
      <c r="F5" s="2" t="str">
        <f>IFERROR(SUM(AS5:BD5)/SUM($AG5:INDEX(AG5:AR5,$A$2)),"-")</f>
        <v>-</v>
      </c>
      <c r="H5" s="1">
        <f t="shared" ref="H5:H17" si="6">SUM(U5:W5)</f>
        <v>0</v>
      </c>
      <c r="I5" s="1">
        <f t="shared" ref="I5:I17" si="7">SUM(X5:Z5)</f>
        <v>0</v>
      </c>
      <c r="J5" s="1">
        <f t="shared" ref="J5:J17" si="8">SUM(AA5:AC5)</f>
        <v>0</v>
      </c>
      <c r="K5" s="1">
        <f t="shared" ref="K5:K17" si="9">SUM(AD5:AF5)</f>
        <v>0</v>
      </c>
      <c r="L5" s="1">
        <f t="shared" ref="L5:L12" si="10">SUM(AG5:AI5)</f>
        <v>0</v>
      </c>
      <c r="M5" s="1">
        <f t="shared" ref="M5:M12" si="11">SUM(AJ5:AL5)</f>
        <v>0</v>
      </c>
      <c r="N5" s="1">
        <f t="shared" ref="N5:N12" si="12">SUM(AM5:AO5)</f>
        <v>0</v>
      </c>
      <c r="O5" s="1">
        <f t="shared" ref="O5:O12" si="13">SUM(AP5:AR5)</f>
        <v>0</v>
      </c>
      <c r="P5" s="1">
        <f t="shared" ref="P5:P12" si="14">SUM(AS5:AU5)</f>
        <v>0</v>
      </c>
      <c r="Q5" s="1">
        <f t="shared" ref="Q5:Q12" si="15">SUM(AV5:AX5)</f>
        <v>3299</v>
      </c>
      <c r="R5" s="1">
        <f t="shared" ref="R5:R12" si="16">SUM(AY5:BA5)</f>
        <v>0</v>
      </c>
      <c r="S5" s="1">
        <f t="shared" ref="S5:S12" si="17">SUM(BB5:BD5)</f>
        <v>0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>
        <v>3299</v>
      </c>
      <c r="AY5" s="1"/>
      <c r="AZ5" s="1"/>
      <c r="BA5" s="1"/>
      <c r="BB5" s="1"/>
      <c r="BC5" s="1"/>
      <c r="BD5" s="1"/>
      <c r="BF5" s="25" t="str">
        <f t="shared" ref="BF5:BF12" si="18">IFERROR(AS5/AG5,"-")</f>
        <v>-</v>
      </c>
      <c r="BG5" s="25" t="str">
        <f t="shared" ref="BG5:BG12" si="19">IFERROR(AT5/AH5,"-")</f>
        <v>-</v>
      </c>
      <c r="BH5" s="25" t="str">
        <f t="shared" ref="BH5:BH12" si="20">IFERROR(AU5/AI5,"-")</f>
        <v>-</v>
      </c>
      <c r="BI5" s="25" t="str">
        <f t="shared" ref="BI5:BI12" si="21">IFERROR(AV5/AJ5,"-")</f>
        <v>-</v>
      </c>
      <c r="BJ5" s="25" t="str">
        <f t="shared" ref="BJ5:BJ12" si="22">IFERROR(AW5/AK5,"-")</f>
        <v>-</v>
      </c>
      <c r="BK5" s="25" t="str">
        <f t="shared" ref="BK5:BK12" si="23">IFERROR(AX5/AL5,"-")</f>
        <v>-</v>
      </c>
      <c r="BL5" s="25" t="str">
        <f t="shared" ref="BL5:BL12" si="24">IFERROR(AY5/AM5,"-")</f>
        <v>-</v>
      </c>
      <c r="BM5" s="25" t="str">
        <f t="shared" ref="BM5:BM12" si="25">IFERROR(AZ5/AN5,"-")</f>
        <v>-</v>
      </c>
      <c r="BN5" s="25" t="str">
        <f t="shared" ref="BN5:BN12" si="26">IFERROR(BA5/AO5,"-")</f>
        <v>-</v>
      </c>
      <c r="BO5" s="25" t="str">
        <f t="shared" ref="BO5:BO12" si="27">IFERROR(BB5/AP5,"-")</f>
        <v>-</v>
      </c>
      <c r="BP5" s="25" t="str">
        <f t="shared" ref="BP5:BP12" si="28">IFERROR(BC5/AQ5,"-")</f>
        <v>-</v>
      </c>
      <c r="BQ5" s="25" t="str">
        <f t="shared" ref="BQ5:BQ12" si="29">IFERROR(BD5/AR5,"-")</f>
        <v>-</v>
      </c>
      <c r="BS5" s="1"/>
      <c r="BT5" s="1"/>
      <c r="BU5" s="1"/>
      <c r="BV5" s="1"/>
      <c r="BW5" s="1" t="b">
        <f>AW5='Agency North'!AT113</f>
        <v>0</v>
      </c>
      <c r="BX5" s="1" t="b">
        <f>AX5='Agency North'!AU113</f>
        <v>1</v>
      </c>
    </row>
    <row r="6" spans="1:76" x14ac:dyDescent="0.25">
      <c r="A6" s="90" t="s">
        <v>122</v>
      </c>
      <c r="B6" s="499" t="s">
        <v>50</v>
      </c>
      <c r="C6" s="1">
        <f t="shared" si="3"/>
        <v>0</v>
      </c>
      <c r="D6" s="1">
        <f t="shared" si="4"/>
        <v>0</v>
      </c>
      <c r="E6" s="1">
        <f t="shared" si="5"/>
        <v>0.25279187817258886</v>
      </c>
      <c r="F6" s="2" t="str">
        <f>IFERROR(SUM(AS6:BD6)/SUM($AG6:INDEX(AG6:AR6,$A$2)),"-")</f>
        <v>-</v>
      </c>
      <c r="H6" s="1">
        <f t="shared" si="6"/>
        <v>0</v>
      </c>
      <c r="I6" s="1">
        <f t="shared" si="7"/>
        <v>0</v>
      </c>
      <c r="J6" s="1">
        <f t="shared" si="8"/>
        <v>0</v>
      </c>
      <c r="K6" s="1">
        <f t="shared" si="9"/>
        <v>0</v>
      </c>
      <c r="L6" s="1">
        <f t="shared" si="10"/>
        <v>0</v>
      </c>
      <c r="M6" s="1">
        <f t="shared" si="11"/>
        <v>0</v>
      </c>
      <c r="N6" s="1">
        <f t="shared" si="12"/>
        <v>0</v>
      </c>
      <c r="O6" s="1">
        <f t="shared" si="13"/>
        <v>0</v>
      </c>
      <c r="P6" s="1">
        <f t="shared" si="14"/>
        <v>0</v>
      </c>
      <c r="Q6" s="1">
        <f t="shared" si="15"/>
        <v>0.25279187817258886</v>
      </c>
      <c r="R6" s="1">
        <f t="shared" si="16"/>
        <v>0</v>
      </c>
      <c r="S6" s="1">
        <f t="shared" si="17"/>
        <v>0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/>
      <c r="AS6" s="2"/>
      <c r="AT6" s="2"/>
      <c r="AU6" s="2"/>
      <c r="AV6" s="2"/>
      <c r="AW6" s="2"/>
      <c r="AX6" s="2">
        <v>0.25279187817258886</v>
      </c>
      <c r="AY6" s="2"/>
      <c r="AZ6" s="2"/>
      <c r="BA6" s="2"/>
      <c r="BB6" s="2"/>
      <c r="BC6" s="2"/>
      <c r="BD6" s="2"/>
      <c r="BF6" s="25" t="str">
        <f t="shared" si="18"/>
        <v>-</v>
      </c>
      <c r="BG6" s="25" t="str">
        <f t="shared" si="19"/>
        <v>-</v>
      </c>
      <c r="BH6" s="25" t="str">
        <f t="shared" si="20"/>
        <v>-</v>
      </c>
      <c r="BI6" s="25" t="str">
        <f t="shared" si="21"/>
        <v>-</v>
      </c>
      <c r="BJ6" s="25" t="str">
        <f t="shared" si="22"/>
        <v>-</v>
      </c>
      <c r="BK6" s="25" t="str">
        <f t="shared" si="23"/>
        <v>-</v>
      </c>
      <c r="BL6" s="25" t="str">
        <f t="shared" si="24"/>
        <v>-</v>
      </c>
      <c r="BM6" s="25" t="str">
        <f t="shared" si="25"/>
        <v>-</v>
      </c>
      <c r="BN6" s="25" t="str">
        <f t="shared" si="26"/>
        <v>-</v>
      </c>
      <c r="BO6" s="25" t="str">
        <f t="shared" si="27"/>
        <v>-</v>
      </c>
      <c r="BP6" s="25" t="str">
        <f t="shared" si="28"/>
        <v>-</v>
      </c>
      <c r="BQ6" s="25" t="str">
        <f t="shared" si="29"/>
        <v>-</v>
      </c>
      <c r="BS6" s="2"/>
      <c r="BT6" s="2"/>
      <c r="BU6" s="2"/>
      <c r="BV6" s="2"/>
      <c r="BW6" s="1" t="b">
        <f>AW6='Agency North'!AT48</f>
        <v>0</v>
      </c>
      <c r="BX6" s="1" t="b">
        <f>AX6='Agency North'!AU48</f>
        <v>0</v>
      </c>
    </row>
    <row r="7" spans="1:76" x14ac:dyDescent="0.25">
      <c r="A7" s="90" t="s">
        <v>123</v>
      </c>
      <c r="B7" s="499" t="s">
        <v>188</v>
      </c>
      <c r="C7" s="1">
        <f t="shared" si="3"/>
        <v>0</v>
      </c>
      <c r="D7" s="1">
        <f t="shared" si="4"/>
        <v>0</v>
      </c>
      <c r="E7" s="1">
        <f t="shared" si="5"/>
        <v>1226</v>
      </c>
      <c r="F7" s="2" t="str">
        <f>IFERROR(SUM(AS7:BD7)/SUM($AG7:INDEX(AG7:AR7,$A$2)),"-")</f>
        <v>-</v>
      </c>
      <c r="H7" s="1">
        <f t="shared" si="6"/>
        <v>0</v>
      </c>
      <c r="I7" s="1">
        <f t="shared" si="7"/>
        <v>0</v>
      </c>
      <c r="J7" s="1">
        <f t="shared" si="8"/>
        <v>0</v>
      </c>
      <c r="K7" s="1">
        <f t="shared" si="9"/>
        <v>0</v>
      </c>
      <c r="L7" s="1">
        <f t="shared" si="10"/>
        <v>0</v>
      </c>
      <c r="M7" s="1">
        <f t="shared" si="11"/>
        <v>0</v>
      </c>
      <c r="N7" s="1">
        <f t="shared" si="12"/>
        <v>0</v>
      </c>
      <c r="O7" s="1">
        <f t="shared" si="13"/>
        <v>0</v>
      </c>
      <c r="P7" s="1">
        <f t="shared" si="14"/>
        <v>0</v>
      </c>
      <c r="Q7" s="1">
        <f t="shared" si="15"/>
        <v>1226</v>
      </c>
      <c r="R7" s="1">
        <f t="shared" si="16"/>
        <v>0</v>
      </c>
      <c r="S7" s="1">
        <f t="shared" si="17"/>
        <v>0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>
        <v>1226</v>
      </c>
      <c r="AY7" s="1"/>
      <c r="AZ7" s="1"/>
      <c r="BA7" s="1"/>
      <c r="BB7" s="1"/>
      <c r="BC7" s="1"/>
      <c r="BD7" s="1"/>
      <c r="BF7" s="25" t="str">
        <f t="shared" si="18"/>
        <v>-</v>
      </c>
      <c r="BG7" s="25" t="str">
        <f t="shared" si="19"/>
        <v>-</v>
      </c>
      <c r="BH7" s="25" t="str">
        <f t="shared" si="20"/>
        <v>-</v>
      </c>
      <c r="BI7" s="25" t="str">
        <f t="shared" si="21"/>
        <v>-</v>
      </c>
      <c r="BJ7" s="25" t="str">
        <f t="shared" si="22"/>
        <v>-</v>
      </c>
      <c r="BK7" s="25" t="str">
        <f t="shared" si="23"/>
        <v>-</v>
      </c>
      <c r="BL7" s="25" t="str">
        <f t="shared" si="24"/>
        <v>-</v>
      </c>
      <c r="BM7" s="25" t="str">
        <f t="shared" si="25"/>
        <v>-</v>
      </c>
      <c r="BN7" s="25" t="str">
        <f t="shared" si="26"/>
        <v>-</v>
      </c>
      <c r="BO7" s="25" t="str">
        <f t="shared" si="27"/>
        <v>-</v>
      </c>
      <c r="BP7" s="25" t="str">
        <f t="shared" si="28"/>
        <v>-</v>
      </c>
      <c r="BQ7" s="25" t="str">
        <f t="shared" si="29"/>
        <v>-</v>
      </c>
      <c r="BS7" s="1"/>
      <c r="BT7" s="1"/>
      <c r="BU7" s="1"/>
      <c r="BV7" s="1"/>
      <c r="BW7" s="1" t="b">
        <f>AW7='Agency North'!AT36</f>
        <v>0</v>
      </c>
      <c r="BX7" s="1" t="b">
        <f>AX7='Agency North'!AU36</f>
        <v>1</v>
      </c>
    </row>
    <row r="8" spans="1:76" x14ac:dyDescent="0.25">
      <c r="A8" s="90" t="s">
        <v>124</v>
      </c>
      <c r="B8" s="499" t="s">
        <v>51</v>
      </c>
      <c r="C8" s="1">
        <f t="shared" si="3"/>
        <v>0</v>
      </c>
      <c r="D8" s="1">
        <f t="shared" si="4"/>
        <v>0</v>
      </c>
      <c r="E8" s="1">
        <f t="shared" si="5"/>
        <v>1245</v>
      </c>
      <c r="F8" s="2" t="str">
        <f>IFERROR(SUM(AS8:BD8)/SUM($AG8:INDEX(AG8:AR8,$A$2)),"-")</f>
        <v>-</v>
      </c>
      <c r="H8" s="1">
        <f t="shared" si="6"/>
        <v>0</v>
      </c>
      <c r="I8" s="1">
        <f t="shared" si="7"/>
        <v>0</v>
      </c>
      <c r="J8" s="1">
        <f t="shared" si="8"/>
        <v>0</v>
      </c>
      <c r="K8" s="1">
        <f t="shared" si="9"/>
        <v>0</v>
      </c>
      <c r="L8" s="1">
        <f t="shared" si="10"/>
        <v>0</v>
      </c>
      <c r="M8" s="1">
        <f t="shared" si="11"/>
        <v>0</v>
      </c>
      <c r="N8" s="1">
        <f t="shared" si="12"/>
        <v>0</v>
      </c>
      <c r="O8" s="1">
        <f t="shared" si="13"/>
        <v>0</v>
      </c>
      <c r="P8" s="1">
        <f t="shared" si="14"/>
        <v>0</v>
      </c>
      <c r="Q8" s="1">
        <f t="shared" si="15"/>
        <v>1245</v>
      </c>
      <c r="R8" s="1">
        <f t="shared" si="16"/>
        <v>0</v>
      </c>
      <c r="S8" s="1">
        <f t="shared" si="17"/>
        <v>0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>
        <v>1245</v>
      </c>
      <c r="AY8" s="1"/>
      <c r="AZ8" s="1"/>
      <c r="BA8" s="1"/>
      <c r="BB8" s="1"/>
      <c r="BC8" s="1"/>
      <c r="BD8" s="1"/>
      <c r="BF8" s="25" t="str">
        <f t="shared" si="18"/>
        <v>-</v>
      </c>
      <c r="BG8" s="25" t="str">
        <f t="shared" si="19"/>
        <v>-</v>
      </c>
      <c r="BH8" s="25" t="str">
        <f t="shared" si="20"/>
        <v>-</v>
      </c>
      <c r="BI8" s="25" t="str">
        <f t="shared" si="21"/>
        <v>-</v>
      </c>
      <c r="BJ8" s="25" t="str">
        <f t="shared" si="22"/>
        <v>-</v>
      </c>
      <c r="BK8" s="25" t="str">
        <f t="shared" si="23"/>
        <v>-</v>
      </c>
      <c r="BL8" s="25" t="str">
        <f t="shared" si="24"/>
        <v>-</v>
      </c>
      <c r="BM8" s="25" t="str">
        <f t="shared" si="25"/>
        <v>-</v>
      </c>
      <c r="BN8" s="25" t="str">
        <f t="shared" si="26"/>
        <v>-</v>
      </c>
      <c r="BO8" s="25" t="str">
        <f t="shared" si="27"/>
        <v>-</v>
      </c>
      <c r="BP8" s="25" t="str">
        <f t="shared" si="28"/>
        <v>-</v>
      </c>
      <c r="BQ8" s="25" t="str">
        <f t="shared" si="29"/>
        <v>-</v>
      </c>
      <c r="BS8" s="1"/>
      <c r="BT8" s="1"/>
      <c r="BU8" s="1"/>
      <c r="BV8" s="1"/>
      <c r="BW8" s="1" t="b">
        <f>AW8='Agency North'!AT37</f>
        <v>0</v>
      </c>
      <c r="BX8" s="1" t="b">
        <f>AX8='Agency North'!AU37</f>
        <v>0</v>
      </c>
    </row>
    <row r="9" spans="1:76" x14ac:dyDescent="0.25">
      <c r="A9" s="90" t="s">
        <v>130</v>
      </c>
      <c r="B9" s="499" t="s">
        <v>193</v>
      </c>
      <c r="C9" s="1">
        <f t="shared" si="3"/>
        <v>0</v>
      </c>
      <c r="D9" s="1">
        <f t="shared" si="4"/>
        <v>0</v>
      </c>
      <c r="E9" s="1">
        <f t="shared" si="5"/>
        <v>0</v>
      </c>
      <c r="F9" s="2" t="str">
        <f>IFERROR(SUM(AS9:BD9)/SUM($AG9:INDEX(AG9:AR9,$A$2)),"-")</f>
        <v>-</v>
      </c>
      <c r="H9" s="1">
        <f t="shared" si="6"/>
        <v>0</v>
      </c>
      <c r="I9" s="1">
        <f t="shared" si="7"/>
        <v>0</v>
      </c>
      <c r="J9" s="1">
        <f t="shared" si="8"/>
        <v>0</v>
      </c>
      <c r="K9" s="1">
        <f t="shared" si="9"/>
        <v>0</v>
      </c>
      <c r="L9" s="1">
        <f t="shared" si="10"/>
        <v>0</v>
      </c>
      <c r="M9" s="1">
        <f t="shared" si="11"/>
        <v>0</v>
      </c>
      <c r="N9" s="1">
        <f t="shared" si="12"/>
        <v>0</v>
      </c>
      <c r="O9" s="1">
        <f t="shared" si="13"/>
        <v>0</v>
      </c>
      <c r="P9" s="1">
        <f t="shared" si="14"/>
        <v>0</v>
      </c>
      <c r="Q9" s="1">
        <f t="shared" si="15"/>
        <v>0</v>
      </c>
      <c r="R9" s="1">
        <f t="shared" si="16"/>
        <v>0</v>
      </c>
      <c r="S9" s="1">
        <f t="shared" si="17"/>
        <v>0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F9" s="25" t="str">
        <f t="shared" si="18"/>
        <v>-</v>
      </c>
      <c r="BG9" s="25" t="str">
        <f t="shared" si="19"/>
        <v>-</v>
      </c>
      <c r="BH9" s="25" t="str">
        <f t="shared" si="20"/>
        <v>-</v>
      </c>
      <c r="BI9" s="25" t="str">
        <f t="shared" si="21"/>
        <v>-</v>
      </c>
      <c r="BJ9" s="25" t="str">
        <f t="shared" si="22"/>
        <v>-</v>
      </c>
      <c r="BK9" s="25" t="str">
        <f t="shared" si="23"/>
        <v>-</v>
      </c>
      <c r="BL9" s="25" t="str">
        <f t="shared" si="24"/>
        <v>-</v>
      </c>
      <c r="BM9" s="25" t="str">
        <f t="shared" si="25"/>
        <v>-</v>
      </c>
      <c r="BN9" s="25" t="str">
        <f t="shared" si="26"/>
        <v>-</v>
      </c>
      <c r="BO9" s="25" t="str">
        <f t="shared" si="27"/>
        <v>-</v>
      </c>
      <c r="BP9" s="25" t="str">
        <f t="shared" si="28"/>
        <v>-</v>
      </c>
      <c r="BQ9" s="25" t="str">
        <f t="shared" si="29"/>
        <v>-</v>
      </c>
      <c r="BS9" s="1"/>
      <c r="BT9" s="1"/>
      <c r="BU9" s="1"/>
      <c r="BV9" s="1"/>
      <c r="BW9" s="1" t="b">
        <f>AW9='Agency North'!AT60</f>
        <v>0</v>
      </c>
      <c r="BX9" s="1" t="b">
        <f>AX9='Agency North'!AU60</f>
        <v>0</v>
      </c>
    </row>
    <row r="10" spans="1:76" x14ac:dyDescent="0.25">
      <c r="A10" s="90" t="s">
        <v>125</v>
      </c>
      <c r="B10" s="499" t="s">
        <v>189</v>
      </c>
      <c r="C10" s="1">
        <f t="shared" si="3"/>
        <v>0</v>
      </c>
      <c r="D10" s="1">
        <f t="shared" si="4"/>
        <v>0</v>
      </c>
      <c r="E10" s="1">
        <f t="shared" si="5"/>
        <v>0</v>
      </c>
      <c r="F10" s="2" t="str">
        <f>IFERROR(SUM(AS10:BD10)/SUM($AG10:INDEX(AG10:AR10,$A$2)),"-")</f>
        <v>-</v>
      </c>
      <c r="H10" s="1">
        <f t="shared" si="6"/>
        <v>0</v>
      </c>
      <c r="I10" s="1">
        <f t="shared" si="7"/>
        <v>0</v>
      </c>
      <c r="J10" s="1">
        <f t="shared" si="8"/>
        <v>0</v>
      </c>
      <c r="K10" s="1">
        <f t="shared" si="9"/>
        <v>0</v>
      </c>
      <c r="L10" s="1">
        <f t="shared" si="10"/>
        <v>0</v>
      </c>
      <c r="M10" s="1">
        <f t="shared" si="11"/>
        <v>0</v>
      </c>
      <c r="N10" s="1">
        <f t="shared" si="12"/>
        <v>0</v>
      </c>
      <c r="O10" s="1">
        <f t="shared" si="13"/>
        <v>0</v>
      </c>
      <c r="P10" s="1">
        <f t="shared" si="14"/>
        <v>0</v>
      </c>
      <c r="Q10" s="1">
        <f t="shared" si="15"/>
        <v>0</v>
      </c>
      <c r="R10" s="1">
        <f t="shared" si="16"/>
        <v>0</v>
      </c>
      <c r="S10" s="1">
        <f t="shared" si="17"/>
        <v>0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F10" s="25" t="str">
        <f t="shared" si="18"/>
        <v>-</v>
      </c>
      <c r="BG10" s="25" t="str">
        <f t="shared" si="19"/>
        <v>-</v>
      </c>
      <c r="BH10" s="25" t="str">
        <f t="shared" si="20"/>
        <v>-</v>
      </c>
      <c r="BI10" s="25" t="str">
        <f t="shared" si="21"/>
        <v>-</v>
      </c>
      <c r="BJ10" s="25" t="str">
        <f t="shared" si="22"/>
        <v>-</v>
      </c>
      <c r="BK10" s="25" t="str">
        <f t="shared" si="23"/>
        <v>-</v>
      </c>
      <c r="BL10" s="25" t="str">
        <f t="shared" si="24"/>
        <v>-</v>
      </c>
      <c r="BM10" s="25" t="str">
        <f t="shared" si="25"/>
        <v>-</v>
      </c>
      <c r="BN10" s="25" t="str">
        <f t="shared" si="26"/>
        <v>-</v>
      </c>
      <c r="BO10" s="25" t="str">
        <f t="shared" si="27"/>
        <v>-</v>
      </c>
      <c r="BP10" s="25" t="str">
        <f t="shared" si="28"/>
        <v>-</v>
      </c>
      <c r="BQ10" s="25" t="str">
        <f t="shared" si="29"/>
        <v>-</v>
      </c>
      <c r="BS10" s="1"/>
      <c r="BT10" s="1"/>
      <c r="BU10" s="1"/>
      <c r="BV10" s="1"/>
      <c r="BW10" s="1" t="b">
        <f>AW10='Agency North'!AT12</f>
        <v>0</v>
      </c>
      <c r="BX10" s="1" t="b">
        <f>AX10='Agency North'!AU12</f>
        <v>0</v>
      </c>
    </row>
    <row r="11" spans="1:76" x14ac:dyDescent="0.25">
      <c r="A11" s="90" t="s">
        <v>131</v>
      </c>
      <c r="B11" s="499" t="s">
        <v>194</v>
      </c>
      <c r="C11" s="1">
        <f t="shared" si="3"/>
        <v>0</v>
      </c>
      <c r="D11" s="1">
        <f t="shared" si="4"/>
        <v>0</v>
      </c>
      <c r="E11" s="1">
        <f t="shared" si="5"/>
        <v>0</v>
      </c>
      <c r="F11" s="2" t="str">
        <f>IFERROR(SUM(AS11:BD11)/SUM($AG11:INDEX(AG11:AR11,$A$2)),"-")</f>
        <v>-</v>
      </c>
      <c r="H11" s="1">
        <f t="shared" si="6"/>
        <v>0</v>
      </c>
      <c r="I11" s="1">
        <f t="shared" si="7"/>
        <v>0</v>
      </c>
      <c r="J11" s="1">
        <f t="shared" si="8"/>
        <v>0</v>
      </c>
      <c r="K11" s="1">
        <f t="shared" si="9"/>
        <v>0</v>
      </c>
      <c r="L11" s="1">
        <f t="shared" si="10"/>
        <v>0</v>
      </c>
      <c r="M11" s="1">
        <f t="shared" si="11"/>
        <v>0</v>
      </c>
      <c r="N11" s="1">
        <f t="shared" si="12"/>
        <v>0</v>
      </c>
      <c r="O11" s="1">
        <f t="shared" si="13"/>
        <v>0</v>
      </c>
      <c r="P11" s="1">
        <f t="shared" si="14"/>
        <v>0</v>
      </c>
      <c r="Q11" s="1">
        <f t="shared" si="15"/>
        <v>0</v>
      </c>
      <c r="R11" s="1">
        <f t="shared" si="16"/>
        <v>0</v>
      </c>
      <c r="S11" s="1">
        <f t="shared" si="17"/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F11" s="25" t="str">
        <f t="shared" si="18"/>
        <v>-</v>
      </c>
      <c r="BG11" s="25" t="str">
        <f t="shared" si="19"/>
        <v>-</v>
      </c>
      <c r="BH11" s="25" t="str">
        <f t="shared" si="20"/>
        <v>-</v>
      </c>
      <c r="BI11" s="25" t="str">
        <f t="shared" si="21"/>
        <v>-</v>
      </c>
      <c r="BJ11" s="25" t="str">
        <f t="shared" si="22"/>
        <v>-</v>
      </c>
      <c r="BK11" s="25" t="str">
        <f t="shared" si="23"/>
        <v>-</v>
      </c>
      <c r="BL11" s="25" t="str">
        <f t="shared" si="24"/>
        <v>-</v>
      </c>
      <c r="BM11" s="25" t="str">
        <f t="shared" si="25"/>
        <v>-</v>
      </c>
      <c r="BN11" s="25" t="str">
        <f t="shared" si="26"/>
        <v>-</v>
      </c>
      <c r="BO11" s="25" t="str">
        <f t="shared" si="27"/>
        <v>-</v>
      </c>
      <c r="BP11" s="25" t="str">
        <f t="shared" si="28"/>
        <v>-</v>
      </c>
      <c r="BQ11" s="25" t="str">
        <f t="shared" si="29"/>
        <v>-</v>
      </c>
      <c r="BS11" s="2"/>
      <c r="BT11" s="2"/>
      <c r="BU11" s="1"/>
      <c r="BV11" s="2"/>
      <c r="BW11" s="2"/>
      <c r="BX11" s="2"/>
    </row>
    <row r="12" spans="1:76" x14ac:dyDescent="0.25">
      <c r="A12" s="90" t="s">
        <v>126</v>
      </c>
      <c r="B12" s="499" t="s">
        <v>308</v>
      </c>
      <c r="C12" s="1">
        <f t="shared" si="3"/>
        <v>0</v>
      </c>
      <c r="D12" s="1">
        <f t="shared" si="4"/>
        <v>0</v>
      </c>
      <c r="E12" s="1">
        <f t="shared" si="5"/>
        <v>0.9835354430167651</v>
      </c>
      <c r="F12" s="2" t="str">
        <f>IFERROR(SUM(AS12:BD12)/SUM($AG12:INDEX(AG12:AR12,$A$2)),"-")</f>
        <v>-</v>
      </c>
      <c r="H12" s="1">
        <f t="shared" si="6"/>
        <v>0</v>
      </c>
      <c r="I12" s="1">
        <f t="shared" si="7"/>
        <v>0</v>
      </c>
      <c r="J12" s="1">
        <f t="shared" si="8"/>
        <v>0</v>
      </c>
      <c r="K12" s="1">
        <f t="shared" si="9"/>
        <v>0</v>
      </c>
      <c r="L12" s="1">
        <f t="shared" si="10"/>
        <v>0</v>
      </c>
      <c r="M12" s="1">
        <f t="shared" si="11"/>
        <v>0</v>
      </c>
      <c r="N12" s="1">
        <f t="shared" si="12"/>
        <v>0</v>
      </c>
      <c r="O12" s="1">
        <f t="shared" si="13"/>
        <v>0</v>
      </c>
      <c r="P12" s="1">
        <f t="shared" si="14"/>
        <v>0</v>
      </c>
      <c r="Q12" s="1">
        <f t="shared" si="15"/>
        <v>0.9835354430167651</v>
      </c>
      <c r="R12" s="1">
        <f t="shared" si="16"/>
        <v>0</v>
      </c>
      <c r="S12" s="1">
        <f t="shared" si="17"/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>
        <v>0.9835354430167651</v>
      </c>
      <c r="AY12" s="2"/>
      <c r="AZ12" s="2"/>
      <c r="BA12" s="2"/>
      <c r="BB12" s="2"/>
      <c r="BC12" s="2"/>
      <c r="BD12" s="2"/>
      <c r="BF12" s="25" t="str">
        <f t="shared" si="18"/>
        <v>-</v>
      </c>
      <c r="BG12" s="25" t="str">
        <f t="shared" si="19"/>
        <v>-</v>
      </c>
      <c r="BH12" s="25" t="str">
        <f t="shared" si="20"/>
        <v>-</v>
      </c>
      <c r="BI12" s="25" t="str">
        <f t="shared" si="21"/>
        <v>-</v>
      </c>
      <c r="BJ12" s="25" t="str">
        <f t="shared" si="22"/>
        <v>-</v>
      </c>
      <c r="BK12" s="25" t="str">
        <f t="shared" si="23"/>
        <v>-</v>
      </c>
      <c r="BL12" s="25" t="str">
        <f t="shared" si="24"/>
        <v>-</v>
      </c>
      <c r="BM12" s="25" t="str">
        <f t="shared" si="25"/>
        <v>-</v>
      </c>
      <c r="BN12" s="25" t="str">
        <f t="shared" si="26"/>
        <v>-</v>
      </c>
      <c r="BO12" s="25" t="str">
        <f t="shared" si="27"/>
        <v>-</v>
      </c>
      <c r="BP12" s="25" t="str">
        <f t="shared" si="28"/>
        <v>-</v>
      </c>
      <c r="BQ12" s="25" t="str">
        <f t="shared" si="29"/>
        <v>-</v>
      </c>
      <c r="BS12" s="2"/>
      <c r="BT12" s="2"/>
      <c r="BU12" s="2"/>
      <c r="BV12" s="2"/>
      <c r="BW12" s="1"/>
      <c r="BX12" s="1"/>
    </row>
    <row r="13" spans="1:76" x14ac:dyDescent="0.25">
      <c r="B13" s="499"/>
      <c r="C13" s="1"/>
      <c r="D13" s="1"/>
      <c r="E13" s="1"/>
      <c r="F13" s="2"/>
      <c r="H13" s="1"/>
      <c r="I13" s="1"/>
      <c r="J13" s="1"/>
      <c r="K13" s="1"/>
      <c r="L13" s="2"/>
      <c r="M13" s="2"/>
      <c r="N13" s="2"/>
      <c r="O13" s="2"/>
      <c r="P13" s="1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S13" s="2"/>
      <c r="BT13" s="2"/>
      <c r="BU13" s="2"/>
      <c r="BV13" s="2"/>
      <c r="BW13" s="1"/>
      <c r="BX13" s="1"/>
    </row>
    <row r="14" spans="1:76" x14ac:dyDescent="0.25">
      <c r="B14" s="499" t="s">
        <v>309</v>
      </c>
      <c r="C14" s="1">
        <f t="shared" si="3"/>
        <v>0</v>
      </c>
      <c r="D14" s="1">
        <f t="shared" si="4"/>
        <v>0</v>
      </c>
      <c r="E14" s="1">
        <f t="shared" si="5"/>
        <v>0</v>
      </c>
      <c r="F14" s="2" t="str">
        <f>IFERROR(SUM(AS14:BD14)/SUM($AG14:INDEX(AG14:AR14,$A$2)),"-")</f>
        <v>-</v>
      </c>
      <c r="H14" s="1">
        <f t="shared" si="6"/>
        <v>0</v>
      </c>
      <c r="I14" s="1">
        <f t="shared" si="7"/>
        <v>0</v>
      </c>
      <c r="J14" s="1">
        <f t="shared" si="8"/>
        <v>0</v>
      </c>
      <c r="K14" s="1">
        <f t="shared" si="9"/>
        <v>0</v>
      </c>
      <c r="L14" s="1">
        <f t="shared" ref="L14" si="30">SUM(AG14:AI14)</f>
        <v>0</v>
      </c>
      <c r="M14" s="1">
        <f t="shared" ref="M14" si="31">SUM(AJ14:AL14)</f>
        <v>0</v>
      </c>
      <c r="N14" s="1">
        <f t="shared" ref="N14" si="32">SUM(AM14:AO14)</f>
        <v>0</v>
      </c>
      <c r="O14" s="1">
        <f t="shared" ref="O14" si="33">SUM(AP14:AR14)</f>
        <v>0</v>
      </c>
      <c r="P14" s="1">
        <f t="shared" ref="P14" si="34">SUM(AS14:AU14)</f>
        <v>0</v>
      </c>
      <c r="Q14" s="1">
        <f t="shared" ref="Q14" si="35">SUM(AV14:AX14)</f>
        <v>0</v>
      </c>
      <c r="R14" s="1">
        <f t="shared" ref="R14" si="36">SUM(AY14:BA14)</f>
        <v>0</v>
      </c>
      <c r="S14" s="1">
        <f t="shared" ref="S14" si="37">SUM(BB14:BD14)</f>
        <v>0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S14" s="1"/>
      <c r="BT14" s="1"/>
      <c r="BU14" s="1"/>
      <c r="BV14" s="1"/>
      <c r="BW14" s="1" t="b">
        <f>AW14='Agency North'!AT72</f>
        <v>0</v>
      </c>
      <c r="BX14" s="1" t="b">
        <f>AX14='Agency North'!AU72</f>
        <v>0</v>
      </c>
    </row>
    <row r="15" spans="1:76" ht="30" x14ac:dyDescent="0.25">
      <c r="A15" s="90" t="s">
        <v>127</v>
      </c>
      <c r="B15" s="499" t="s">
        <v>190</v>
      </c>
      <c r="C15" s="1">
        <f t="shared" si="3"/>
        <v>0</v>
      </c>
      <c r="D15" s="1">
        <f t="shared" si="4"/>
        <v>0</v>
      </c>
      <c r="E15" s="1">
        <f t="shared" si="5"/>
        <v>0</v>
      </c>
      <c r="F15" s="2" t="str">
        <f>IFERROR(SUM(AS15:BD15)/SUM($AG15:INDEX(AG15:AR15,$A$2)),"-")</f>
        <v>-</v>
      </c>
      <c r="H15" s="1">
        <f t="shared" si="6"/>
        <v>0</v>
      </c>
      <c r="I15" s="1">
        <f t="shared" si="7"/>
        <v>0</v>
      </c>
      <c r="J15" s="1">
        <f t="shared" si="8"/>
        <v>0</v>
      </c>
      <c r="K15" s="1">
        <f t="shared" si="9"/>
        <v>0</v>
      </c>
      <c r="L15" s="1">
        <f t="shared" ref="L15:L17" si="38">SUM(AG15:AI15)</f>
        <v>0</v>
      </c>
      <c r="M15" s="1">
        <f t="shared" ref="M15:M17" si="39">SUM(AJ15:AL15)</f>
        <v>0</v>
      </c>
      <c r="N15" s="1">
        <f t="shared" ref="N15:N17" si="40">SUM(AM15:AO15)</f>
        <v>0</v>
      </c>
      <c r="O15" s="1">
        <f t="shared" ref="O15:O17" si="41">SUM(AP15:AR15)</f>
        <v>0</v>
      </c>
      <c r="P15" s="1">
        <f t="shared" ref="P15:P17" si="42">SUM(AS15:AU15)</f>
        <v>0</v>
      </c>
      <c r="Q15" s="1">
        <f t="shared" ref="Q15:Q17" si="43">SUM(AV15:AX15)</f>
        <v>0</v>
      </c>
      <c r="R15" s="1">
        <f t="shared" ref="R15:R17" si="44">SUM(AY15:BA15)</f>
        <v>0</v>
      </c>
      <c r="S15" s="1">
        <f t="shared" ref="S15:S17" si="45">SUM(BB15:BD15)</f>
        <v>0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F15" s="25" t="str">
        <f t="shared" ref="BF15:BF17" si="46">IFERROR(AS15/AG15,"-")</f>
        <v>-</v>
      </c>
      <c r="BG15" s="25" t="str">
        <f t="shared" ref="BG15" si="47">IFERROR(AT15/AH15,"-")</f>
        <v>-</v>
      </c>
      <c r="BH15" s="25" t="str">
        <f t="shared" ref="BH15" si="48">IFERROR(AU15/AI15,"-")</f>
        <v>-</v>
      </c>
      <c r="BI15" s="25" t="str">
        <f t="shared" ref="BI15" si="49">IFERROR(AV15/AJ15,"-")</f>
        <v>-</v>
      </c>
      <c r="BJ15" s="25" t="str">
        <f t="shared" ref="BJ15" si="50">IFERROR(AW15/AK15,"-")</f>
        <v>-</v>
      </c>
      <c r="BK15" s="25" t="str">
        <f t="shared" ref="BK15" si="51">IFERROR(AX15/AL15,"-")</f>
        <v>-</v>
      </c>
      <c r="BL15" s="25" t="str">
        <f t="shared" ref="BL15" si="52">IFERROR(AY15/AM15,"-")</f>
        <v>-</v>
      </c>
      <c r="BM15" s="25" t="str">
        <f t="shared" ref="BM15" si="53">IFERROR(AZ15/AN15,"-")</f>
        <v>-</v>
      </c>
      <c r="BN15" s="25" t="str">
        <f t="shared" ref="BN15" si="54">IFERROR(BA15/AO15,"-")</f>
        <v>-</v>
      </c>
      <c r="BO15" s="25" t="str">
        <f t="shared" ref="BO15" si="55">IFERROR(BB15/AP15,"-")</f>
        <v>-</v>
      </c>
      <c r="BP15" s="25" t="str">
        <f t="shared" ref="BP15" si="56">IFERROR(BC15/AQ15,"-")</f>
        <v>-</v>
      </c>
      <c r="BQ15" s="25" t="str">
        <f t="shared" ref="BQ15" si="57">IFERROR(BD15/AR15,"-")</f>
        <v>-</v>
      </c>
      <c r="BS15" s="1"/>
      <c r="BT15" s="1"/>
      <c r="BU15" s="1"/>
      <c r="BV15" s="1"/>
      <c r="BW15" s="1" t="b">
        <f>AW15='Agency North'!AT84</f>
        <v>0</v>
      </c>
      <c r="BX15" s="1" t="b">
        <f>AX15='Agency North'!AU84</f>
        <v>0</v>
      </c>
    </row>
    <row r="16" spans="1:76" ht="30" x14ac:dyDescent="0.25">
      <c r="A16" s="90" t="s">
        <v>128</v>
      </c>
      <c r="B16" s="499" t="s">
        <v>191</v>
      </c>
      <c r="C16" s="1">
        <f t="shared" si="3"/>
        <v>0</v>
      </c>
      <c r="D16" s="1">
        <f t="shared" si="4"/>
        <v>0</v>
      </c>
      <c r="E16" s="1">
        <f t="shared" si="5"/>
        <v>0</v>
      </c>
      <c r="F16" s="2" t="str">
        <f>IFERROR(SUM(AS16:BD16)/SUM($AG16:INDEX(AG16:AR16,$A$2)),"-")</f>
        <v>-</v>
      </c>
      <c r="H16" s="1">
        <f t="shared" si="6"/>
        <v>0</v>
      </c>
      <c r="I16" s="1">
        <f t="shared" si="7"/>
        <v>0</v>
      </c>
      <c r="J16" s="1">
        <f t="shared" si="8"/>
        <v>0</v>
      </c>
      <c r="K16" s="1">
        <f t="shared" si="9"/>
        <v>0</v>
      </c>
      <c r="L16" s="1">
        <f t="shared" si="38"/>
        <v>0</v>
      </c>
      <c r="M16" s="1">
        <f t="shared" si="39"/>
        <v>0</v>
      </c>
      <c r="N16" s="1">
        <f t="shared" si="40"/>
        <v>0</v>
      </c>
      <c r="O16" s="1">
        <f t="shared" si="41"/>
        <v>0</v>
      </c>
      <c r="P16" s="1">
        <f t="shared" si="42"/>
        <v>0</v>
      </c>
      <c r="Q16" s="1">
        <f t="shared" si="43"/>
        <v>0</v>
      </c>
      <c r="R16" s="1">
        <f t="shared" si="44"/>
        <v>0</v>
      </c>
      <c r="S16" s="1">
        <f t="shared" si="45"/>
        <v>0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F16" s="25" t="str">
        <f t="shared" si="46"/>
        <v>-</v>
      </c>
      <c r="BG16" s="25" t="str">
        <f t="shared" ref="BG16:BG17" si="58">IFERROR(AT16/AH16,"-")</f>
        <v>-</v>
      </c>
      <c r="BH16" s="25" t="str">
        <f t="shared" ref="BH16:BH17" si="59">IFERROR(AU16/AI16,"-")</f>
        <v>-</v>
      </c>
      <c r="BI16" s="25" t="str">
        <f t="shared" ref="BI16:BI17" si="60">IFERROR(AV16/AJ16,"-")</f>
        <v>-</v>
      </c>
      <c r="BJ16" s="25" t="str">
        <f t="shared" ref="BJ16:BJ17" si="61">IFERROR(AW16/AK16,"-")</f>
        <v>-</v>
      </c>
      <c r="BK16" s="25" t="str">
        <f t="shared" ref="BK16:BK17" si="62">IFERROR(AX16/AL16,"-")</f>
        <v>-</v>
      </c>
      <c r="BL16" s="25" t="str">
        <f t="shared" ref="BL16:BL17" si="63">IFERROR(AY16/AM16,"-")</f>
        <v>-</v>
      </c>
      <c r="BM16" s="25" t="str">
        <f t="shared" ref="BM16:BM17" si="64">IFERROR(AZ16/AN16,"-")</f>
        <v>-</v>
      </c>
      <c r="BN16" s="25" t="str">
        <f t="shared" ref="BN16:BN17" si="65">IFERROR(BA16/AO16,"-")</f>
        <v>-</v>
      </c>
      <c r="BO16" s="25" t="str">
        <f t="shared" ref="BO16:BO17" si="66">IFERROR(BB16/AP16,"-")</f>
        <v>-</v>
      </c>
      <c r="BP16" s="25" t="str">
        <f t="shared" ref="BP16:BP17" si="67">IFERROR(BC16/AQ16,"-")</f>
        <v>-</v>
      </c>
      <c r="BQ16" s="25" t="str">
        <f t="shared" ref="BQ16:BQ17" si="68">IFERROR(BD16/AR16,"-")</f>
        <v>-</v>
      </c>
      <c r="BS16" s="1"/>
      <c r="BT16" s="1"/>
      <c r="BU16" s="1"/>
      <c r="BV16" s="1"/>
      <c r="BW16" s="1"/>
      <c r="BX16" s="1"/>
    </row>
    <row r="17" spans="1:76" ht="30" x14ac:dyDescent="0.25">
      <c r="A17" s="90" t="s">
        <v>129</v>
      </c>
      <c r="B17" s="499" t="s">
        <v>192</v>
      </c>
      <c r="C17" s="1">
        <f t="shared" si="3"/>
        <v>0</v>
      </c>
      <c r="D17" s="1">
        <f t="shared" si="4"/>
        <v>0</v>
      </c>
      <c r="E17" s="1">
        <f>SUM(AS17:BD17)</f>
        <v>0</v>
      </c>
      <c r="F17" s="2" t="str">
        <f>IFERROR(SUM(AS17:BD17)/SUM($AG17:INDEX(AG17:AR17,$A$2)),"-")</f>
        <v>-</v>
      </c>
      <c r="H17" s="1">
        <f t="shared" si="6"/>
        <v>0</v>
      </c>
      <c r="I17" s="1">
        <f t="shared" si="7"/>
        <v>0</v>
      </c>
      <c r="J17" s="1">
        <f t="shared" si="8"/>
        <v>0</v>
      </c>
      <c r="K17" s="1">
        <f t="shared" si="9"/>
        <v>0</v>
      </c>
      <c r="L17" s="1">
        <f t="shared" si="38"/>
        <v>0</v>
      </c>
      <c r="M17" s="1">
        <f t="shared" si="39"/>
        <v>0</v>
      </c>
      <c r="N17" s="1">
        <f t="shared" si="40"/>
        <v>0</v>
      </c>
      <c r="O17" s="1">
        <f t="shared" si="41"/>
        <v>0</v>
      </c>
      <c r="P17" s="1">
        <f t="shared" si="42"/>
        <v>0</v>
      </c>
      <c r="Q17" s="1">
        <f t="shared" si="43"/>
        <v>0</v>
      </c>
      <c r="R17" s="1">
        <f t="shared" si="44"/>
        <v>0</v>
      </c>
      <c r="S17" s="1">
        <f t="shared" si="45"/>
        <v>0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F17" s="25" t="str">
        <f t="shared" si="46"/>
        <v>-</v>
      </c>
      <c r="BG17" s="25" t="str">
        <f t="shared" si="58"/>
        <v>-</v>
      </c>
      <c r="BH17" s="25" t="str">
        <f t="shared" si="59"/>
        <v>-</v>
      </c>
      <c r="BI17" s="25" t="str">
        <f t="shared" si="60"/>
        <v>-</v>
      </c>
      <c r="BJ17" s="25" t="str">
        <f t="shared" si="61"/>
        <v>-</v>
      </c>
      <c r="BK17" s="25" t="str">
        <f t="shared" si="62"/>
        <v>-</v>
      </c>
      <c r="BL17" s="25" t="str">
        <f t="shared" si="63"/>
        <v>-</v>
      </c>
      <c r="BM17" s="25" t="str">
        <f t="shared" si="64"/>
        <v>-</v>
      </c>
      <c r="BN17" s="25" t="str">
        <f t="shared" si="65"/>
        <v>-</v>
      </c>
      <c r="BO17" s="25" t="str">
        <f t="shared" si="66"/>
        <v>-</v>
      </c>
      <c r="BP17" s="25" t="str">
        <f t="shared" si="67"/>
        <v>-</v>
      </c>
      <c r="BQ17" s="25" t="str">
        <f t="shared" si="68"/>
        <v>-</v>
      </c>
      <c r="BS17" s="1"/>
      <c r="BT17" s="1"/>
      <c r="BU17" s="1"/>
      <c r="BV17" s="1"/>
      <c r="BW17" s="1"/>
      <c r="BX17" s="1"/>
    </row>
    <row r="19" spans="1:76" x14ac:dyDescent="0.25">
      <c r="A19" s="537" t="s">
        <v>55</v>
      </c>
      <c r="B19" s="500" t="s">
        <v>55</v>
      </c>
      <c r="C19" s="498" t="s">
        <v>0</v>
      </c>
      <c r="D19" s="498" t="s">
        <v>1</v>
      </c>
      <c r="E19" s="498" t="s">
        <v>2</v>
      </c>
      <c r="F19" s="498" t="s">
        <v>3</v>
      </c>
      <c r="G19" s="2" t="s">
        <v>53</v>
      </c>
      <c r="H19" s="505" t="s">
        <v>4</v>
      </c>
      <c r="I19" s="505" t="s">
        <v>5</v>
      </c>
      <c r="J19" s="505" t="s">
        <v>6</v>
      </c>
      <c r="K19" s="505" t="s">
        <v>7</v>
      </c>
      <c r="L19" s="509" t="s">
        <v>8</v>
      </c>
      <c r="M19" s="509" t="s">
        <v>9</v>
      </c>
      <c r="N19" s="509" t="s">
        <v>10</v>
      </c>
      <c r="O19" s="509" t="s">
        <v>11</v>
      </c>
      <c r="P19" s="503" t="s">
        <v>12</v>
      </c>
      <c r="Q19" s="503" t="s">
        <v>13</v>
      </c>
      <c r="R19" s="503" t="s">
        <v>207</v>
      </c>
      <c r="S19" s="503" t="s">
        <v>208</v>
      </c>
      <c r="T19" s="91" t="s">
        <v>53</v>
      </c>
      <c r="U19" s="505" t="s">
        <v>14</v>
      </c>
      <c r="V19" s="505" t="s">
        <v>15</v>
      </c>
      <c r="W19" s="505" t="s">
        <v>16</v>
      </c>
      <c r="X19" s="505" t="s">
        <v>17</v>
      </c>
      <c r="Y19" s="505" t="s">
        <v>18</v>
      </c>
      <c r="Z19" s="505" t="s">
        <v>19</v>
      </c>
      <c r="AA19" s="505" t="s">
        <v>20</v>
      </c>
      <c r="AB19" s="505" t="s">
        <v>21</v>
      </c>
      <c r="AC19" s="505" t="s">
        <v>22</v>
      </c>
      <c r="AD19" s="505" t="s">
        <v>23</v>
      </c>
      <c r="AE19" s="505" t="s">
        <v>24</v>
      </c>
      <c r="AF19" s="505" t="s">
        <v>25</v>
      </c>
      <c r="AG19" s="507" t="s">
        <v>26</v>
      </c>
      <c r="AH19" s="507" t="s">
        <v>27</v>
      </c>
      <c r="AI19" s="507" t="s">
        <v>28</v>
      </c>
      <c r="AJ19" s="507" t="s">
        <v>29</v>
      </c>
      <c r="AK19" s="507" t="s">
        <v>30</v>
      </c>
      <c r="AL19" s="507" t="s">
        <v>31</v>
      </c>
      <c r="AM19" s="507" t="s">
        <v>32</v>
      </c>
      <c r="AN19" s="507" t="s">
        <v>33</v>
      </c>
      <c r="AO19" s="507" t="s">
        <v>34</v>
      </c>
      <c r="AP19" s="507" t="s">
        <v>35</v>
      </c>
      <c r="AQ19" s="507" t="s">
        <v>36</v>
      </c>
      <c r="AR19" s="507" t="s">
        <v>37</v>
      </c>
      <c r="AS19" s="503" t="s">
        <v>38</v>
      </c>
      <c r="AT19" s="503" t="s">
        <v>39</v>
      </c>
      <c r="AU19" s="503" t="s">
        <v>40</v>
      </c>
      <c r="AV19" s="503" t="s">
        <v>41</v>
      </c>
      <c r="AW19" s="503" t="s">
        <v>42</v>
      </c>
      <c r="AX19" s="503" t="s">
        <v>43</v>
      </c>
      <c r="AY19" s="510" t="s">
        <v>322</v>
      </c>
      <c r="AZ19" s="510" t="s">
        <v>323</v>
      </c>
      <c r="BA19" s="510" t="s">
        <v>324</v>
      </c>
      <c r="BB19" s="510" t="s">
        <v>325</v>
      </c>
      <c r="BC19" s="510" t="s">
        <v>326</v>
      </c>
      <c r="BD19" s="510" t="s">
        <v>327</v>
      </c>
      <c r="BF19" s="518">
        <v>42736</v>
      </c>
      <c r="BG19" s="518">
        <v>42767</v>
      </c>
      <c r="BH19" s="518">
        <v>42795</v>
      </c>
      <c r="BI19" s="518">
        <v>42826</v>
      </c>
      <c r="BJ19" s="518">
        <v>42856</v>
      </c>
      <c r="BK19" s="518">
        <v>42887</v>
      </c>
      <c r="BL19" s="518">
        <v>42917</v>
      </c>
      <c r="BM19" s="518">
        <v>42948</v>
      </c>
      <c r="BN19" s="518">
        <v>42979</v>
      </c>
      <c r="BO19" s="518">
        <v>43009</v>
      </c>
      <c r="BP19" s="518">
        <v>43040</v>
      </c>
      <c r="BQ19" s="518">
        <v>43070</v>
      </c>
      <c r="BS19" s="2"/>
      <c r="BT19" s="2"/>
      <c r="BU19" s="2"/>
      <c r="BV19" s="2"/>
      <c r="BW19" s="2"/>
      <c r="BX19" s="2"/>
    </row>
    <row r="20" spans="1:76" x14ac:dyDescent="0.25">
      <c r="A20" s="90" t="s">
        <v>132</v>
      </c>
      <c r="B20" s="90" t="s">
        <v>195</v>
      </c>
      <c r="C20" s="527">
        <f>INDEX($U20:$AF20,$C$2)</f>
        <v>2192</v>
      </c>
      <c r="D20" s="527">
        <f>INDEX($AG20:$AR20,$D$2)</f>
        <v>6701</v>
      </c>
      <c r="E20" s="527">
        <f>INDEX($AS20:$BD20,E$2)</f>
        <v>8823</v>
      </c>
      <c r="F20" s="530">
        <f>IFERROR(INDEX(AS20:BD20,$E$2)/INDEX(AG20:AR20,$E$2),"-")</f>
        <v>2.5022688598979013</v>
      </c>
      <c r="H20" s="527">
        <f>INDEX($U20:$AF20,$H$2)</f>
        <v>1332</v>
      </c>
      <c r="I20" s="527">
        <f>INDEX($U20:$AF20,$I$2)</f>
        <v>1485</v>
      </c>
      <c r="J20" s="527">
        <f>INDEX($U20:$AF20,$J$2)</f>
        <v>1732</v>
      </c>
      <c r="K20" s="527">
        <f>INDEX($U20:$AF20,$K$2)</f>
        <v>2192</v>
      </c>
      <c r="L20" s="527">
        <f>INDEX($AG20:$AR20,$L$2)</f>
        <v>2259</v>
      </c>
      <c r="M20" s="527">
        <f>INDEX($AG20:$AR20,$M$2)</f>
        <v>3526</v>
      </c>
      <c r="N20" s="527">
        <f>INDEX($AG20:$AR20,$N$2)</f>
        <v>5082</v>
      </c>
      <c r="O20" s="527">
        <f>INDEX($AG20:$AR20,$O$2)</f>
        <v>6701</v>
      </c>
      <c r="P20" s="527">
        <f>INDEX($AS20:$BD20,P$2)</f>
        <v>6952</v>
      </c>
      <c r="Q20" s="527">
        <f>INDEX($AS20:$BD20,Q$2)</f>
        <v>8823</v>
      </c>
      <c r="R20" s="527">
        <f>INDEX($AS20:$BD20,R$2)</f>
        <v>0</v>
      </c>
      <c r="S20" s="527">
        <f>INDEX($AS20:$BD20,S$2)</f>
        <v>0</v>
      </c>
      <c r="T20" s="1"/>
      <c r="U20" s="527">
        <v>1142</v>
      </c>
      <c r="V20" s="527">
        <v>1203</v>
      </c>
      <c r="W20" s="527">
        <v>1332</v>
      </c>
      <c r="X20" s="527">
        <v>1503</v>
      </c>
      <c r="Y20" s="527">
        <v>1459</v>
      </c>
      <c r="Z20" s="527">
        <v>1485</v>
      </c>
      <c r="AA20" s="527">
        <v>1485</v>
      </c>
      <c r="AB20" s="527">
        <v>1572</v>
      </c>
      <c r="AC20" s="527">
        <v>1732</v>
      </c>
      <c r="AD20" s="527">
        <v>1852</v>
      </c>
      <c r="AE20" s="527">
        <v>2108</v>
      </c>
      <c r="AF20" s="527">
        <v>2192</v>
      </c>
      <c r="AG20" s="527">
        <v>2219</v>
      </c>
      <c r="AH20" s="527">
        <v>2130</v>
      </c>
      <c r="AI20" s="527">
        <v>2259</v>
      </c>
      <c r="AJ20" s="527">
        <v>2385</v>
      </c>
      <c r="AK20" s="527">
        <v>2733</v>
      </c>
      <c r="AL20" s="527">
        <v>3526</v>
      </c>
      <c r="AM20" s="527">
        <v>3957</v>
      </c>
      <c r="AN20" s="527">
        <v>4470</v>
      </c>
      <c r="AO20" s="527">
        <v>5082</v>
      </c>
      <c r="AP20" s="527">
        <v>5596</v>
      </c>
      <c r="AQ20" s="527">
        <v>6020</v>
      </c>
      <c r="AR20" s="527">
        <v>6701</v>
      </c>
      <c r="AS20" s="4">
        <v>6810</v>
      </c>
      <c r="AT20" s="4">
        <v>6667</v>
      </c>
      <c r="AU20" s="4">
        <v>6952</v>
      </c>
      <c r="AV20" s="4">
        <v>7096</v>
      </c>
      <c r="AW20" s="4">
        <v>7684</v>
      </c>
      <c r="AX20" s="4">
        <v>8823</v>
      </c>
      <c r="AY20" s="4"/>
      <c r="AZ20" s="4"/>
      <c r="BA20" s="4"/>
      <c r="BB20" s="4"/>
      <c r="BC20" s="4"/>
      <c r="BD20" s="4"/>
      <c r="BF20" s="25">
        <f t="shared" ref="BF20:BF22" si="69">IFERROR(AS20/AG20,"-")</f>
        <v>3.0689499774673275</v>
      </c>
      <c r="BG20" s="25">
        <f t="shared" ref="BG20:BG23" si="70">IFERROR(AT20/AH20,"-")</f>
        <v>3.1300469483568074</v>
      </c>
      <c r="BH20" s="25">
        <f t="shared" ref="BH20:BH24" si="71">IFERROR(AU20/AI20,"-")</f>
        <v>3.0774679061531649</v>
      </c>
      <c r="BI20" s="25">
        <f t="shared" ref="BI20:BI23" si="72">IFERROR(AV20/AJ20,"-")</f>
        <v>2.9752620545073376</v>
      </c>
      <c r="BJ20" s="25">
        <f t="shared" ref="BJ20:BJ24" si="73">IFERROR(AW20/AK20,"-")</f>
        <v>2.8115623856567873</v>
      </c>
      <c r="BK20" s="25">
        <f t="shared" ref="BK20:BK23" si="74">IFERROR(AX20/AL20,"-")</f>
        <v>2.5022688598979013</v>
      </c>
      <c r="BL20" s="25">
        <f t="shared" ref="BL20:BL23" si="75">IFERROR(AY20/AM20,"-")</f>
        <v>0</v>
      </c>
      <c r="BM20" s="25">
        <f t="shared" ref="BM20:BM23" si="76">IFERROR(AZ20/AN20,"-")</f>
        <v>0</v>
      </c>
      <c r="BN20" s="25">
        <f t="shared" ref="BN20:BN23" si="77">IFERROR(BA20/AO20,"-")</f>
        <v>0</v>
      </c>
      <c r="BO20" s="25">
        <f t="shared" ref="BO20:BO23" si="78">IFERROR(BB20/AP20,"-")</f>
        <v>0</v>
      </c>
      <c r="BP20" s="25">
        <f t="shared" ref="BP20:BP23" si="79">IFERROR(BC20/AQ20,"-")</f>
        <v>0</v>
      </c>
      <c r="BQ20" s="25">
        <f t="shared" ref="BQ20:BQ22" si="80">IFERROR(BD20/AR20,"-")</f>
        <v>0</v>
      </c>
      <c r="BS20" s="1" t="b">
        <f>AS20=SUM(AS22:AS28)</f>
        <v>1</v>
      </c>
      <c r="BT20" s="1" t="b">
        <f>AT20=SUM(AT22:AT28)</f>
        <v>1</v>
      </c>
      <c r="BU20" s="1" t="b">
        <f>AU20=SUM(AU22:AU28)</f>
        <v>1</v>
      </c>
      <c r="BV20" s="1" t="b">
        <f>AV20=SUM(AV22:AV28)</f>
        <v>1</v>
      </c>
      <c r="BW20" s="1" t="b">
        <f>AW20=SUM(AW22:AW28)</f>
        <v>1</v>
      </c>
      <c r="BX20" s="1" t="b">
        <f t="shared" ref="BX20" si="81">AX20=SUM(AX22:AX28)</f>
        <v>1</v>
      </c>
    </row>
    <row r="21" spans="1:76" x14ac:dyDescent="0.25">
      <c r="A21" s="90" t="s">
        <v>133</v>
      </c>
      <c r="B21" s="90" t="s">
        <v>186</v>
      </c>
      <c r="C21" s="527">
        <f t="shared" ref="C21:C28" si="82">INDEX($U21:$AF21,$C$2)</f>
        <v>2192</v>
      </c>
      <c r="D21" s="527">
        <f t="shared" ref="D21:D28" si="83">INDEX($AG21:$AR21,$D$2)</f>
        <v>6701</v>
      </c>
      <c r="E21" s="527">
        <f t="shared" ref="E21:E28" si="84">INDEX($AS21:$BD21,E$2)</f>
        <v>5524</v>
      </c>
      <c r="F21" s="530">
        <f t="shared" ref="F21:F28" si="85">IFERROR(INDEX(AS21:BD21,$E$2)/INDEX(AG21:AR21,$E$2),"-")</f>
        <v>1.5666477595008508</v>
      </c>
      <c r="H21" s="527">
        <f t="shared" ref="H21:H28" si="86">INDEX($U21:$AF21,$H$2)</f>
        <v>1332</v>
      </c>
      <c r="I21" s="527">
        <f t="shared" ref="I21:I28" si="87">INDEX($U21:$AF21,$I$2)</f>
        <v>1485</v>
      </c>
      <c r="J21" s="527">
        <f t="shared" ref="J21:J28" si="88">INDEX($U21:$AF21,$J$2)</f>
        <v>1732</v>
      </c>
      <c r="K21" s="527">
        <f t="shared" ref="K21:K28" si="89">INDEX($U21:$AF21,$K$2)</f>
        <v>2192</v>
      </c>
      <c r="L21" s="527">
        <f t="shared" ref="L21:L28" si="90">INDEX($AG21:$AR21,$L$2)</f>
        <v>2259</v>
      </c>
      <c r="M21" s="527">
        <f t="shared" ref="M21:M28" si="91">INDEX($AG21:$AR21,$M$2)</f>
        <v>3526</v>
      </c>
      <c r="N21" s="527">
        <f t="shared" ref="N21:N27" si="92">INDEX($AG21:$AR21,$N$2)</f>
        <v>5082</v>
      </c>
      <c r="O21" s="527">
        <f t="shared" ref="O21:O28" si="93">INDEX($AG21:$AR21,$O$2)</f>
        <v>6701</v>
      </c>
      <c r="P21" s="527">
        <f t="shared" ref="P21:S28" si="94">INDEX($AS21:$BD21,P$2)</f>
        <v>5243</v>
      </c>
      <c r="Q21" s="527">
        <f t="shared" si="94"/>
        <v>5524</v>
      </c>
      <c r="R21" s="527">
        <f t="shared" si="94"/>
        <v>0</v>
      </c>
      <c r="S21" s="527">
        <f t="shared" si="94"/>
        <v>0</v>
      </c>
      <c r="T21" s="1"/>
      <c r="U21" s="527">
        <v>1142</v>
      </c>
      <c r="V21" s="527">
        <v>1203</v>
      </c>
      <c r="W21" s="527">
        <v>1332</v>
      </c>
      <c r="X21" s="527">
        <v>1503</v>
      </c>
      <c r="Y21" s="527">
        <v>1459</v>
      </c>
      <c r="Z21" s="527">
        <v>1485</v>
      </c>
      <c r="AA21" s="527">
        <v>1485</v>
      </c>
      <c r="AB21" s="527">
        <v>1572</v>
      </c>
      <c r="AC21" s="527">
        <v>1732</v>
      </c>
      <c r="AD21" s="527">
        <v>1852</v>
      </c>
      <c r="AE21" s="527">
        <v>2108</v>
      </c>
      <c r="AF21" s="527">
        <v>2192</v>
      </c>
      <c r="AG21" s="527">
        <v>2219</v>
      </c>
      <c r="AH21" s="527">
        <v>2130</v>
      </c>
      <c r="AI21" s="527">
        <v>2259</v>
      </c>
      <c r="AJ21" s="527">
        <v>2385</v>
      </c>
      <c r="AK21" s="527">
        <v>2733</v>
      </c>
      <c r="AL21" s="527">
        <v>3526</v>
      </c>
      <c r="AM21" s="527">
        <v>3957</v>
      </c>
      <c r="AN21" s="527">
        <v>4470</v>
      </c>
      <c r="AO21" s="527">
        <v>5082</v>
      </c>
      <c r="AP21" s="527">
        <v>5596</v>
      </c>
      <c r="AQ21" s="527">
        <v>6020</v>
      </c>
      <c r="AR21" s="527">
        <v>6701</v>
      </c>
      <c r="AS21" s="4">
        <v>6810</v>
      </c>
      <c r="AT21" s="4">
        <v>5112</v>
      </c>
      <c r="AU21" s="4">
        <v>5243</v>
      </c>
      <c r="AV21" s="4">
        <v>4730</v>
      </c>
      <c r="AW21" s="4">
        <v>4944</v>
      </c>
      <c r="AX21" s="4">
        <v>5524</v>
      </c>
      <c r="AY21" s="4"/>
      <c r="AZ21" s="4"/>
      <c r="BA21" s="4"/>
      <c r="BB21" s="4"/>
      <c r="BC21" s="4"/>
      <c r="BD21" s="4"/>
      <c r="BF21" s="25">
        <f t="shared" si="69"/>
        <v>3.0689499774673275</v>
      </c>
      <c r="BG21" s="25">
        <f t="shared" si="70"/>
        <v>2.4</v>
      </c>
      <c r="BH21" s="25">
        <f t="shared" si="71"/>
        <v>2.3209384683488268</v>
      </c>
      <c r="BI21" s="25">
        <f t="shared" si="72"/>
        <v>1.9832285115303983</v>
      </c>
      <c r="BJ21" s="25">
        <f t="shared" si="73"/>
        <v>1.8090010976948407</v>
      </c>
      <c r="BK21" s="25">
        <f t="shared" si="74"/>
        <v>1.5666477595008508</v>
      </c>
      <c r="BL21" s="25">
        <f t="shared" si="75"/>
        <v>0</v>
      </c>
      <c r="BM21" s="25">
        <f t="shared" si="76"/>
        <v>0</v>
      </c>
      <c r="BN21" s="25">
        <f t="shared" si="77"/>
        <v>0</v>
      </c>
      <c r="BO21" s="25">
        <f t="shared" si="78"/>
        <v>0</v>
      </c>
      <c r="BP21" s="25">
        <f t="shared" si="79"/>
        <v>0</v>
      </c>
      <c r="BQ21" s="25">
        <f t="shared" si="80"/>
        <v>0</v>
      </c>
      <c r="BS21" s="1" t="b">
        <f>AS21='Agency North'!AP114</f>
        <v>1</v>
      </c>
      <c r="BT21" s="1" t="b">
        <f>AT21='Agency North'!AQ114</f>
        <v>1</v>
      </c>
      <c r="BU21" s="1" t="b">
        <f>AU21='Agency North'!AR114</f>
        <v>1</v>
      </c>
      <c r="BV21" s="1" t="b">
        <f>AV21='Agency North'!AS114</f>
        <v>1</v>
      </c>
      <c r="BW21" s="1" t="b">
        <f>AW21='Agency North'!AT114</f>
        <v>1</v>
      </c>
      <c r="BX21" s="1" t="b">
        <f>AX21='Agency North'!AU114</f>
        <v>1</v>
      </c>
    </row>
    <row r="22" spans="1:76" x14ac:dyDescent="0.25">
      <c r="A22" s="90" t="s">
        <v>134</v>
      </c>
      <c r="B22" s="90" t="s">
        <v>187</v>
      </c>
      <c r="C22" s="527">
        <f t="shared" si="82"/>
        <v>0</v>
      </c>
      <c r="D22" s="527">
        <f t="shared" si="83"/>
        <v>0</v>
      </c>
      <c r="E22" s="527">
        <f t="shared" si="84"/>
        <v>3299</v>
      </c>
      <c r="F22" s="530" t="str">
        <f t="shared" si="85"/>
        <v>-</v>
      </c>
      <c r="H22" s="527">
        <f t="shared" si="86"/>
        <v>0</v>
      </c>
      <c r="I22" s="527">
        <f t="shared" si="87"/>
        <v>0</v>
      </c>
      <c r="J22" s="527">
        <f t="shared" si="88"/>
        <v>0</v>
      </c>
      <c r="K22" s="527">
        <f t="shared" si="89"/>
        <v>0</v>
      </c>
      <c r="L22" s="527">
        <f t="shared" si="90"/>
        <v>0</v>
      </c>
      <c r="M22" s="527">
        <f t="shared" si="91"/>
        <v>0</v>
      </c>
      <c r="N22" s="527">
        <f t="shared" si="92"/>
        <v>0</v>
      </c>
      <c r="O22" s="527">
        <f t="shared" si="93"/>
        <v>0</v>
      </c>
      <c r="P22" s="527">
        <f t="shared" si="94"/>
        <v>1709</v>
      </c>
      <c r="Q22" s="527">
        <f t="shared" si="94"/>
        <v>3299</v>
      </c>
      <c r="R22" s="527">
        <f t="shared" si="94"/>
        <v>0</v>
      </c>
      <c r="S22" s="527">
        <f t="shared" si="94"/>
        <v>0</v>
      </c>
      <c r="T22" s="1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>
        <v>1555</v>
      </c>
      <c r="AU22" s="4">
        <v>1709</v>
      </c>
      <c r="AV22" s="4">
        <v>2366</v>
      </c>
      <c r="AW22" s="4">
        <v>2740</v>
      </c>
      <c r="AX22" s="4">
        <v>3299</v>
      </c>
      <c r="AY22" s="4"/>
      <c r="AZ22" s="4"/>
      <c r="BA22" s="4"/>
      <c r="BB22" s="4"/>
      <c r="BC22" s="4"/>
      <c r="BD22" s="4"/>
      <c r="BF22" s="25" t="str">
        <f t="shared" si="69"/>
        <v>-</v>
      </c>
      <c r="BG22" s="25" t="str">
        <f t="shared" si="70"/>
        <v>-</v>
      </c>
      <c r="BH22" s="25" t="str">
        <f t="shared" si="71"/>
        <v>-</v>
      </c>
      <c r="BI22" s="25" t="str">
        <f t="shared" si="72"/>
        <v>-</v>
      </c>
      <c r="BJ22" s="25" t="str">
        <f t="shared" si="73"/>
        <v>-</v>
      </c>
      <c r="BK22" s="25" t="str">
        <f t="shared" si="74"/>
        <v>-</v>
      </c>
      <c r="BL22" s="25" t="str">
        <f t="shared" si="75"/>
        <v>-</v>
      </c>
      <c r="BM22" s="25" t="str">
        <f t="shared" si="76"/>
        <v>-</v>
      </c>
      <c r="BN22" s="25" t="str">
        <f t="shared" si="77"/>
        <v>-</v>
      </c>
      <c r="BO22" s="25" t="str">
        <f t="shared" si="78"/>
        <v>-</v>
      </c>
      <c r="BP22" s="25" t="str">
        <f t="shared" si="79"/>
        <v>-</v>
      </c>
      <c r="BQ22" s="25" t="str">
        <f t="shared" si="80"/>
        <v>-</v>
      </c>
      <c r="BS22" s="1" t="b">
        <f>AS22='Agency North'!AP113</f>
        <v>1</v>
      </c>
      <c r="BT22" s="1" t="b">
        <f>AT22='Agency North'!AQ113</f>
        <v>1</v>
      </c>
      <c r="BU22" s="1" t="b">
        <f>AU22='Agency North'!AR113</f>
        <v>1</v>
      </c>
      <c r="BV22" s="1" t="b">
        <f>AV22='Agency North'!AS113</f>
        <v>1</v>
      </c>
      <c r="BW22" s="1" t="b">
        <f>AW22='Agency North'!AT113</f>
        <v>1</v>
      </c>
      <c r="BX22" s="1" t="b">
        <f>AX22='Agency North'!AU113</f>
        <v>1</v>
      </c>
    </row>
    <row r="23" spans="1:76" x14ac:dyDescent="0.25">
      <c r="A23" s="90" t="s">
        <v>135</v>
      </c>
      <c r="B23" s="90" t="s">
        <v>196</v>
      </c>
      <c r="C23" s="527">
        <f t="shared" si="82"/>
        <v>1704</v>
      </c>
      <c r="D23" s="527">
        <f t="shared" si="83"/>
        <v>5348</v>
      </c>
      <c r="E23" s="527">
        <f t="shared" si="84"/>
        <v>4210</v>
      </c>
      <c r="F23" s="530">
        <f t="shared" si="85"/>
        <v>1.522053506869125</v>
      </c>
      <c r="H23" s="527">
        <f t="shared" si="86"/>
        <v>997</v>
      </c>
      <c r="I23" s="527">
        <f t="shared" si="87"/>
        <v>1105</v>
      </c>
      <c r="J23" s="527">
        <f t="shared" si="88"/>
        <v>1297</v>
      </c>
      <c r="K23" s="527">
        <f t="shared" si="89"/>
        <v>1704</v>
      </c>
      <c r="L23" s="527">
        <f t="shared" si="90"/>
        <v>1726</v>
      </c>
      <c r="M23" s="527">
        <f t="shared" si="91"/>
        <v>2766</v>
      </c>
      <c r="N23" s="527">
        <f t="shared" si="92"/>
        <v>4038</v>
      </c>
      <c r="O23" s="527">
        <f t="shared" si="93"/>
        <v>5348</v>
      </c>
      <c r="P23" s="527">
        <f t="shared" si="94"/>
        <v>3844</v>
      </c>
      <c r="Q23" s="527">
        <f t="shared" si="94"/>
        <v>4210</v>
      </c>
      <c r="R23" s="527">
        <f t="shared" si="94"/>
        <v>0</v>
      </c>
      <c r="S23" s="527">
        <f t="shared" si="94"/>
        <v>0</v>
      </c>
      <c r="U23" s="4">
        <v>845</v>
      </c>
      <c r="V23" s="4">
        <v>883</v>
      </c>
      <c r="W23" s="4">
        <v>997</v>
      </c>
      <c r="X23" s="4">
        <v>1127</v>
      </c>
      <c r="Y23" s="4">
        <v>1061</v>
      </c>
      <c r="Z23" s="4">
        <v>1105</v>
      </c>
      <c r="AA23" s="4">
        <v>1101</v>
      </c>
      <c r="AB23" s="4">
        <v>1199</v>
      </c>
      <c r="AC23" s="4">
        <v>1297</v>
      </c>
      <c r="AD23" s="4">
        <v>1387</v>
      </c>
      <c r="AE23" s="4">
        <v>1621</v>
      </c>
      <c r="AF23" s="4">
        <v>1704</v>
      </c>
      <c r="AG23" s="4">
        <v>1716</v>
      </c>
      <c r="AH23" s="4">
        <v>1621</v>
      </c>
      <c r="AI23" s="4">
        <v>1726</v>
      </c>
      <c r="AJ23" s="4">
        <v>1792</v>
      </c>
      <c r="AK23" s="4">
        <v>2080</v>
      </c>
      <c r="AL23" s="4">
        <v>2766</v>
      </c>
      <c r="AM23" s="4">
        <v>3156</v>
      </c>
      <c r="AN23" s="4">
        <v>3577</v>
      </c>
      <c r="AO23" s="4">
        <v>4038</v>
      </c>
      <c r="AP23" s="4">
        <v>4438</v>
      </c>
      <c r="AQ23" s="4">
        <v>4775</v>
      </c>
      <c r="AR23" s="4">
        <v>5348</v>
      </c>
      <c r="AS23" s="4">
        <v>5455</v>
      </c>
      <c r="AT23" s="4">
        <v>3696</v>
      </c>
      <c r="AU23" s="4">
        <v>3844</v>
      </c>
      <c r="AV23" s="4">
        <v>3460</v>
      </c>
      <c r="AW23" s="4">
        <v>3625</v>
      </c>
      <c r="AX23" s="4">
        <v>4210</v>
      </c>
      <c r="AY23" s="4"/>
      <c r="AZ23" s="4"/>
      <c r="BA23" s="4"/>
      <c r="BB23" s="4"/>
      <c r="BC23" s="4"/>
      <c r="BD23" s="4"/>
      <c r="BF23" s="25">
        <f t="shared" ref="BF23:BF28" si="95">IFERROR(AS23/AG23,"-")</f>
        <v>3.178904428904429</v>
      </c>
      <c r="BG23" s="25">
        <f t="shared" si="70"/>
        <v>2.2800740283775447</v>
      </c>
      <c r="BH23" s="25">
        <f t="shared" si="71"/>
        <v>2.2271147161066049</v>
      </c>
      <c r="BI23" s="25">
        <f t="shared" si="72"/>
        <v>1.9308035714285714</v>
      </c>
      <c r="BJ23" s="25">
        <f t="shared" si="73"/>
        <v>1.7427884615384615</v>
      </c>
      <c r="BK23" s="25">
        <f t="shared" si="74"/>
        <v>1.522053506869125</v>
      </c>
      <c r="BL23" s="25">
        <f t="shared" si="75"/>
        <v>0</v>
      </c>
      <c r="BM23" s="25">
        <f t="shared" si="76"/>
        <v>0</v>
      </c>
      <c r="BN23" s="25">
        <f t="shared" si="77"/>
        <v>0</v>
      </c>
      <c r="BO23" s="25">
        <f t="shared" si="78"/>
        <v>0</v>
      </c>
      <c r="BP23" s="25">
        <f t="shared" si="79"/>
        <v>0</v>
      </c>
      <c r="BQ23" s="25">
        <f t="shared" ref="BQ23:BQ28" si="96">IFERROR(BD23/AR23,"-")</f>
        <v>0</v>
      </c>
      <c r="BS23" s="1" t="b">
        <f>AS23='Agency North'!AP107</f>
        <v>1</v>
      </c>
      <c r="BT23" s="1" t="b">
        <f>AT23='Agency North'!AQ107</f>
        <v>1</v>
      </c>
      <c r="BU23" s="1" t="b">
        <f>AU23='Agency North'!AR107</f>
        <v>1</v>
      </c>
      <c r="BV23" s="1" t="b">
        <f>AV23='Agency North'!AS107</f>
        <v>1</v>
      </c>
      <c r="BW23" s="1" t="b">
        <f>AW23='Agency North'!AT107</f>
        <v>1</v>
      </c>
      <c r="BX23" s="1" t="b">
        <f>AX23='Agency North'!AU107</f>
        <v>1</v>
      </c>
    </row>
    <row r="24" spans="1:76" x14ac:dyDescent="0.25">
      <c r="A24" s="90" t="s">
        <v>136</v>
      </c>
      <c r="B24" s="90" t="s">
        <v>197</v>
      </c>
      <c r="C24" s="527">
        <f t="shared" si="82"/>
        <v>58</v>
      </c>
      <c r="D24" s="527">
        <f t="shared" si="83"/>
        <v>237</v>
      </c>
      <c r="E24" s="527">
        <f t="shared" si="84"/>
        <v>324</v>
      </c>
      <c r="F24" s="530">
        <f t="shared" si="85"/>
        <v>2.8173913043478263</v>
      </c>
      <c r="H24" s="527">
        <f t="shared" si="86"/>
        <v>65</v>
      </c>
      <c r="I24" s="527">
        <f t="shared" si="87"/>
        <v>49</v>
      </c>
      <c r="J24" s="527">
        <f t="shared" si="88"/>
        <v>39</v>
      </c>
      <c r="K24" s="527">
        <f t="shared" si="89"/>
        <v>58</v>
      </c>
      <c r="L24" s="527">
        <f t="shared" si="90"/>
        <v>87</v>
      </c>
      <c r="M24" s="527">
        <f t="shared" si="91"/>
        <v>115</v>
      </c>
      <c r="N24" s="527">
        <f t="shared" si="92"/>
        <v>178</v>
      </c>
      <c r="O24" s="527">
        <f t="shared" si="93"/>
        <v>237</v>
      </c>
      <c r="P24" s="527">
        <f t="shared" si="94"/>
        <v>287</v>
      </c>
      <c r="Q24" s="527">
        <f t="shared" si="94"/>
        <v>324</v>
      </c>
      <c r="R24" s="527">
        <f t="shared" si="94"/>
        <v>0</v>
      </c>
      <c r="S24" s="527">
        <f t="shared" si="94"/>
        <v>0</v>
      </c>
      <c r="U24" s="4">
        <v>57</v>
      </c>
      <c r="V24" s="4">
        <v>65</v>
      </c>
      <c r="W24" s="4">
        <v>65</v>
      </c>
      <c r="X24" s="4">
        <v>63</v>
      </c>
      <c r="Y24" s="4">
        <v>62</v>
      </c>
      <c r="Z24" s="4">
        <v>49</v>
      </c>
      <c r="AA24" s="4">
        <v>43</v>
      </c>
      <c r="AB24" s="4">
        <v>37</v>
      </c>
      <c r="AC24" s="4">
        <v>39</v>
      </c>
      <c r="AD24" s="4">
        <v>47</v>
      </c>
      <c r="AE24" s="4">
        <v>55</v>
      </c>
      <c r="AF24" s="4">
        <v>58</v>
      </c>
      <c r="AG24" s="4">
        <v>68</v>
      </c>
      <c r="AH24" s="4">
        <v>78</v>
      </c>
      <c r="AI24" s="4">
        <v>87</v>
      </c>
      <c r="AJ24" s="4">
        <v>110</v>
      </c>
      <c r="AK24" s="4">
        <v>114</v>
      </c>
      <c r="AL24" s="4">
        <v>115</v>
      </c>
      <c r="AM24" s="4">
        <v>127</v>
      </c>
      <c r="AN24" s="4">
        <v>147</v>
      </c>
      <c r="AO24" s="4">
        <v>178</v>
      </c>
      <c r="AP24" s="4">
        <v>194</v>
      </c>
      <c r="AQ24" s="4">
        <v>206</v>
      </c>
      <c r="AR24" s="4">
        <v>237</v>
      </c>
      <c r="AS24" s="4">
        <v>253</v>
      </c>
      <c r="AT24" s="4">
        <v>272</v>
      </c>
      <c r="AU24" s="4">
        <v>287</v>
      </c>
      <c r="AV24" s="4">
        <v>295</v>
      </c>
      <c r="AW24" s="4">
        <v>313</v>
      </c>
      <c r="AX24" s="4">
        <v>324</v>
      </c>
      <c r="AY24" s="4"/>
      <c r="AZ24" s="4"/>
      <c r="BA24" s="4"/>
      <c r="BB24" s="4"/>
      <c r="BC24" s="4"/>
      <c r="BD24" s="4"/>
      <c r="BF24" s="25">
        <f t="shared" si="95"/>
        <v>3.7205882352941178</v>
      </c>
      <c r="BG24" s="25">
        <f t="shared" ref="BG24:BG28" si="97">IFERROR(AT24/AH24,"-")</f>
        <v>3.4871794871794872</v>
      </c>
      <c r="BH24" s="25">
        <f t="shared" si="71"/>
        <v>3.2988505747126435</v>
      </c>
      <c r="BI24" s="25">
        <f t="shared" ref="BI24:BI28" si="98">IFERROR(AV24/AJ24,"-")</f>
        <v>2.6818181818181817</v>
      </c>
      <c r="BJ24" s="25">
        <f t="shared" si="73"/>
        <v>2.7456140350877192</v>
      </c>
      <c r="BK24" s="25">
        <f t="shared" ref="BK24:BK28" si="99">IFERROR(AX24/AL24,"-")</f>
        <v>2.8173913043478263</v>
      </c>
      <c r="BL24" s="25">
        <f t="shared" ref="BL24:BL28" si="100">IFERROR(AY24/AM24,"-")</f>
        <v>0</v>
      </c>
      <c r="BM24" s="25">
        <f t="shared" ref="BM24:BM28" si="101">IFERROR(AZ24/AN24,"-")</f>
        <v>0</v>
      </c>
      <c r="BN24" s="25">
        <f t="shared" ref="BN24:BN28" si="102">IFERROR(BA24/AO24,"-")</f>
        <v>0</v>
      </c>
      <c r="BO24" s="25">
        <f t="shared" ref="BO24:BO28" si="103">IFERROR(BB24/AP24,"-")</f>
        <v>0</v>
      </c>
      <c r="BP24" s="25">
        <f t="shared" ref="BP24:BP28" si="104">IFERROR(BC24/AQ24,"-")</f>
        <v>0</v>
      </c>
      <c r="BQ24" s="25">
        <f t="shared" si="96"/>
        <v>0</v>
      </c>
      <c r="BS24" s="1" t="b">
        <f>AS24='Agency North'!AP108</f>
        <v>1</v>
      </c>
      <c r="BT24" s="1" t="b">
        <f>AT24='Agency North'!AQ108</f>
        <v>1</v>
      </c>
      <c r="BU24" s="1" t="b">
        <f>AU24='Agency North'!AR108</f>
        <v>1</v>
      </c>
      <c r="BV24" s="1" t="b">
        <f>AV24='Agency North'!AS108</f>
        <v>1</v>
      </c>
      <c r="BW24" s="1" t="b">
        <f>AW24='Agency North'!AT108</f>
        <v>1</v>
      </c>
      <c r="BX24" s="1" t="b">
        <f>AX24='Agency North'!AU108</f>
        <v>1</v>
      </c>
    </row>
    <row r="25" spans="1:76" x14ac:dyDescent="0.25">
      <c r="A25" s="90" t="s">
        <v>137</v>
      </c>
      <c r="B25" s="90" t="s">
        <v>198</v>
      </c>
      <c r="C25" s="527">
        <f t="shared" si="82"/>
        <v>288</v>
      </c>
      <c r="D25" s="527">
        <f t="shared" si="83"/>
        <v>738</v>
      </c>
      <c r="E25" s="527">
        <f t="shared" si="84"/>
        <v>634</v>
      </c>
      <c r="F25" s="530">
        <f t="shared" si="85"/>
        <v>1.4813084112149533</v>
      </c>
      <c r="H25" s="527">
        <f t="shared" si="86"/>
        <v>175</v>
      </c>
      <c r="I25" s="527">
        <f t="shared" si="87"/>
        <v>208</v>
      </c>
      <c r="J25" s="527">
        <f t="shared" si="88"/>
        <v>253</v>
      </c>
      <c r="K25" s="527">
        <f t="shared" si="89"/>
        <v>288</v>
      </c>
      <c r="L25" s="527">
        <f t="shared" si="90"/>
        <v>293</v>
      </c>
      <c r="M25" s="527">
        <f t="shared" si="91"/>
        <v>428</v>
      </c>
      <c r="N25" s="527">
        <f t="shared" si="92"/>
        <v>568</v>
      </c>
      <c r="O25" s="527">
        <f t="shared" si="93"/>
        <v>738</v>
      </c>
      <c r="P25" s="527">
        <f t="shared" si="94"/>
        <v>729</v>
      </c>
      <c r="Q25" s="527">
        <f t="shared" si="94"/>
        <v>634</v>
      </c>
      <c r="R25" s="527">
        <f t="shared" si="94"/>
        <v>0</v>
      </c>
      <c r="S25" s="527">
        <f t="shared" si="94"/>
        <v>0</v>
      </c>
      <c r="U25" s="4">
        <v>157</v>
      </c>
      <c r="V25" s="4">
        <v>169</v>
      </c>
      <c r="W25" s="4">
        <v>175</v>
      </c>
      <c r="X25" s="4">
        <v>202</v>
      </c>
      <c r="Y25" s="4">
        <v>214</v>
      </c>
      <c r="Z25" s="4">
        <v>208</v>
      </c>
      <c r="AA25" s="4">
        <v>213</v>
      </c>
      <c r="AB25" s="4">
        <v>211</v>
      </c>
      <c r="AC25" s="4">
        <v>253</v>
      </c>
      <c r="AD25" s="4">
        <v>272</v>
      </c>
      <c r="AE25" s="4">
        <v>289</v>
      </c>
      <c r="AF25" s="4">
        <v>288</v>
      </c>
      <c r="AG25" s="4">
        <v>290</v>
      </c>
      <c r="AH25" s="4">
        <v>284</v>
      </c>
      <c r="AI25" s="4">
        <v>293</v>
      </c>
      <c r="AJ25" s="4">
        <v>311</v>
      </c>
      <c r="AK25" s="4">
        <v>348</v>
      </c>
      <c r="AL25" s="4">
        <v>428</v>
      </c>
      <c r="AM25" s="4">
        <v>444</v>
      </c>
      <c r="AN25" s="4">
        <v>494</v>
      </c>
      <c r="AO25" s="4">
        <v>568</v>
      </c>
      <c r="AP25" s="4">
        <v>640</v>
      </c>
      <c r="AQ25" s="4">
        <v>688</v>
      </c>
      <c r="AR25" s="4">
        <v>738</v>
      </c>
      <c r="AS25" s="4">
        <v>722</v>
      </c>
      <c r="AT25" s="4">
        <v>749</v>
      </c>
      <c r="AU25" s="4">
        <v>729</v>
      </c>
      <c r="AV25" s="4">
        <v>602</v>
      </c>
      <c r="AW25" s="4">
        <v>630</v>
      </c>
      <c r="AX25" s="4">
        <v>634</v>
      </c>
      <c r="AY25" s="4"/>
      <c r="AZ25" s="4"/>
      <c r="BA25" s="4"/>
      <c r="BB25" s="4"/>
      <c r="BC25" s="4"/>
      <c r="BD25" s="4"/>
      <c r="BF25" s="25">
        <f t="shared" si="95"/>
        <v>2.489655172413793</v>
      </c>
      <c r="BG25" s="25">
        <f t="shared" si="97"/>
        <v>2.637323943661972</v>
      </c>
      <c r="BH25" s="25">
        <f t="shared" ref="BH25:BH28" si="105">IFERROR(AU25/AI25,"-")</f>
        <v>2.4880546075085324</v>
      </c>
      <c r="BI25" s="25">
        <f t="shared" si="98"/>
        <v>1.9356913183279743</v>
      </c>
      <c r="BJ25" s="25">
        <f t="shared" ref="BJ25:BJ28" si="106">IFERROR(AW25/AK25,"-")</f>
        <v>1.8103448275862069</v>
      </c>
      <c r="BK25" s="25">
        <f t="shared" si="99"/>
        <v>1.4813084112149533</v>
      </c>
      <c r="BL25" s="25">
        <f t="shared" si="100"/>
        <v>0</v>
      </c>
      <c r="BM25" s="25">
        <f t="shared" si="101"/>
        <v>0</v>
      </c>
      <c r="BN25" s="25">
        <f t="shared" si="102"/>
        <v>0</v>
      </c>
      <c r="BO25" s="25">
        <f t="shared" si="103"/>
        <v>0</v>
      </c>
      <c r="BP25" s="25">
        <f t="shared" si="104"/>
        <v>0</v>
      </c>
      <c r="BQ25" s="25">
        <f t="shared" si="96"/>
        <v>0</v>
      </c>
      <c r="BS25" s="1" t="b">
        <f>AS25='Agency North'!AP109</f>
        <v>1</v>
      </c>
      <c r="BT25" s="1" t="b">
        <f>AT25='Agency North'!AQ109</f>
        <v>1</v>
      </c>
      <c r="BU25" s="1" t="b">
        <f>AU25='Agency North'!AR109</f>
        <v>1</v>
      </c>
      <c r="BV25" s="1" t="b">
        <f>AV25='Agency North'!AS109</f>
        <v>1</v>
      </c>
      <c r="BW25" s="1" t="b">
        <f>AW25='Agency North'!AT109</f>
        <v>1</v>
      </c>
      <c r="BX25" s="1" t="b">
        <f>AX25='Agency North'!AU109</f>
        <v>1</v>
      </c>
    </row>
    <row r="26" spans="1:76" x14ac:dyDescent="0.25">
      <c r="A26" s="90" t="s">
        <v>138</v>
      </c>
      <c r="B26" s="90" t="s">
        <v>199</v>
      </c>
      <c r="C26" s="527">
        <f t="shared" si="82"/>
        <v>93</v>
      </c>
      <c r="D26" s="527">
        <f t="shared" si="83"/>
        <v>251</v>
      </c>
      <c r="E26" s="527">
        <f t="shared" si="84"/>
        <v>225</v>
      </c>
      <c r="F26" s="530">
        <f t="shared" si="85"/>
        <v>1.5202702702702702</v>
      </c>
      <c r="H26" s="527">
        <f t="shared" si="86"/>
        <v>60</v>
      </c>
      <c r="I26" s="527">
        <f t="shared" si="87"/>
        <v>81</v>
      </c>
      <c r="J26" s="527">
        <f t="shared" si="88"/>
        <v>94</v>
      </c>
      <c r="K26" s="527">
        <f t="shared" si="89"/>
        <v>93</v>
      </c>
      <c r="L26" s="527">
        <f t="shared" si="90"/>
        <v>99</v>
      </c>
      <c r="M26" s="527">
        <f t="shared" si="91"/>
        <v>148</v>
      </c>
      <c r="N26" s="527">
        <f t="shared" si="92"/>
        <v>197</v>
      </c>
      <c r="O26" s="527">
        <f t="shared" si="93"/>
        <v>251</v>
      </c>
      <c r="P26" s="527">
        <f t="shared" si="94"/>
        <v>249</v>
      </c>
      <c r="Q26" s="527">
        <f t="shared" si="94"/>
        <v>225</v>
      </c>
      <c r="R26" s="527">
        <f t="shared" si="94"/>
        <v>0</v>
      </c>
      <c r="S26" s="527">
        <f t="shared" si="94"/>
        <v>0</v>
      </c>
      <c r="U26" s="4">
        <v>52</v>
      </c>
      <c r="V26" s="4">
        <v>54</v>
      </c>
      <c r="W26" s="4">
        <v>60</v>
      </c>
      <c r="X26" s="4">
        <v>70</v>
      </c>
      <c r="Y26" s="4">
        <v>80</v>
      </c>
      <c r="Z26" s="4">
        <v>81</v>
      </c>
      <c r="AA26" s="4">
        <v>82</v>
      </c>
      <c r="AB26" s="4">
        <v>80</v>
      </c>
      <c r="AC26" s="4">
        <v>94</v>
      </c>
      <c r="AD26" s="4">
        <v>97</v>
      </c>
      <c r="AE26" s="4">
        <v>95</v>
      </c>
      <c r="AF26" s="4">
        <v>93</v>
      </c>
      <c r="AG26" s="4">
        <v>94</v>
      </c>
      <c r="AH26" s="4">
        <v>96</v>
      </c>
      <c r="AI26" s="4">
        <v>99</v>
      </c>
      <c r="AJ26" s="4">
        <v>114</v>
      </c>
      <c r="AK26" s="4">
        <v>131</v>
      </c>
      <c r="AL26" s="4">
        <v>148</v>
      </c>
      <c r="AM26" s="4">
        <v>156</v>
      </c>
      <c r="AN26" s="4">
        <v>172</v>
      </c>
      <c r="AO26" s="4">
        <v>197</v>
      </c>
      <c r="AP26" s="4">
        <v>210</v>
      </c>
      <c r="AQ26" s="4">
        <v>231</v>
      </c>
      <c r="AR26" s="4">
        <v>251</v>
      </c>
      <c r="AS26" s="4">
        <v>255</v>
      </c>
      <c r="AT26" s="4">
        <v>259</v>
      </c>
      <c r="AU26" s="4">
        <v>249</v>
      </c>
      <c r="AV26" s="4">
        <v>238</v>
      </c>
      <c r="AW26" s="4">
        <v>241</v>
      </c>
      <c r="AX26" s="4">
        <v>225</v>
      </c>
      <c r="AY26" s="4"/>
      <c r="AZ26" s="4"/>
      <c r="BA26" s="4"/>
      <c r="BB26" s="4"/>
      <c r="BC26" s="4"/>
      <c r="BD26" s="4"/>
      <c r="BF26" s="25">
        <f t="shared" si="95"/>
        <v>2.7127659574468086</v>
      </c>
      <c r="BG26" s="25">
        <f t="shared" si="97"/>
        <v>2.6979166666666665</v>
      </c>
      <c r="BH26" s="25">
        <f t="shared" si="105"/>
        <v>2.5151515151515151</v>
      </c>
      <c r="BI26" s="25">
        <f t="shared" si="98"/>
        <v>2.0877192982456139</v>
      </c>
      <c r="BJ26" s="25">
        <f t="shared" si="106"/>
        <v>1.8396946564885497</v>
      </c>
      <c r="BK26" s="25">
        <f t="shared" si="99"/>
        <v>1.5202702702702702</v>
      </c>
      <c r="BL26" s="25">
        <f t="shared" si="100"/>
        <v>0</v>
      </c>
      <c r="BM26" s="25">
        <f t="shared" si="101"/>
        <v>0</v>
      </c>
      <c r="BN26" s="25">
        <f t="shared" si="102"/>
        <v>0</v>
      </c>
      <c r="BO26" s="25">
        <f t="shared" si="103"/>
        <v>0</v>
      </c>
      <c r="BP26" s="25">
        <f t="shared" si="104"/>
        <v>0</v>
      </c>
      <c r="BQ26" s="25">
        <f t="shared" si="96"/>
        <v>0</v>
      </c>
      <c r="BS26" s="1" t="b">
        <f>AS26='Agency North'!AP110</f>
        <v>1</v>
      </c>
      <c r="BT26" s="1" t="b">
        <f>AT26='Agency North'!AQ110</f>
        <v>1</v>
      </c>
      <c r="BU26" s="1" t="b">
        <f>AU26='Agency North'!AR110</f>
        <v>1</v>
      </c>
      <c r="BV26" s="1" t="b">
        <f>AV26='Agency North'!AS110</f>
        <v>1</v>
      </c>
      <c r="BW26" s="1" t="b">
        <f>AW26='Agency North'!AT110</f>
        <v>1</v>
      </c>
      <c r="BX26" s="1" t="b">
        <f>AX26='Agency North'!AU110</f>
        <v>1</v>
      </c>
    </row>
    <row r="27" spans="1:76" x14ac:dyDescent="0.25">
      <c r="A27" s="90" t="s">
        <v>139</v>
      </c>
      <c r="B27" s="90" t="s">
        <v>200</v>
      </c>
      <c r="C27" s="527">
        <f t="shared" si="82"/>
        <v>28</v>
      </c>
      <c r="D27" s="527">
        <f t="shared" si="83"/>
        <v>73</v>
      </c>
      <c r="E27" s="527">
        <f t="shared" si="84"/>
        <v>80</v>
      </c>
      <c r="F27" s="530">
        <f t="shared" si="85"/>
        <v>2.2222222222222223</v>
      </c>
      <c r="H27" s="527">
        <f t="shared" si="86"/>
        <v>27</v>
      </c>
      <c r="I27" s="527">
        <f t="shared" si="87"/>
        <v>29</v>
      </c>
      <c r="J27" s="527">
        <f t="shared" si="88"/>
        <v>28</v>
      </c>
      <c r="K27" s="527">
        <f t="shared" si="89"/>
        <v>28</v>
      </c>
      <c r="L27" s="527">
        <f t="shared" si="90"/>
        <v>29</v>
      </c>
      <c r="M27" s="527">
        <f t="shared" si="91"/>
        <v>36</v>
      </c>
      <c r="N27" s="527">
        <f t="shared" si="92"/>
        <v>57</v>
      </c>
      <c r="O27" s="527">
        <f t="shared" si="93"/>
        <v>73</v>
      </c>
      <c r="P27" s="527">
        <f t="shared" si="94"/>
        <v>82</v>
      </c>
      <c r="Q27" s="527">
        <f t="shared" si="94"/>
        <v>80</v>
      </c>
      <c r="R27" s="527">
        <f t="shared" si="94"/>
        <v>0</v>
      </c>
      <c r="S27" s="527">
        <f t="shared" si="94"/>
        <v>0</v>
      </c>
      <c r="U27" s="4">
        <v>24</v>
      </c>
      <c r="V27" s="4">
        <v>24</v>
      </c>
      <c r="W27" s="4">
        <v>27</v>
      </c>
      <c r="X27" s="4">
        <v>31</v>
      </c>
      <c r="Y27" s="4">
        <v>30</v>
      </c>
      <c r="Z27" s="4">
        <v>29</v>
      </c>
      <c r="AA27" s="4">
        <v>29</v>
      </c>
      <c r="AB27" s="4">
        <v>26</v>
      </c>
      <c r="AC27" s="4">
        <v>28</v>
      </c>
      <c r="AD27" s="4">
        <v>29</v>
      </c>
      <c r="AE27" s="4">
        <v>28</v>
      </c>
      <c r="AF27" s="4">
        <v>28</v>
      </c>
      <c r="AG27" s="4">
        <v>30</v>
      </c>
      <c r="AH27" s="4">
        <v>29</v>
      </c>
      <c r="AI27" s="4">
        <v>29</v>
      </c>
      <c r="AJ27" s="4">
        <v>31</v>
      </c>
      <c r="AK27" s="4">
        <v>33</v>
      </c>
      <c r="AL27" s="4">
        <v>36</v>
      </c>
      <c r="AM27" s="4">
        <v>39</v>
      </c>
      <c r="AN27" s="4">
        <v>42</v>
      </c>
      <c r="AO27" s="4">
        <v>57</v>
      </c>
      <c r="AP27" s="4">
        <v>67</v>
      </c>
      <c r="AQ27" s="4">
        <v>70</v>
      </c>
      <c r="AR27" s="4">
        <v>73</v>
      </c>
      <c r="AS27" s="4">
        <v>74</v>
      </c>
      <c r="AT27" s="4">
        <v>83</v>
      </c>
      <c r="AU27" s="4">
        <v>82</v>
      </c>
      <c r="AV27" s="4">
        <v>82</v>
      </c>
      <c r="AW27" s="4">
        <v>81</v>
      </c>
      <c r="AX27" s="4">
        <v>80</v>
      </c>
      <c r="AY27" s="4"/>
      <c r="AZ27" s="4"/>
      <c r="BA27" s="4"/>
      <c r="BB27" s="4"/>
      <c r="BC27" s="4"/>
      <c r="BD27" s="4"/>
      <c r="BF27" s="25">
        <f t="shared" si="95"/>
        <v>2.4666666666666668</v>
      </c>
      <c r="BG27" s="25">
        <f t="shared" si="97"/>
        <v>2.8620689655172415</v>
      </c>
      <c r="BH27" s="25">
        <f t="shared" si="105"/>
        <v>2.8275862068965516</v>
      </c>
      <c r="BI27" s="25">
        <f t="shared" si="98"/>
        <v>2.6451612903225805</v>
      </c>
      <c r="BJ27" s="25">
        <f t="shared" si="106"/>
        <v>2.4545454545454546</v>
      </c>
      <c r="BK27" s="25">
        <f t="shared" si="99"/>
        <v>2.2222222222222223</v>
      </c>
      <c r="BL27" s="25">
        <f t="shared" si="100"/>
        <v>0</v>
      </c>
      <c r="BM27" s="25">
        <f t="shared" si="101"/>
        <v>0</v>
      </c>
      <c r="BN27" s="25">
        <f t="shared" si="102"/>
        <v>0</v>
      </c>
      <c r="BO27" s="25">
        <f t="shared" si="103"/>
        <v>0</v>
      </c>
      <c r="BP27" s="25">
        <f t="shared" si="104"/>
        <v>0</v>
      </c>
      <c r="BQ27" s="25">
        <f t="shared" si="96"/>
        <v>0</v>
      </c>
      <c r="BS27" s="1" t="b">
        <f>AS27='Agency North'!AP111</f>
        <v>1</v>
      </c>
      <c r="BT27" s="1" t="b">
        <f>AT27='Agency North'!AQ111</f>
        <v>1</v>
      </c>
      <c r="BU27" s="1" t="b">
        <f>AU27='Agency North'!AR111</f>
        <v>1</v>
      </c>
      <c r="BV27" s="1" t="b">
        <f>AV27='Agency North'!AS111</f>
        <v>1</v>
      </c>
      <c r="BW27" s="1" t="b">
        <f>AW27='Agency North'!AT111</f>
        <v>1</v>
      </c>
      <c r="BX27" s="1" t="b">
        <f>AX27='Agency North'!AU111</f>
        <v>1</v>
      </c>
    </row>
    <row r="28" spans="1:76" x14ac:dyDescent="0.25">
      <c r="A28" s="90" t="s">
        <v>140</v>
      </c>
      <c r="B28" s="90" t="s">
        <v>201</v>
      </c>
      <c r="C28" s="527">
        <f t="shared" si="82"/>
        <v>21</v>
      </c>
      <c r="D28" s="527">
        <f t="shared" si="83"/>
        <v>54</v>
      </c>
      <c r="E28" s="527">
        <f t="shared" si="84"/>
        <v>51</v>
      </c>
      <c r="F28" s="530">
        <f t="shared" si="85"/>
        <v>1.5454545454545454</v>
      </c>
      <c r="H28" s="527">
        <f t="shared" si="86"/>
        <v>8</v>
      </c>
      <c r="I28" s="527">
        <f t="shared" si="87"/>
        <v>13</v>
      </c>
      <c r="J28" s="527">
        <f t="shared" si="88"/>
        <v>21</v>
      </c>
      <c r="K28" s="527">
        <f t="shared" si="89"/>
        <v>21</v>
      </c>
      <c r="L28" s="527">
        <f t="shared" si="90"/>
        <v>25</v>
      </c>
      <c r="M28" s="527">
        <f t="shared" si="91"/>
        <v>33</v>
      </c>
      <c r="N28" s="527">
        <f>INDEX($AG28:$AR28,$N$2)</f>
        <v>44</v>
      </c>
      <c r="O28" s="527">
        <f t="shared" si="93"/>
        <v>54</v>
      </c>
      <c r="P28" s="527">
        <f t="shared" si="94"/>
        <v>52</v>
      </c>
      <c r="Q28" s="527">
        <f t="shared" si="94"/>
        <v>51</v>
      </c>
      <c r="R28" s="527">
        <f t="shared" si="94"/>
        <v>0</v>
      </c>
      <c r="S28" s="527">
        <f t="shared" si="94"/>
        <v>0</v>
      </c>
      <c r="U28" s="4">
        <v>7</v>
      </c>
      <c r="V28" s="4">
        <v>8</v>
      </c>
      <c r="W28" s="4">
        <v>8</v>
      </c>
      <c r="X28" s="4">
        <v>10</v>
      </c>
      <c r="Y28" s="4">
        <v>12</v>
      </c>
      <c r="Z28" s="4">
        <v>13</v>
      </c>
      <c r="AA28" s="4">
        <v>17</v>
      </c>
      <c r="AB28" s="4">
        <v>19</v>
      </c>
      <c r="AC28" s="4">
        <v>21</v>
      </c>
      <c r="AD28" s="4">
        <v>20</v>
      </c>
      <c r="AE28" s="4">
        <v>20</v>
      </c>
      <c r="AF28" s="4">
        <v>21</v>
      </c>
      <c r="AG28" s="4">
        <v>21</v>
      </c>
      <c r="AH28" s="4">
        <v>22</v>
      </c>
      <c r="AI28" s="4">
        <v>25</v>
      </c>
      <c r="AJ28" s="4">
        <v>27</v>
      </c>
      <c r="AK28" s="4">
        <v>27</v>
      </c>
      <c r="AL28" s="4">
        <v>33</v>
      </c>
      <c r="AM28" s="4">
        <v>35</v>
      </c>
      <c r="AN28" s="4">
        <v>38</v>
      </c>
      <c r="AO28" s="4">
        <v>44</v>
      </c>
      <c r="AP28" s="4">
        <v>47</v>
      </c>
      <c r="AQ28" s="4">
        <v>50</v>
      </c>
      <c r="AR28" s="4">
        <v>54</v>
      </c>
      <c r="AS28" s="4">
        <v>51</v>
      </c>
      <c r="AT28" s="4">
        <v>53</v>
      </c>
      <c r="AU28" s="4">
        <v>52</v>
      </c>
      <c r="AV28" s="4">
        <v>53</v>
      </c>
      <c r="AW28" s="4">
        <v>54</v>
      </c>
      <c r="AX28" s="4">
        <v>51</v>
      </c>
      <c r="AY28" s="4"/>
      <c r="AZ28" s="4"/>
      <c r="BA28" s="4"/>
      <c r="BB28" s="4"/>
      <c r="BC28" s="4"/>
      <c r="BD28" s="4"/>
      <c r="BF28" s="25">
        <f t="shared" si="95"/>
        <v>2.4285714285714284</v>
      </c>
      <c r="BG28" s="25">
        <f t="shared" si="97"/>
        <v>2.4090909090909092</v>
      </c>
      <c r="BH28" s="25">
        <f t="shared" si="105"/>
        <v>2.08</v>
      </c>
      <c r="BI28" s="25">
        <f t="shared" si="98"/>
        <v>1.962962962962963</v>
      </c>
      <c r="BJ28" s="25">
        <f t="shared" si="106"/>
        <v>2</v>
      </c>
      <c r="BK28" s="25">
        <f t="shared" si="99"/>
        <v>1.5454545454545454</v>
      </c>
      <c r="BL28" s="25">
        <f t="shared" si="100"/>
        <v>0</v>
      </c>
      <c r="BM28" s="25">
        <f t="shared" si="101"/>
        <v>0</v>
      </c>
      <c r="BN28" s="25">
        <f t="shared" si="102"/>
        <v>0</v>
      </c>
      <c r="BO28" s="25">
        <f t="shared" si="103"/>
        <v>0</v>
      </c>
      <c r="BP28" s="25">
        <f t="shared" si="104"/>
        <v>0</v>
      </c>
      <c r="BQ28" s="25">
        <f t="shared" si="96"/>
        <v>0</v>
      </c>
      <c r="BS28" s="1" t="b">
        <f>AS28='Agency North'!AP112</f>
        <v>1</v>
      </c>
      <c r="BT28" s="1" t="b">
        <f>AT28='Agency North'!AQ112</f>
        <v>1</v>
      </c>
      <c r="BU28" s="1" t="b">
        <f>AU28='Agency North'!AR112</f>
        <v>1</v>
      </c>
      <c r="BV28" s="1" t="b">
        <f>AV28='Agency North'!AS112</f>
        <v>1</v>
      </c>
      <c r="BW28" s="1" t="b">
        <f>AW28='Agency North'!AT112</f>
        <v>1</v>
      </c>
      <c r="BX28" s="1" t="b">
        <f>AX28='Agency North'!AU112</f>
        <v>1</v>
      </c>
    </row>
    <row r="30" spans="1:76" x14ac:dyDescent="0.25">
      <c r="A30" s="537" t="s">
        <v>62</v>
      </c>
      <c r="B30" s="500" t="s">
        <v>62</v>
      </c>
      <c r="C30" s="498" t="s">
        <v>0</v>
      </c>
      <c r="D30" s="498" t="s">
        <v>1</v>
      </c>
      <c r="E30" s="498" t="s">
        <v>2</v>
      </c>
      <c r="F30" s="498" t="s">
        <v>3</v>
      </c>
      <c r="G30" s="2" t="s">
        <v>53</v>
      </c>
      <c r="H30" s="505" t="s">
        <v>4</v>
      </c>
      <c r="I30" s="505" t="s">
        <v>5</v>
      </c>
      <c r="J30" s="505" t="s">
        <v>6</v>
      </c>
      <c r="K30" s="505" t="s">
        <v>7</v>
      </c>
      <c r="L30" s="509" t="s">
        <v>8</v>
      </c>
      <c r="M30" s="509" t="s">
        <v>9</v>
      </c>
      <c r="N30" s="509" t="s">
        <v>10</v>
      </c>
      <c r="O30" s="509" t="s">
        <v>11</v>
      </c>
      <c r="P30" s="503" t="s">
        <v>12</v>
      </c>
      <c r="Q30" s="503" t="s">
        <v>13</v>
      </c>
      <c r="R30" s="503" t="s">
        <v>207</v>
      </c>
      <c r="S30" s="503" t="s">
        <v>208</v>
      </c>
      <c r="T30" s="91" t="s">
        <v>53</v>
      </c>
      <c r="U30" s="505" t="s">
        <v>14</v>
      </c>
      <c r="V30" s="505" t="s">
        <v>15</v>
      </c>
      <c r="W30" s="505" t="s">
        <v>16</v>
      </c>
      <c r="X30" s="505" t="s">
        <v>17</v>
      </c>
      <c r="Y30" s="505" t="s">
        <v>18</v>
      </c>
      <c r="Z30" s="505" t="s">
        <v>19</v>
      </c>
      <c r="AA30" s="505" t="s">
        <v>20</v>
      </c>
      <c r="AB30" s="505" t="s">
        <v>21</v>
      </c>
      <c r="AC30" s="505" t="s">
        <v>22</v>
      </c>
      <c r="AD30" s="505" t="s">
        <v>23</v>
      </c>
      <c r="AE30" s="505" t="s">
        <v>24</v>
      </c>
      <c r="AF30" s="505" t="s">
        <v>25</v>
      </c>
      <c r="AG30" s="507" t="s">
        <v>26</v>
      </c>
      <c r="AH30" s="507" t="s">
        <v>27</v>
      </c>
      <c r="AI30" s="507" t="s">
        <v>28</v>
      </c>
      <c r="AJ30" s="507" t="s">
        <v>29</v>
      </c>
      <c r="AK30" s="507" t="s">
        <v>30</v>
      </c>
      <c r="AL30" s="507" t="s">
        <v>31</v>
      </c>
      <c r="AM30" s="507" t="s">
        <v>32</v>
      </c>
      <c r="AN30" s="507" t="s">
        <v>33</v>
      </c>
      <c r="AO30" s="507" t="s">
        <v>34</v>
      </c>
      <c r="AP30" s="507" t="s">
        <v>35</v>
      </c>
      <c r="AQ30" s="507" t="s">
        <v>36</v>
      </c>
      <c r="AR30" s="507" t="s">
        <v>37</v>
      </c>
      <c r="AS30" s="503" t="s">
        <v>38</v>
      </c>
      <c r="AT30" s="503" t="s">
        <v>39</v>
      </c>
      <c r="AU30" s="503" t="s">
        <v>40</v>
      </c>
      <c r="AV30" s="503" t="s">
        <v>41</v>
      </c>
      <c r="AW30" s="503" t="s">
        <v>42</v>
      </c>
      <c r="AX30" s="503" t="s">
        <v>43</v>
      </c>
      <c r="AY30" s="510" t="s">
        <v>322</v>
      </c>
      <c r="AZ30" s="510" t="s">
        <v>323</v>
      </c>
      <c r="BA30" s="510" t="s">
        <v>324</v>
      </c>
      <c r="BB30" s="510" t="s">
        <v>325</v>
      </c>
      <c r="BC30" s="510" t="s">
        <v>326</v>
      </c>
      <c r="BD30" s="510" t="s">
        <v>327</v>
      </c>
      <c r="BF30" s="518">
        <v>42736</v>
      </c>
      <c r="BG30" s="518">
        <v>42767</v>
      </c>
      <c r="BH30" s="518">
        <v>42795</v>
      </c>
      <c r="BI30" s="518">
        <v>42826</v>
      </c>
      <c r="BJ30" s="518">
        <v>42856</v>
      </c>
      <c r="BK30" s="518">
        <v>42887</v>
      </c>
      <c r="BL30" s="518">
        <v>42917</v>
      </c>
      <c r="BM30" s="518">
        <v>42948</v>
      </c>
      <c r="BN30" s="518">
        <v>42979</v>
      </c>
      <c r="BO30" s="518">
        <v>43009</v>
      </c>
      <c r="BP30" s="518">
        <v>43040</v>
      </c>
      <c r="BQ30" s="518">
        <v>43070</v>
      </c>
      <c r="BS30" s="2"/>
      <c r="BT30" s="2"/>
      <c r="BU30" s="2"/>
      <c r="BV30" s="2"/>
      <c r="BW30" s="2"/>
      <c r="BX30" s="2"/>
    </row>
    <row r="31" spans="1:76" x14ac:dyDescent="0.25">
      <c r="A31" s="90" t="s">
        <v>141</v>
      </c>
      <c r="B31" s="90" t="s">
        <v>202</v>
      </c>
      <c r="C31" s="527">
        <f t="shared" ref="C31:C38" si="107">INDEX($U31:$AF31,$C$2)</f>
        <v>350</v>
      </c>
      <c r="D31" s="527">
        <f t="shared" ref="D31:D38" si="108">INDEX($AG31:$AR31,$D$2)</f>
        <v>1124</v>
      </c>
      <c r="E31" s="527">
        <f t="shared" ref="E31:E38" si="109">INDEX($AS31:$BD31,E$2)</f>
        <v>1327</v>
      </c>
      <c r="F31" s="530">
        <f t="shared" ref="F31:F38" si="110">IFERROR(INDEX(AS31:BD31,$E$2)/INDEX(AG31:AR31,$E$2),"-")</f>
        <v>1.3472081218274112</v>
      </c>
      <c r="H31" s="527">
        <f t="shared" ref="H31:H38" si="111">INDEX($U31:$AF31,$H$2)</f>
        <v>232</v>
      </c>
      <c r="I31" s="527">
        <f t="shared" ref="I31:I38" si="112">INDEX($U31:$AF31,$I$2)</f>
        <v>249</v>
      </c>
      <c r="J31" s="527">
        <f t="shared" ref="J31:J38" si="113">INDEX($U31:$AF31,$J$2)</f>
        <v>350</v>
      </c>
      <c r="K31" s="527">
        <f t="shared" ref="K31:K38" si="114">INDEX($U31:$AF31,$K$2)</f>
        <v>350</v>
      </c>
      <c r="L31" s="527">
        <f t="shared" ref="L31:L38" si="115">INDEX($AG31:$AR31,$L$2)</f>
        <v>364</v>
      </c>
      <c r="M31" s="527">
        <f t="shared" ref="M31:M38" si="116">INDEX($AG31:$AR31,$M$2)</f>
        <v>985</v>
      </c>
      <c r="N31" s="527">
        <f>INDEX($AG31:$AR31,$N$2)</f>
        <v>945</v>
      </c>
      <c r="O31" s="527">
        <f t="shared" ref="O31:O38" si="117">INDEX($AG31:$AR31,$O$2)</f>
        <v>1124</v>
      </c>
      <c r="P31" s="527">
        <f t="shared" ref="P31:S38" si="118">INDEX($AS31:$BD31,P$2)</f>
        <v>861</v>
      </c>
      <c r="Q31" s="527">
        <f t="shared" si="118"/>
        <v>1327</v>
      </c>
      <c r="R31" s="527">
        <f t="shared" si="118"/>
        <v>0</v>
      </c>
      <c r="S31" s="527">
        <f t="shared" si="118"/>
        <v>0</v>
      </c>
      <c r="T31" s="1"/>
      <c r="U31" s="4">
        <f>SUM(U32:U33)</f>
        <v>224</v>
      </c>
      <c r="V31" s="4">
        <f t="shared" ref="V31:AE31" si="119">SUM(V32:V33)</f>
        <v>146</v>
      </c>
      <c r="W31" s="4">
        <f t="shared" si="119"/>
        <v>232</v>
      </c>
      <c r="X31" s="4">
        <f t="shared" si="119"/>
        <v>283</v>
      </c>
      <c r="Y31" s="4">
        <f t="shared" si="119"/>
        <v>253</v>
      </c>
      <c r="Z31" s="4">
        <f t="shared" si="119"/>
        <v>249</v>
      </c>
      <c r="AA31" s="4">
        <f t="shared" si="119"/>
        <v>277</v>
      </c>
      <c r="AB31" s="4">
        <f t="shared" si="119"/>
        <v>264</v>
      </c>
      <c r="AC31" s="4">
        <f t="shared" si="119"/>
        <v>350</v>
      </c>
      <c r="AD31" s="4">
        <f t="shared" si="119"/>
        <v>279</v>
      </c>
      <c r="AE31" s="4">
        <f t="shared" si="119"/>
        <v>496</v>
      </c>
      <c r="AF31" s="4">
        <f>SUM(AF32:AF33)</f>
        <v>350</v>
      </c>
      <c r="AG31" s="4">
        <f t="shared" ref="AG31:BD31" si="120">SUM(AG32:AG33)</f>
        <v>134</v>
      </c>
      <c r="AH31" s="4">
        <f t="shared" si="120"/>
        <v>124</v>
      </c>
      <c r="AI31" s="4">
        <f t="shared" si="120"/>
        <v>364</v>
      </c>
      <c r="AJ31" s="4">
        <f t="shared" si="120"/>
        <v>339</v>
      </c>
      <c r="AK31" s="4">
        <f t="shared" si="120"/>
        <v>536</v>
      </c>
      <c r="AL31" s="4">
        <f t="shared" si="120"/>
        <v>985</v>
      </c>
      <c r="AM31" s="4">
        <f t="shared" si="120"/>
        <v>683</v>
      </c>
      <c r="AN31" s="4">
        <f t="shared" si="120"/>
        <v>822</v>
      </c>
      <c r="AO31" s="4">
        <f t="shared" si="120"/>
        <v>945</v>
      </c>
      <c r="AP31" s="4">
        <f t="shared" si="120"/>
        <v>883</v>
      </c>
      <c r="AQ31" s="4">
        <f t="shared" si="120"/>
        <v>942</v>
      </c>
      <c r="AR31" s="4">
        <f t="shared" si="120"/>
        <v>1124</v>
      </c>
      <c r="AS31" s="4">
        <f t="shared" si="120"/>
        <v>320</v>
      </c>
      <c r="AT31" s="4">
        <f t="shared" si="120"/>
        <v>671</v>
      </c>
      <c r="AU31" s="4">
        <f t="shared" si="120"/>
        <v>861</v>
      </c>
      <c r="AV31" s="4">
        <f t="shared" si="120"/>
        <v>668</v>
      </c>
      <c r="AW31" s="4">
        <f t="shared" si="120"/>
        <v>601</v>
      </c>
      <c r="AX31" s="4">
        <f t="shared" si="120"/>
        <v>1327</v>
      </c>
      <c r="AY31" s="4">
        <f t="shared" si="120"/>
        <v>0</v>
      </c>
      <c r="AZ31" s="4">
        <f t="shared" si="120"/>
        <v>0</v>
      </c>
      <c r="BA31" s="4">
        <f t="shared" si="120"/>
        <v>0</v>
      </c>
      <c r="BB31" s="4">
        <f t="shared" si="120"/>
        <v>0</v>
      </c>
      <c r="BC31" s="4">
        <f t="shared" si="120"/>
        <v>0</v>
      </c>
      <c r="BD31" s="4">
        <f t="shared" si="120"/>
        <v>0</v>
      </c>
      <c r="BF31" s="24">
        <f t="shared" ref="BF31" si="121">IFERROR(AS31/AG31,"-")</f>
        <v>2.3880597014925371</v>
      </c>
      <c r="BG31" s="24">
        <f t="shared" ref="BG31" si="122">IFERROR(AT31/AH31,"-")</f>
        <v>5.411290322580645</v>
      </c>
      <c r="BH31" s="24">
        <f t="shared" ref="BH31" si="123">IFERROR(AU31/AI31,"-")</f>
        <v>2.3653846153846154</v>
      </c>
      <c r="BI31" s="24">
        <f t="shared" ref="BI31" si="124">IFERROR(AV31/AJ31,"-")</f>
        <v>1.9705014749262537</v>
      </c>
      <c r="BJ31" s="24">
        <f t="shared" ref="BJ31" si="125">IFERROR(AW31/AK31,"-")</f>
        <v>1.1212686567164178</v>
      </c>
      <c r="BK31" s="24">
        <f t="shared" ref="BK31" si="126">IFERROR(AX31/AL31,"-")</f>
        <v>1.3472081218274112</v>
      </c>
      <c r="BL31" s="24">
        <f t="shared" ref="BL31" si="127">IFERROR(AY31/AM31,"-")</f>
        <v>0</v>
      </c>
      <c r="BM31" s="24">
        <f t="shared" ref="BM31" si="128">IFERROR(AZ31/AN31,"-")</f>
        <v>0</v>
      </c>
      <c r="BN31" s="24">
        <f t="shared" ref="BN31" si="129">IFERROR(BA31/AO31,"-")</f>
        <v>0</v>
      </c>
      <c r="BO31" s="24">
        <f t="shared" ref="BO31" si="130">IFERROR(BB31/AP31,"-")</f>
        <v>0</v>
      </c>
      <c r="BP31" s="24">
        <f t="shared" ref="BP31" si="131">IFERROR(BC31/AQ31,"-")</f>
        <v>0</v>
      </c>
      <c r="BQ31" s="24">
        <f t="shared" ref="BQ31" si="132">IFERROR(BD31/AR31,"-")</f>
        <v>0</v>
      </c>
      <c r="BS31" s="1"/>
      <c r="BT31" s="1"/>
      <c r="BU31" s="1"/>
      <c r="BV31" s="1"/>
      <c r="BW31" s="1"/>
      <c r="BX31" s="1"/>
    </row>
    <row r="32" spans="1:76" x14ac:dyDescent="0.25">
      <c r="A32" s="90" t="s">
        <v>142</v>
      </c>
      <c r="B32" s="90" t="s">
        <v>56</v>
      </c>
      <c r="C32" s="527">
        <f t="shared" si="107"/>
        <v>318</v>
      </c>
      <c r="D32" s="527">
        <f t="shared" si="108"/>
        <v>1010</v>
      </c>
      <c r="E32" s="527">
        <f t="shared" si="109"/>
        <v>1292</v>
      </c>
      <c r="F32" s="530">
        <f t="shared" si="110"/>
        <v>1.5217903415783274</v>
      </c>
      <c r="H32" s="527">
        <f t="shared" si="111"/>
        <v>208</v>
      </c>
      <c r="I32" s="527">
        <f t="shared" si="112"/>
        <v>209</v>
      </c>
      <c r="J32" s="527">
        <f t="shared" si="113"/>
        <v>283</v>
      </c>
      <c r="K32" s="527">
        <f t="shared" si="114"/>
        <v>318</v>
      </c>
      <c r="L32" s="527">
        <f t="shared" si="115"/>
        <v>333</v>
      </c>
      <c r="M32" s="527">
        <f t="shared" si="116"/>
        <v>849</v>
      </c>
      <c r="N32" s="527">
        <f t="shared" ref="N32:N38" si="133">INDEX($AG32:$AR32,$N$2)</f>
        <v>794</v>
      </c>
      <c r="O32" s="527">
        <f t="shared" si="117"/>
        <v>1010</v>
      </c>
      <c r="P32" s="527">
        <f t="shared" si="118"/>
        <v>823</v>
      </c>
      <c r="Q32" s="527">
        <f t="shared" si="118"/>
        <v>1292</v>
      </c>
      <c r="R32" s="527">
        <f t="shared" si="118"/>
        <v>0</v>
      </c>
      <c r="S32" s="527">
        <f t="shared" si="118"/>
        <v>0</v>
      </c>
      <c r="T32" s="1"/>
      <c r="U32" s="4">
        <v>175</v>
      </c>
      <c r="V32" s="4">
        <v>126</v>
      </c>
      <c r="W32" s="4">
        <v>208</v>
      </c>
      <c r="X32" s="4">
        <v>230</v>
      </c>
      <c r="Y32" s="4">
        <v>217</v>
      </c>
      <c r="Z32" s="4">
        <v>209</v>
      </c>
      <c r="AA32" s="4">
        <v>240</v>
      </c>
      <c r="AB32" s="4">
        <v>225</v>
      </c>
      <c r="AC32" s="4">
        <v>283</v>
      </c>
      <c r="AD32" s="4">
        <v>246</v>
      </c>
      <c r="AE32" s="4">
        <v>447</v>
      </c>
      <c r="AF32" s="4">
        <v>318</v>
      </c>
      <c r="AG32" s="4">
        <v>126</v>
      </c>
      <c r="AH32" s="4">
        <v>116</v>
      </c>
      <c r="AI32" s="4">
        <v>333</v>
      </c>
      <c r="AJ32" s="4">
        <v>282</v>
      </c>
      <c r="AK32" s="4">
        <v>445</v>
      </c>
      <c r="AL32" s="4">
        <v>849</v>
      </c>
      <c r="AM32" s="4">
        <v>602</v>
      </c>
      <c r="AN32" s="4">
        <v>738</v>
      </c>
      <c r="AO32" s="4">
        <v>794</v>
      </c>
      <c r="AP32" s="4">
        <v>761</v>
      </c>
      <c r="AQ32" s="4">
        <v>793</v>
      </c>
      <c r="AR32" s="4">
        <v>1010</v>
      </c>
      <c r="AS32" s="4">
        <v>281</v>
      </c>
      <c r="AT32" s="4">
        <v>597</v>
      </c>
      <c r="AU32" s="4">
        <v>823</v>
      </c>
      <c r="AV32" s="4">
        <v>633</v>
      </c>
      <c r="AW32" s="4">
        <v>565</v>
      </c>
      <c r="AX32" s="4">
        <v>1292</v>
      </c>
      <c r="AY32" s="4"/>
      <c r="AZ32" s="4"/>
      <c r="BA32" s="4"/>
      <c r="BB32" s="4"/>
      <c r="BC32" s="4"/>
      <c r="BD32" s="4"/>
      <c r="BF32" s="24">
        <f t="shared" ref="BF32:BF38" si="134">IFERROR(AS32/AG32,"-")</f>
        <v>2.2301587301587302</v>
      </c>
      <c r="BG32" s="24">
        <f t="shared" ref="BG32:BG38" si="135">IFERROR(AT32/AH32,"-")</f>
        <v>5.1465517241379306</v>
      </c>
      <c r="BH32" s="24">
        <f t="shared" ref="BH32:BH38" si="136">IFERROR(AU32/AI32,"-")</f>
        <v>2.4714714714714714</v>
      </c>
      <c r="BI32" s="24">
        <f t="shared" ref="BI32:BI38" si="137">IFERROR(AV32/AJ32,"-")</f>
        <v>2.2446808510638299</v>
      </c>
      <c r="BJ32" s="24">
        <f t="shared" ref="BJ32:BJ38" si="138">IFERROR(AW32/AK32,"-")</f>
        <v>1.2696629213483146</v>
      </c>
      <c r="BK32" s="24">
        <f t="shared" ref="BK32:BK38" si="139">IFERROR(AX32/AL32,"-")</f>
        <v>1.5217903415783274</v>
      </c>
      <c r="BL32" s="24">
        <f t="shared" ref="BL32:BL38" si="140">IFERROR(AY32/AM32,"-")</f>
        <v>0</v>
      </c>
      <c r="BM32" s="24">
        <f t="shared" ref="BM32:BM38" si="141">IFERROR(AZ32/AN32,"-")</f>
        <v>0</v>
      </c>
      <c r="BN32" s="24">
        <f t="shared" ref="BN32:BN38" si="142">IFERROR(BA32/AO32,"-")</f>
        <v>0</v>
      </c>
      <c r="BO32" s="24">
        <f t="shared" ref="BO32:BO38" si="143">IFERROR(BB32/AP32,"-")</f>
        <v>0</v>
      </c>
      <c r="BP32" s="24">
        <f t="shared" ref="BP32:BP38" si="144">IFERROR(BC32/AQ32,"-")</f>
        <v>0</v>
      </c>
      <c r="BQ32" s="24">
        <f t="shared" ref="BQ32:BQ38" si="145">IFERROR(BD32/AR32,"-")</f>
        <v>0</v>
      </c>
      <c r="BS32" s="1" t="b">
        <f>AS32='Agency North'!AP118</f>
        <v>1</v>
      </c>
      <c r="BT32" s="1" t="b">
        <f>AT32='Agency North'!AQ118</f>
        <v>1</v>
      </c>
      <c r="BU32" s="1" t="b">
        <f>AU32='Agency North'!AR118</f>
        <v>1</v>
      </c>
      <c r="BV32" s="1" t="b">
        <f>AV32='Agency North'!AS118</f>
        <v>1</v>
      </c>
      <c r="BW32" s="1" t="b">
        <f>AW32='Agency North'!AT118</f>
        <v>1</v>
      </c>
      <c r="BX32" s="1" t="b">
        <f>AX32='Agency North'!AU118</f>
        <v>1</v>
      </c>
    </row>
    <row r="33" spans="1:76" x14ac:dyDescent="0.25">
      <c r="A33" s="90" t="s">
        <v>143</v>
      </c>
      <c r="B33" s="90" t="s">
        <v>203</v>
      </c>
      <c r="C33" s="527">
        <f t="shared" si="107"/>
        <v>32</v>
      </c>
      <c r="D33" s="527">
        <f t="shared" si="108"/>
        <v>114</v>
      </c>
      <c r="E33" s="527">
        <f t="shared" si="109"/>
        <v>35</v>
      </c>
      <c r="F33" s="530">
        <f t="shared" si="110"/>
        <v>0.25735294117647056</v>
      </c>
      <c r="H33" s="527">
        <f t="shared" si="111"/>
        <v>24</v>
      </c>
      <c r="I33" s="527">
        <f t="shared" si="112"/>
        <v>40</v>
      </c>
      <c r="J33" s="527">
        <f t="shared" si="113"/>
        <v>67</v>
      </c>
      <c r="K33" s="527">
        <f t="shared" si="114"/>
        <v>32</v>
      </c>
      <c r="L33" s="527">
        <f t="shared" si="115"/>
        <v>31</v>
      </c>
      <c r="M33" s="527">
        <f t="shared" si="116"/>
        <v>136</v>
      </c>
      <c r="N33" s="527">
        <f t="shared" si="133"/>
        <v>151</v>
      </c>
      <c r="O33" s="527">
        <f t="shared" si="117"/>
        <v>114</v>
      </c>
      <c r="P33" s="527">
        <f t="shared" si="118"/>
        <v>38</v>
      </c>
      <c r="Q33" s="527">
        <f t="shared" si="118"/>
        <v>35</v>
      </c>
      <c r="R33" s="527">
        <f t="shared" si="118"/>
        <v>0</v>
      </c>
      <c r="S33" s="527">
        <f t="shared" si="118"/>
        <v>0</v>
      </c>
      <c r="T33" s="1"/>
      <c r="U33" s="4">
        <v>49</v>
      </c>
      <c r="V33" s="4">
        <v>20</v>
      </c>
      <c r="W33" s="4">
        <v>24</v>
      </c>
      <c r="X33" s="4">
        <v>53</v>
      </c>
      <c r="Y33" s="4">
        <v>36</v>
      </c>
      <c r="Z33" s="4">
        <v>40</v>
      </c>
      <c r="AA33" s="4">
        <v>37</v>
      </c>
      <c r="AB33" s="4">
        <v>39</v>
      </c>
      <c r="AC33" s="4">
        <v>67</v>
      </c>
      <c r="AD33" s="4">
        <v>33</v>
      </c>
      <c r="AE33" s="4">
        <v>49</v>
      </c>
      <c r="AF33" s="4">
        <v>32</v>
      </c>
      <c r="AG33" s="4">
        <v>8</v>
      </c>
      <c r="AH33" s="4">
        <v>8</v>
      </c>
      <c r="AI33" s="4">
        <v>31</v>
      </c>
      <c r="AJ33" s="4">
        <v>57</v>
      </c>
      <c r="AK33" s="4">
        <v>91</v>
      </c>
      <c r="AL33" s="4">
        <v>136</v>
      </c>
      <c r="AM33" s="4">
        <v>81</v>
      </c>
      <c r="AN33" s="4">
        <v>84</v>
      </c>
      <c r="AO33" s="4">
        <v>151</v>
      </c>
      <c r="AP33" s="4">
        <v>122</v>
      </c>
      <c r="AQ33" s="4">
        <v>149</v>
      </c>
      <c r="AR33" s="4">
        <v>114</v>
      </c>
      <c r="AS33" s="4">
        <v>39</v>
      </c>
      <c r="AT33" s="4">
        <v>74</v>
      </c>
      <c r="AU33" s="4">
        <v>38</v>
      </c>
      <c r="AV33" s="4">
        <v>35</v>
      </c>
      <c r="AW33" s="4">
        <v>36</v>
      </c>
      <c r="AX33" s="4">
        <v>35</v>
      </c>
      <c r="AY33" s="4"/>
      <c r="AZ33" s="4"/>
      <c r="BA33" s="4"/>
      <c r="BB33" s="4"/>
      <c r="BC33" s="4"/>
      <c r="BD33" s="4"/>
      <c r="BF33" s="24">
        <f t="shared" si="134"/>
        <v>4.875</v>
      </c>
      <c r="BG33" s="24">
        <f t="shared" si="135"/>
        <v>9.25</v>
      </c>
      <c r="BH33" s="24">
        <f t="shared" si="136"/>
        <v>1.2258064516129032</v>
      </c>
      <c r="BI33" s="24">
        <f t="shared" si="137"/>
        <v>0.61403508771929827</v>
      </c>
      <c r="BJ33" s="24">
        <f t="shared" si="138"/>
        <v>0.39560439560439559</v>
      </c>
      <c r="BK33" s="24">
        <f t="shared" si="139"/>
        <v>0.25735294117647056</v>
      </c>
      <c r="BL33" s="24">
        <f t="shared" si="140"/>
        <v>0</v>
      </c>
      <c r="BM33" s="24">
        <f t="shared" si="141"/>
        <v>0</v>
      </c>
      <c r="BN33" s="24">
        <f t="shared" si="142"/>
        <v>0</v>
      </c>
      <c r="BO33" s="24">
        <f t="shared" si="143"/>
        <v>0</v>
      </c>
      <c r="BP33" s="24">
        <f t="shared" si="144"/>
        <v>0</v>
      </c>
      <c r="BQ33" s="24">
        <f t="shared" si="145"/>
        <v>0</v>
      </c>
      <c r="BS33" s="1" t="b">
        <f>AS33='Agency North'!AP88</f>
        <v>1</v>
      </c>
      <c r="BT33" s="1" t="b">
        <f>AT33='Agency North'!AQ88</f>
        <v>1</v>
      </c>
      <c r="BU33" s="1" t="b">
        <f>AU33='Agency North'!AR88</f>
        <v>1</v>
      </c>
      <c r="BV33" s="1" t="b">
        <f>AV33='Agency North'!AS88</f>
        <v>1</v>
      </c>
      <c r="BW33" s="1" t="b">
        <f>AW33='Agency North'!AT88</f>
        <v>1</v>
      </c>
      <c r="BX33" s="1" t="b">
        <f>AX33='Agency North'!AU88</f>
        <v>1</v>
      </c>
    </row>
    <row r="34" spans="1:76" x14ac:dyDescent="0.25">
      <c r="A34" s="90" t="s">
        <v>144</v>
      </c>
      <c r="B34" s="90" t="s">
        <v>57</v>
      </c>
      <c r="C34" s="527">
        <f t="shared" si="107"/>
        <v>0</v>
      </c>
      <c r="D34" s="527">
        <f t="shared" si="108"/>
        <v>0</v>
      </c>
      <c r="E34" s="527">
        <f t="shared" si="109"/>
        <v>2</v>
      </c>
      <c r="F34" s="530" t="str">
        <f t="shared" si="110"/>
        <v>-</v>
      </c>
      <c r="H34" s="527">
        <f t="shared" si="111"/>
        <v>0</v>
      </c>
      <c r="I34" s="527">
        <f t="shared" si="112"/>
        <v>0</v>
      </c>
      <c r="J34" s="527">
        <f t="shared" si="113"/>
        <v>0</v>
      </c>
      <c r="K34" s="527">
        <f t="shared" si="114"/>
        <v>0</v>
      </c>
      <c r="L34" s="527">
        <f t="shared" si="115"/>
        <v>0</v>
      </c>
      <c r="M34" s="527">
        <f t="shared" si="116"/>
        <v>0</v>
      </c>
      <c r="N34" s="527">
        <f t="shared" si="133"/>
        <v>0</v>
      </c>
      <c r="O34" s="527">
        <f t="shared" si="117"/>
        <v>0</v>
      </c>
      <c r="P34" s="527">
        <f t="shared" si="118"/>
        <v>0</v>
      </c>
      <c r="Q34" s="527">
        <f t="shared" si="118"/>
        <v>2</v>
      </c>
      <c r="R34" s="527">
        <f t="shared" si="118"/>
        <v>0</v>
      </c>
      <c r="S34" s="527">
        <f t="shared" si="118"/>
        <v>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"/>
      <c r="AT34" s="4">
        <v>1</v>
      </c>
      <c r="AU34" s="4"/>
      <c r="AV34" s="4"/>
      <c r="AW34" s="4"/>
      <c r="AX34" s="4">
        <v>2</v>
      </c>
      <c r="AY34" s="4"/>
      <c r="AZ34" s="4"/>
      <c r="BA34" s="4"/>
      <c r="BB34" s="4"/>
      <c r="BC34" s="4"/>
      <c r="BD34" s="4"/>
      <c r="BF34" s="25" t="str">
        <f t="shared" si="134"/>
        <v>-</v>
      </c>
      <c r="BG34" s="25" t="str">
        <f t="shared" si="135"/>
        <v>-</v>
      </c>
      <c r="BH34" s="25" t="str">
        <f t="shared" si="136"/>
        <v>-</v>
      </c>
      <c r="BI34" s="25" t="str">
        <f t="shared" si="137"/>
        <v>-</v>
      </c>
      <c r="BJ34" s="25" t="str">
        <f t="shared" si="138"/>
        <v>-</v>
      </c>
      <c r="BK34" s="25" t="str">
        <f t="shared" si="139"/>
        <v>-</v>
      </c>
      <c r="BL34" s="25" t="str">
        <f t="shared" si="140"/>
        <v>-</v>
      </c>
      <c r="BM34" s="25" t="str">
        <f t="shared" si="141"/>
        <v>-</v>
      </c>
      <c r="BN34" s="25" t="str">
        <f t="shared" si="142"/>
        <v>-</v>
      </c>
      <c r="BO34" s="25" t="str">
        <f t="shared" si="143"/>
        <v>-</v>
      </c>
      <c r="BP34" s="25" t="str">
        <f t="shared" si="144"/>
        <v>-</v>
      </c>
      <c r="BQ34" s="25" t="str">
        <f t="shared" si="145"/>
        <v>-</v>
      </c>
      <c r="BS34" s="1" t="b">
        <f>AS34='Agency North'!AP119</f>
        <v>1</v>
      </c>
      <c r="BT34" s="1" t="b">
        <f>AT34='Agency North'!AQ119</f>
        <v>1</v>
      </c>
      <c r="BU34" s="1" t="b">
        <f>AU34='Agency North'!AR119</f>
        <v>1</v>
      </c>
      <c r="BV34" s="1" t="b">
        <f>AV34='Agency North'!AS119</f>
        <v>1</v>
      </c>
      <c r="BW34" s="1" t="b">
        <f>AW34='Agency North'!AT119</f>
        <v>1</v>
      </c>
      <c r="BX34" s="1" t="b">
        <f>AX34='Agency North'!AU119</f>
        <v>1</v>
      </c>
    </row>
    <row r="35" spans="1:76" x14ac:dyDescent="0.25">
      <c r="A35" s="90" t="s">
        <v>145</v>
      </c>
      <c r="B35" s="90" t="s">
        <v>58</v>
      </c>
      <c r="C35" s="527">
        <f t="shared" si="107"/>
        <v>0</v>
      </c>
      <c r="D35" s="527">
        <f t="shared" si="108"/>
        <v>0</v>
      </c>
      <c r="E35" s="527">
        <f t="shared" si="109"/>
        <v>28</v>
      </c>
      <c r="F35" s="530" t="str">
        <f t="shared" si="110"/>
        <v>-</v>
      </c>
      <c r="H35" s="527">
        <f t="shared" si="111"/>
        <v>0</v>
      </c>
      <c r="I35" s="527">
        <f t="shared" si="112"/>
        <v>0</v>
      </c>
      <c r="J35" s="527">
        <f t="shared" si="113"/>
        <v>0</v>
      </c>
      <c r="K35" s="527">
        <f t="shared" si="114"/>
        <v>0</v>
      </c>
      <c r="L35" s="527">
        <f t="shared" si="115"/>
        <v>0</v>
      </c>
      <c r="M35" s="527">
        <f t="shared" si="116"/>
        <v>0</v>
      </c>
      <c r="N35" s="527">
        <f t="shared" si="133"/>
        <v>0</v>
      </c>
      <c r="O35" s="527">
        <f t="shared" si="117"/>
        <v>0</v>
      </c>
      <c r="P35" s="527">
        <f t="shared" si="118"/>
        <v>27</v>
      </c>
      <c r="Q35" s="527">
        <f t="shared" si="118"/>
        <v>28</v>
      </c>
      <c r="R35" s="527">
        <f t="shared" si="118"/>
        <v>0</v>
      </c>
      <c r="S35" s="527">
        <f t="shared" si="118"/>
        <v>0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">
        <v>30</v>
      </c>
      <c r="AT35" s="4">
        <v>48</v>
      </c>
      <c r="AU35" s="4">
        <v>27</v>
      </c>
      <c r="AV35" s="4">
        <v>27</v>
      </c>
      <c r="AW35" s="4">
        <v>23</v>
      </c>
      <c r="AX35" s="4">
        <v>28</v>
      </c>
      <c r="AY35" s="4"/>
      <c r="AZ35" s="4"/>
      <c r="BA35" s="4"/>
      <c r="BB35" s="4"/>
      <c r="BC35" s="4"/>
      <c r="BD35" s="4"/>
      <c r="BF35" s="25" t="str">
        <f t="shared" si="134"/>
        <v>-</v>
      </c>
      <c r="BG35" s="25" t="str">
        <f t="shared" si="135"/>
        <v>-</v>
      </c>
      <c r="BH35" s="25" t="str">
        <f t="shared" si="136"/>
        <v>-</v>
      </c>
      <c r="BI35" s="25" t="str">
        <f t="shared" si="137"/>
        <v>-</v>
      </c>
      <c r="BJ35" s="25" t="str">
        <f t="shared" si="138"/>
        <v>-</v>
      </c>
      <c r="BK35" s="25" t="str">
        <f t="shared" si="139"/>
        <v>-</v>
      </c>
      <c r="BL35" s="25" t="str">
        <f t="shared" si="140"/>
        <v>-</v>
      </c>
      <c r="BM35" s="25" t="str">
        <f t="shared" si="141"/>
        <v>-</v>
      </c>
      <c r="BN35" s="25" t="str">
        <f t="shared" si="142"/>
        <v>-</v>
      </c>
      <c r="BO35" s="25" t="str">
        <f t="shared" si="143"/>
        <v>-</v>
      </c>
      <c r="BP35" s="25" t="str">
        <f t="shared" si="144"/>
        <v>-</v>
      </c>
      <c r="BQ35" s="25" t="str">
        <f t="shared" si="145"/>
        <v>-</v>
      </c>
      <c r="BS35" s="1" t="b">
        <f>AS35='Agency North'!AP120</f>
        <v>1</v>
      </c>
      <c r="BT35" s="1" t="b">
        <f>AT35='Agency North'!AQ120</f>
        <v>1</v>
      </c>
      <c r="BU35" s="1" t="b">
        <f>AU35='Agency North'!AR120</f>
        <v>1</v>
      </c>
      <c r="BV35" s="1" t="b">
        <f>AV35='Agency North'!AS120</f>
        <v>1</v>
      </c>
      <c r="BW35" s="1" t="b">
        <f>AW35='Agency North'!AT120</f>
        <v>1</v>
      </c>
      <c r="BX35" s="1" t="b">
        <f>AX35='Agency North'!AU120</f>
        <v>1</v>
      </c>
    </row>
    <row r="36" spans="1:76" x14ac:dyDescent="0.25">
      <c r="A36" s="90" t="s">
        <v>146</v>
      </c>
      <c r="B36" s="90" t="s">
        <v>59</v>
      </c>
      <c r="C36" s="527">
        <f t="shared" si="107"/>
        <v>0</v>
      </c>
      <c r="D36" s="527">
        <f t="shared" si="108"/>
        <v>0</v>
      </c>
      <c r="E36" s="527">
        <f t="shared" si="109"/>
        <v>2</v>
      </c>
      <c r="F36" s="530" t="str">
        <f t="shared" si="110"/>
        <v>-</v>
      </c>
      <c r="H36" s="527">
        <f t="shared" si="111"/>
        <v>0</v>
      </c>
      <c r="I36" s="527">
        <f t="shared" si="112"/>
        <v>0</v>
      </c>
      <c r="J36" s="527">
        <f t="shared" si="113"/>
        <v>0</v>
      </c>
      <c r="K36" s="527">
        <f t="shared" si="114"/>
        <v>0</v>
      </c>
      <c r="L36" s="527">
        <f t="shared" si="115"/>
        <v>0</v>
      </c>
      <c r="M36" s="527">
        <f t="shared" si="116"/>
        <v>0</v>
      </c>
      <c r="N36" s="527">
        <f t="shared" si="133"/>
        <v>0</v>
      </c>
      <c r="O36" s="527">
        <f t="shared" si="117"/>
        <v>0</v>
      </c>
      <c r="P36" s="527">
        <f t="shared" si="118"/>
        <v>10</v>
      </c>
      <c r="Q36" s="527">
        <f t="shared" si="118"/>
        <v>2</v>
      </c>
      <c r="R36" s="527">
        <f t="shared" si="118"/>
        <v>0</v>
      </c>
      <c r="S36" s="527">
        <f t="shared" si="118"/>
        <v>0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">
        <v>8</v>
      </c>
      <c r="AT36" s="4">
        <v>15</v>
      </c>
      <c r="AU36" s="4">
        <v>10</v>
      </c>
      <c r="AV36" s="4">
        <v>4</v>
      </c>
      <c r="AW36" s="4">
        <v>8</v>
      </c>
      <c r="AX36" s="4">
        <v>2</v>
      </c>
      <c r="AY36" s="4"/>
      <c r="AZ36" s="4"/>
      <c r="BA36" s="4"/>
      <c r="BB36" s="4"/>
      <c r="BC36" s="4"/>
      <c r="BD36" s="4"/>
      <c r="BF36" s="25" t="str">
        <f t="shared" si="134"/>
        <v>-</v>
      </c>
      <c r="BG36" s="25" t="str">
        <f t="shared" si="135"/>
        <v>-</v>
      </c>
      <c r="BH36" s="25" t="str">
        <f t="shared" si="136"/>
        <v>-</v>
      </c>
      <c r="BI36" s="25" t="str">
        <f t="shared" si="137"/>
        <v>-</v>
      </c>
      <c r="BJ36" s="25" t="str">
        <f t="shared" si="138"/>
        <v>-</v>
      </c>
      <c r="BK36" s="25" t="str">
        <f t="shared" si="139"/>
        <v>-</v>
      </c>
      <c r="BL36" s="25" t="str">
        <f t="shared" si="140"/>
        <v>-</v>
      </c>
      <c r="BM36" s="25" t="str">
        <f t="shared" si="141"/>
        <v>-</v>
      </c>
      <c r="BN36" s="25" t="str">
        <f t="shared" si="142"/>
        <v>-</v>
      </c>
      <c r="BO36" s="25" t="str">
        <f t="shared" si="143"/>
        <v>-</v>
      </c>
      <c r="BP36" s="25" t="str">
        <f t="shared" si="144"/>
        <v>-</v>
      </c>
      <c r="BQ36" s="25" t="str">
        <f t="shared" si="145"/>
        <v>-</v>
      </c>
      <c r="BS36" s="1" t="b">
        <f>AS36='Agency North'!AP121</f>
        <v>1</v>
      </c>
      <c r="BT36" s="1" t="b">
        <f>AT36='Agency North'!AQ121</f>
        <v>1</v>
      </c>
      <c r="BU36" s="1" t="b">
        <f>AU36='Agency North'!AR121</f>
        <v>1</v>
      </c>
      <c r="BV36" s="1" t="b">
        <f>AV36='Agency North'!AS121</f>
        <v>1</v>
      </c>
      <c r="BW36" s="1" t="b">
        <f>AW36='Agency North'!AT121</f>
        <v>1</v>
      </c>
      <c r="BX36" s="1" t="b">
        <f>AX36='Agency North'!AU121</f>
        <v>1</v>
      </c>
    </row>
    <row r="37" spans="1:76" x14ac:dyDescent="0.25">
      <c r="A37" s="90" t="s">
        <v>147</v>
      </c>
      <c r="B37" s="90" t="s">
        <v>60</v>
      </c>
      <c r="C37" s="527">
        <f t="shared" si="107"/>
        <v>0</v>
      </c>
      <c r="D37" s="527">
        <f t="shared" si="108"/>
        <v>0</v>
      </c>
      <c r="E37" s="527">
        <f t="shared" si="109"/>
        <v>2</v>
      </c>
      <c r="F37" s="530" t="str">
        <f t="shared" si="110"/>
        <v>-</v>
      </c>
      <c r="H37" s="527">
        <f t="shared" si="111"/>
        <v>0</v>
      </c>
      <c r="I37" s="527">
        <f t="shared" si="112"/>
        <v>0</v>
      </c>
      <c r="J37" s="527">
        <f t="shared" si="113"/>
        <v>0</v>
      </c>
      <c r="K37" s="527">
        <f t="shared" si="114"/>
        <v>0</v>
      </c>
      <c r="L37" s="527">
        <f t="shared" si="115"/>
        <v>0</v>
      </c>
      <c r="M37" s="527">
        <f t="shared" si="116"/>
        <v>0</v>
      </c>
      <c r="N37" s="527">
        <f t="shared" si="133"/>
        <v>0</v>
      </c>
      <c r="O37" s="527">
        <f t="shared" si="117"/>
        <v>0</v>
      </c>
      <c r="P37" s="527">
        <f t="shared" si="118"/>
        <v>1</v>
      </c>
      <c r="Q37" s="527">
        <f t="shared" si="118"/>
        <v>2</v>
      </c>
      <c r="R37" s="527">
        <f t="shared" si="118"/>
        <v>0</v>
      </c>
      <c r="S37" s="527">
        <f t="shared" si="118"/>
        <v>0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">
        <v>1</v>
      </c>
      <c r="AT37" s="4">
        <v>8</v>
      </c>
      <c r="AU37" s="4">
        <v>1</v>
      </c>
      <c r="AV37" s="4">
        <v>1</v>
      </c>
      <c r="AW37" s="4">
        <v>4</v>
      </c>
      <c r="AX37" s="4">
        <v>2</v>
      </c>
      <c r="AY37" s="4"/>
      <c r="AZ37" s="4"/>
      <c r="BA37" s="4"/>
      <c r="BB37" s="4"/>
      <c r="BC37" s="4"/>
      <c r="BD37" s="4"/>
      <c r="BF37" s="25" t="str">
        <f t="shared" si="134"/>
        <v>-</v>
      </c>
      <c r="BG37" s="25" t="str">
        <f t="shared" si="135"/>
        <v>-</v>
      </c>
      <c r="BH37" s="25" t="str">
        <f t="shared" si="136"/>
        <v>-</v>
      </c>
      <c r="BI37" s="25" t="str">
        <f t="shared" si="137"/>
        <v>-</v>
      </c>
      <c r="BJ37" s="25" t="str">
        <f t="shared" si="138"/>
        <v>-</v>
      </c>
      <c r="BK37" s="25" t="str">
        <f t="shared" si="139"/>
        <v>-</v>
      </c>
      <c r="BL37" s="25" t="str">
        <f t="shared" si="140"/>
        <v>-</v>
      </c>
      <c r="BM37" s="25" t="str">
        <f t="shared" si="141"/>
        <v>-</v>
      </c>
      <c r="BN37" s="25" t="str">
        <f t="shared" si="142"/>
        <v>-</v>
      </c>
      <c r="BO37" s="25" t="str">
        <f t="shared" si="143"/>
        <v>-</v>
      </c>
      <c r="BP37" s="25" t="str">
        <f t="shared" si="144"/>
        <v>-</v>
      </c>
      <c r="BQ37" s="25" t="str">
        <f t="shared" si="145"/>
        <v>-</v>
      </c>
      <c r="BS37" s="1" t="b">
        <f>AS37='Agency North'!AP122</f>
        <v>1</v>
      </c>
      <c r="BT37" s="1" t="b">
        <f>AT37='Agency North'!AQ122</f>
        <v>1</v>
      </c>
      <c r="BU37" s="1" t="b">
        <f>AU37='Agency North'!AR122</f>
        <v>1</v>
      </c>
      <c r="BV37" s="1" t="b">
        <f>AV37='Agency North'!AS122</f>
        <v>1</v>
      </c>
      <c r="BW37" s="1" t="b">
        <f>AW37='Agency North'!AT122</f>
        <v>1</v>
      </c>
      <c r="BX37" s="1" t="b">
        <f>AX37='Agency North'!AU122</f>
        <v>1</v>
      </c>
    </row>
    <row r="38" spans="1:76" x14ac:dyDescent="0.25">
      <c r="A38" s="90" t="s">
        <v>148</v>
      </c>
      <c r="B38" s="90" t="s">
        <v>61</v>
      </c>
      <c r="C38" s="527">
        <f t="shared" si="107"/>
        <v>0</v>
      </c>
      <c r="D38" s="527">
        <f t="shared" si="108"/>
        <v>0</v>
      </c>
      <c r="E38" s="527">
        <f t="shared" si="109"/>
        <v>1</v>
      </c>
      <c r="F38" s="530" t="str">
        <f t="shared" si="110"/>
        <v>-</v>
      </c>
      <c r="H38" s="527">
        <f t="shared" si="111"/>
        <v>0</v>
      </c>
      <c r="I38" s="527">
        <f t="shared" si="112"/>
        <v>0</v>
      </c>
      <c r="J38" s="527">
        <f t="shared" si="113"/>
        <v>0</v>
      </c>
      <c r="K38" s="527">
        <f t="shared" si="114"/>
        <v>0</v>
      </c>
      <c r="L38" s="527">
        <f t="shared" si="115"/>
        <v>0</v>
      </c>
      <c r="M38" s="527">
        <f t="shared" si="116"/>
        <v>0</v>
      </c>
      <c r="N38" s="527">
        <f t="shared" si="133"/>
        <v>0</v>
      </c>
      <c r="O38" s="527">
        <f t="shared" si="117"/>
        <v>0</v>
      </c>
      <c r="P38" s="527">
        <f t="shared" si="118"/>
        <v>0</v>
      </c>
      <c r="Q38" s="527">
        <f t="shared" si="118"/>
        <v>1</v>
      </c>
      <c r="R38" s="527">
        <f t="shared" si="118"/>
        <v>0</v>
      </c>
      <c r="S38" s="527">
        <f t="shared" si="118"/>
        <v>0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"/>
      <c r="AT38" s="4">
        <v>2</v>
      </c>
      <c r="AU38" s="4"/>
      <c r="AV38" s="4">
        <v>3</v>
      </c>
      <c r="AW38" s="4">
        <v>1</v>
      </c>
      <c r="AX38" s="4">
        <v>1</v>
      </c>
      <c r="AY38" s="4"/>
      <c r="AZ38" s="4"/>
      <c r="BA38" s="4"/>
      <c r="BB38" s="4"/>
      <c r="BC38" s="4"/>
      <c r="BD38" s="4"/>
      <c r="BF38" s="25" t="str">
        <f t="shared" si="134"/>
        <v>-</v>
      </c>
      <c r="BG38" s="25" t="str">
        <f t="shared" si="135"/>
        <v>-</v>
      </c>
      <c r="BH38" s="25" t="str">
        <f t="shared" si="136"/>
        <v>-</v>
      </c>
      <c r="BI38" s="25" t="str">
        <f t="shared" si="137"/>
        <v>-</v>
      </c>
      <c r="BJ38" s="25" t="str">
        <f t="shared" si="138"/>
        <v>-</v>
      </c>
      <c r="BK38" s="25" t="str">
        <f t="shared" si="139"/>
        <v>-</v>
      </c>
      <c r="BL38" s="25" t="str">
        <f t="shared" si="140"/>
        <v>-</v>
      </c>
      <c r="BM38" s="25" t="str">
        <f t="shared" si="141"/>
        <v>-</v>
      </c>
      <c r="BN38" s="25" t="str">
        <f t="shared" si="142"/>
        <v>-</v>
      </c>
      <c r="BO38" s="25" t="str">
        <f t="shared" si="143"/>
        <v>-</v>
      </c>
      <c r="BP38" s="25" t="str">
        <f t="shared" si="144"/>
        <v>-</v>
      </c>
      <c r="BQ38" s="25" t="str">
        <f t="shared" si="145"/>
        <v>-</v>
      </c>
      <c r="BS38" s="1" t="b">
        <f>AS38='Agency North'!AP123</f>
        <v>1</v>
      </c>
      <c r="BT38" s="1" t="b">
        <f>AT38='Agency North'!AQ123</f>
        <v>1</v>
      </c>
      <c r="BU38" s="1" t="b">
        <f>AU38='Agency North'!AR123</f>
        <v>1</v>
      </c>
      <c r="BV38" s="1" t="b">
        <f>AV38='Agency North'!AS123</f>
        <v>1</v>
      </c>
      <c r="BW38" s="1" t="b">
        <f>AW38='Agency North'!AT123</f>
        <v>1</v>
      </c>
      <c r="BX38" s="1" t="b">
        <f>AX38='Agency North'!AU123</f>
        <v>1</v>
      </c>
    </row>
    <row r="40" spans="1:76" x14ac:dyDescent="0.25">
      <c r="A40" s="537" t="s">
        <v>63</v>
      </c>
      <c r="B40" s="500" t="s">
        <v>63</v>
      </c>
      <c r="C40" s="498" t="s">
        <v>0</v>
      </c>
      <c r="D40" s="498" t="s">
        <v>1</v>
      </c>
      <c r="E40" s="498" t="s">
        <v>2</v>
      </c>
      <c r="F40" s="498" t="s">
        <v>3</v>
      </c>
      <c r="G40" s="2" t="s">
        <v>53</v>
      </c>
      <c r="H40" s="505" t="s">
        <v>4</v>
      </c>
      <c r="I40" s="505" t="s">
        <v>5</v>
      </c>
      <c r="J40" s="505" t="s">
        <v>6</v>
      </c>
      <c r="K40" s="505" t="s">
        <v>7</v>
      </c>
      <c r="L40" s="509" t="s">
        <v>8</v>
      </c>
      <c r="M40" s="509" t="s">
        <v>9</v>
      </c>
      <c r="N40" s="509" t="s">
        <v>10</v>
      </c>
      <c r="O40" s="509" t="s">
        <v>11</v>
      </c>
      <c r="P40" s="503" t="s">
        <v>12</v>
      </c>
      <c r="Q40" s="503" t="s">
        <v>13</v>
      </c>
      <c r="R40" s="503" t="s">
        <v>207</v>
      </c>
      <c r="S40" s="503" t="s">
        <v>208</v>
      </c>
      <c r="T40" s="91" t="s">
        <v>53</v>
      </c>
      <c r="U40" s="505" t="s">
        <v>14</v>
      </c>
      <c r="V40" s="505" t="s">
        <v>15</v>
      </c>
      <c r="W40" s="505" t="s">
        <v>16</v>
      </c>
      <c r="X40" s="505" t="s">
        <v>17</v>
      </c>
      <c r="Y40" s="505" t="s">
        <v>18</v>
      </c>
      <c r="Z40" s="505" t="s">
        <v>19</v>
      </c>
      <c r="AA40" s="505" t="s">
        <v>20</v>
      </c>
      <c r="AB40" s="505" t="s">
        <v>21</v>
      </c>
      <c r="AC40" s="505" t="s">
        <v>22</v>
      </c>
      <c r="AD40" s="505" t="s">
        <v>23</v>
      </c>
      <c r="AE40" s="505" t="s">
        <v>24</v>
      </c>
      <c r="AF40" s="505" t="s">
        <v>25</v>
      </c>
      <c r="AG40" s="507" t="s">
        <v>26</v>
      </c>
      <c r="AH40" s="507" t="s">
        <v>27</v>
      </c>
      <c r="AI40" s="507" t="s">
        <v>28</v>
      </c>
      <c r="AJ40" s="507" t="s">
        <v>29</v>
      </c>
      <c r="AK40" s="507" t="s">
        <v>30</v>
      </c>
      <c r="AL40" s="507" t="s">
        <v>31</v>
      </c>
      <c r="AM40" s="507" t="s">
        <v>32</v>
      </c>
      <c r="AN40" s="507" t="s">
        <v>33</v>
      </c>
      <c r="AO40" s="507" t="s">
        <v>34</v>
      </c>
      <c r="AP40" s="507" t="s">
        <v>35</v>
      </c>
      <c r="AQ40" s="507" t="s">
        <v>36</v>
      </c>
      <c r="AR40" s="507" t="s">
        <v>37</v>
      </c>
      <c r="AS40" s="503" t="s">
        <v>38</v>
      </c>
      <c r="AT40" s="503" t="s">
        <v>39</v>
      </c>
      <c r="AU40" s="503" t="s">
        <v>40</v>
      </c>
      <c r="AV40" s="503" t="s">
        <v>41</v>
      </c>
      <c r="AW40" s="503" t="s">
        <v>42</v>
      </c>
      <c r="AX40" s="503" t="s">
        <v>43</v>
      </c>
      <c r="AY40" s="510" t="s">
        <v>322</v>
      </c>
      <c r="AZ40" s="510" t="s">
        <v>323</v>
      </c>
      <c r="BA40" s="510" t="s">
        <v>324</v>
      </c>
      <c r="BB40" s="510" t="s">
        <v>325</v>
      </c>
      <c r="BC40" s="510" t="s">
        <v>326</v>
      </c>
      <c r="BD40" s="510" t="s">
        <v>327</v>
      </c>
      <c r="BF40" s="518">
        <v>42736</v>
      </c>
      <c r="BG40" s="518">
        <v>42767</v>
      </c>
      <c r="BH40" s="518">
        <v>42795</v>
      </c>
      <c r="BI40" s="518">
        <v>42826</v>
      </c>
      <c r="BJ40" s="518">
        <v>42856</v>
      </c>
      <c r="BK40" s="518">
        <v>42887</v>
      </c>
      <c r="BL40" s="518">
        <v>42917</v>
      </c>
      <c r="BM40" s="518">
        <v>42948</v>
      </c>
      <c r="BN40" s="518">
        <v>42979</v>
      </c>
      <c r="BO40" s="518">
        <v>43009</v>
      </c>
      <c r="BP40" s="518">
        <v>43040</v>
      </c>
      <c r="BQ40" s="518">
        <v>43070</v>
      </c>
      <c r="BS40" s="2"/>
      <c r="BT40" s="2"/>
      <c r="BU40" s="2"/>
      <c r="BV40" s="2"/>
      <c r="BW40" s="2"/>
      <c r="BX40" s="2"/>
    </row>
    <row r="41" spans="1:76" x14ac:dyDescent="0.25">
      <c r="A41" s="90" t="s">
        <v>149</v>
      </c>
      <c r="B41" s="499" t="s">
        <v>310</v>
      </c>
      <c r="C41" s="527">
        <f t="shared" ref="C41:C45" si="146">INDEX($U41:$AF41,$C$2)</f>
        <v>0</v>
      </c>
      <c r="D41" s="527">
        <f t="shared" ref="D41:D45" si="147">INDEX($AG41:$AR41,$D$2)</f>
        <v>0</v>
      </c>
      <c r="E41" s="527">
        <f t="shared" ref="E41:E45" si="148">INDEX($AS41:$BD41,E$2)</f>
        <v>1314</v>
      </c>
      <c r="F41" s="530" t="str">
        <f t="shared" ref="F41" si="149">IFERROR(INDEX(AS41:BD41,$E$2)/INDEX(AG41:AR41,$E$2),"-")</f>
        <v>-</v>
      </c>
      <c r="H41" s="527">
        <f t="shared" ref="H41:H45" si="150">INDEX($U41:$AF41,$H$2)</f>
        <v>0</v>
      </c>
      <c r="I41" s="527">
        <f t="shared" ref="I41:I45" si="151">INDEX($U41:$AF41,$I$2)</f>
        <v>0</v>
      </c>
      <c r="J41" s="527">
        <f t="shared" ref="J41:J45" si="152">INDEX($U41:$AF41,$J$2)</f>
        <v>0</v>
      </c>
      <c r="K41" s="527">
        <f t="shared" ref="K41:K45" si="153">INDEX($U41:$AF41,$K$2)</f>
        <v>0</v>
      </c>
      <c r="L41" s="527">
        <f t="shared" ref="L41:L45" si="154">INDEX($AG41:$AR41,$L$2)</f>
        <v>0</v>
      </c>
      <c r="M41" s="527">
        <f t="shared" ref="M41:M45" si="155">INDEX($AG41:$AR41,$M$2)</f>
        <v>0</v>
      </c>
      <c r="N41" s="527">
        <f t="shared" ref="N41:N45" si="156">INDEX($AG41:$AR41,$N$2)</f>
        <v>0</v>
      </c>
      <c r="O41" s="527">
        <f t="shared" ref="O41:O45" si="157">INDEX($AG41:$AR41,$O$2)</f>
        <v>0</v>
      </c>
      <c r="P41" s="527">
        <f t="shared" ref="P41:S45" si="158">INDEX($AS41:$BD41,P$2)</f>
        <v>1399</v>
      </c>
      <c r="Q41" s="527">
        <f t="shared" si="158"/>
        <v>1314</v>
      </c>
      <c r="R41" s="527">
        <f t="shared" si="158"/>
        <v>0</v>
      </c>
      <c r="S41" s="527">
        <f t="shared" si="158"/>
        <v>0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>
        <v>1355</v>
      </c>
      <c r="AT41" s="1">
        <v>1416</v>
      </c>
      <c r="AU41" s="1">
        <v>1399</v>
      </c>
      <c r="AV41" s="1">
        <v>1270</v>
      </c>
      <c r="AW41" s="1">
        <v>1319</v>
      </c>
      <c r="AX41" s="1">
        <v>1314</v>
      </c>
      <c r="AY41" s="1"/>
      <c r="AZ41" s="1"/>
      <c r="BA41" s="1"/>
      <c r="BB41" s="1"/>
      <c r="BC41" s="1"/>
      <c r="BD41" s="1"/>
      <c r="BF41" s="25" t="str">
        <f t="shared" ref="BF41" si="159">IFERROR(AS41/AG41,"-")</f>
        <v>-</v>
      </c>
      <c r="BG41" s="25" t="str">
        <f t="shared" ref="BG41" si="160">IFERROR(AT41/AH41,"-")</f>
        <v>-</v>
      </c>
      <c r="BH41" s="25" t="str">
        <f t="shared" ref="BH41" si="161">IFERROR(AU41/AI41,"-")</f>
        <v>-</v>
      </c>
      <c r="BI41" s="25" t="str">
        <f t="shared" ref="BI41" si="162">IFERROR(AV41/AJ41,"-")</f>
        <v>-</v>
      </c>
      <c r="BJ41" s="25" t="str">
        <f t="shared" ref="BJ41" si="163">IFERROR(AW41/AK41,"-")</f>
        <v>-</v>
      </c>
      <c r="BK41" s="25" t="str">
        <f t="shared" ref="BK41" si="164">IFERROR(AX41/AL41,"-")</f>
        <v>-</v>
      </c>
      <c r="BL41" s="25" t="str">
        <f t="shared" ref="BL41" si="165">IFERROR(AY41/AM41,"-")</f>
        <v>-</v>
      </c>
      <c r="BM41" s="25" t="str">
        <f t="shared" ref="BM41" si="166">IFERROR(AZ41/AN41,"-")</f>
        <v>-</v>
      </c>
      <c r="BN41" s="25" t="str">
        <f t="shared" ref="BN41" si="167">IFERROR(BA41/AO41,"-")</f>
        <v>-</v>
      </c>
      <c r="BO41" s="25" t="str">
        <f t="shared" ref="BO41" si="168">IFERROR(BB41/AP41,"-")</f>
        <v>-</v>
      </c>
      <c r="BP41" s="25" t="str">
        <f t="shared" ref="BP41" si="169">IFERROR(BC41/AQ41,"-")</f>
        <v>-</v>
      </c>
      <c r="BQ41" s="25" t="str">
        <f t="shared" ref="BQ41" si="170">IFERROR(BD41/AR41,"-")</f>
        <v>-</v>
      </c>
      <c r="BS41" s="1"/>
      <c r="BT41" s="1"/>
      <c r="BU41" s="1"/>
      <c r="BV41" s="1"/>
      <c r="BW41" s="1"/>
      <c r="BX41" s="1"/>
    </row>
    <row r="42" spans="1:76" x14ac:dyDescent="0.25">
      <c r="A42" s="90" t="s">
        <v>152</v>
      </c>
      <c r="B42" s="499" t="s">
        <v>205</v>
      </c>
      <c r="C42" s="527">
        <f t="shared" si="146"/>
        <v>0</v>
      </c>
      <c r="D42" s="527">
        <f t="shared" si="147"/>
        <v>0</v>
      </c>
      <c r="E42" s="527">
        <f t="shared" si="148"/>
        <v>1314</v>
      </c>
      <c r="F42" s="530" t="str">
        <f t="shared" ref="F42:F45" si="171">IFERROR(INDEX(AS42:BD42,$E$2)/INDEX(AG42:AR42,$E$2),"-")</f>
        <v>-</v>
      </c>
      <c r="H42" s="527">
        <f t="shared" si="150"/>
        <v>0</v>
      </c>
      <c r="I42" s="527">
        <f t="shared" si="151"/>
        <v>0</v>
      </c>
      <c r="J42" s="527">
        <f t="shared" si="152"/>
        <v>0</v>
      </c>
      <c r="K42" s="527">
        <f t="shared" si="153"/>
        <v>0</v>
      </c>
      <c r="L42" s="527">
        <f t="shared" si="154"/>
        <v>0</v>
      </c>
      <c r="M42" s="527">
        <f t="shared" si="155"/>
        <v>0</v>
      </c>
      <c r="N42" s="527">
        <f t="shared" si="156"/>
        <v>0</v>
      </c>
      <c r="O42" s="527">
        <f t="shared" si="157"/>
        <v>0</v>
      </c>
      <c r="P42" s="527">
        <f t="shared" si="158"/>
        <v>1399</v>
      </c>
      <c r="Q42" s="527">
        <f t="shared" si="158"/>
        <v>1314</v>
      </c>
      <c r="R42" s="527">
        <f t="shared" si="158"/>
        <v>0</v>
      </c>
      <c r="S42" s="527">
        <f t="shared" si="158"/>
        <v>0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>
        <v>1355</v>
      </c>
      <c r="AT42" s="1">
        <v>1416</v>
      </c>
      <c r="AU42" s="1">
        <v>1399</v>
      </c>
      <c r="AV42" s="1">
        <v>1270</v>
      </c>
      <c r="AW42" s="1">
        <v>1319</v>
      </c>
      <c r="AX42" s="1">
        <v>1314</v>
      </c>
      <c r="AY42" s="1"/>
      <c r="AZ42" s="1"/>
      <c r="BA42" s="1"/>
      <c r="BB42" s="1"/>
      <c r="BC42" s="1"/>
      <c r="BD42" s="1"/>
      <c r="BF42" s="25" t="str">
        <f t="shared" ref="BF42:BF45" si="172">IFERROR(AS42/AG42,"-")</f>
        <v>-</v>
      </c>
      <c r="BG42" s="25" t="str">
        <f t="shared" ref="BG42:BG45" si="173">IFERROR(AT42/AH42,"-")</f>
        <v>-</v>
      </c>
      <c r="BH42" s="25" t="str">
        <f t="shared" ref="BH42:BH45" si="174">IFERROR(AU42/AI42,"-")</f>
        <v>-</v>
      </c>
      <c r="BI42" s="25" t="str">
        <f t="shared" ref="BI42:BI45" si="175">IFERROR(AV42/AJ42,"-")</f>
        <v>-</v>
      </c>
      <c r="BJ42" s="25" t="str">
        <f t="shared" ref="BJ42:BJ45" si="176">IFERROR(AW42/AK42,"-")</f>
        <v>-</v>
      </c>
      <c r="BK42" s="25" t="str">
        <f t="shared" ref="BK42:BK45" si="177">IFERROR(AX42/AL42,"-")</f>
        <v>-</v>
      </c>
      <c r="BL42" s="25" t="str">
        <f t="shared" ref="BL42:BL45" si="178">IFERROR(AY42/AM42,"-")</f>
        <v>-</v>
      </c>
      <c r="BM42" s="25" t="str">
        <f t="shared" ref="BM42:BM45" si="179">IFERROR(AZ42/AN42,"-")</f>
        <v>-</v>
      </c>
      <c r="BN42" s="25" t="str">
        <f t="shared" ref="BN42:BN45" si="180">IFERROR(BA42/AO42,"-")</f>
        <v>-</v>
      </c>
      <c r="BO42" s="25" t="str">
        <f t="shared" ref="BO42:BO45" si="181">IFERROR(BB42/AP42,"-")</f>
        <v>-</v>
      </c>
      <c r="BP42" s="25" t="str">
        <f t="shared" ref="BP42:BP45" si="182">IFERROR(BC42/AQ42,"-")</f>
        <v>-</v>
      </c>
      <c r="BQ42" s="25" t="str">
        <f t="shared" ref="BQ42:BQ45" si="183">IFERROR(BD42/AR42,"-")</f>
        <v>-</v>
      </c>
      <c r="BS42" s="1"/>
      <c r="BT42" s="1"/>
      <c r="BU42" s="1"/>
      <c r="BV42" s="1"/>
      <c r="BW42" s="1"/>
      <c r="BX42" s="1"/>
    </row>
    <row r="43" spans="1:76" x14ac:dyDescent="0.25">
      <c r="A43" s="90" t="s">
        <v>150</v>
      </c>
      <c r="B43" s="499" t="s">
        <v>311</v>
      </c>
      <c r="C43" s="527">
        <f t="shared" si="146"/>
        <v>0</v>
      </c>
      <c r="D43" s="527">
        <f t="shared" si="147"/>
        <v>0</v>
      </c>
      <c r="E43" s="527">
        <f t="shared" si="148"/>
        <v>1</v>
      </c>
      <c r="F43" s="530" t="str">
        <f t="shared" si="171"/>
        <v>-</v>
      </c>
      <c r="H43" s="527">
        <f t="shared" si="150"/>
        <v>0</v>
      </c>
      <c r="I43" s="527">
        <f t="shared" si="151"/>
        <v>0</v>
      </c>
      <c r="J43" s="527">
        <f t="shared" si="152"/>
        <v>0</v>
      </c>
      <c r="K43" s="527">
        <f t="shared" si="153"/>
        <v>0</v>
      </c>
      <c r="L43" s="527">
        <f t="shared" si="154"/>
        <v>0</v>
      </c>
      <c r="M43" s="527">
        <f t="shared" si="155"/>
        <v>0</v>
      </c>
      <c r="N43" s="527">
        <f t="shared" si="156"/>
        <v>0</v>
      </c>
      <c r="O43" s="527">
        <f t="shared" si="157"/>
        <v>0</v>
      </c>
      <c r="P43" s="527">
        <f t="shared" si="158"/>
        <v>1</v>
      </c>
      <c r="Q43" s="527">
        <f t="shared" si="158"/>
        <v>1</v>
      </c>
      <c r="R43" s="527">
        <f t="shared" si="158"/>
        <v>0</v>
      </c>
      <c r="S43" s="527">
        <f t="shared" si="158"/>
        <v>0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>
        <v>1</v>
      </c>
      <c r="AV43" s="1">
        <v>1</v>
      </c>
      <c r="AW43" s="1">
        <v>2</v>
      </c>
      <c r="AX43" s="1">
        <v>1</v>
      </c>
      <c r="AY43" s="1"/>
      <c r="AZ43" s="1"/>
      <c r="BA43" s="1"/>
      <c r="BB43" s="1"/>
      <c r="BC43" s="1"/>
      <c r="BD43" s="1"/>
      <c r="BF43" s="25" t="str">
        <f t="shared" si="172"/>
        <v>-</v>
      </c>
      <c r="BG43" s="25" t="str">
        <f t="shared" si="173"/>
        <v>-</v>
      </c>
      <c r="BH43" s="25" t="str">
        <f t="shared" si="174"/>
        <v>-</v>
      </c>
      <c r="BI43" s="25" t="str">
        <f t="shared" si="175"/>
        <v>-</v>
      </c>
      <c r="BJ43" s="25" t="str">
        <f t="shared" si="176"/>
        <v>-</v>
      </c>
      <c r="BK43" s="25" t="str">
        <f t="shared" si="177"/>
        <v>-</v>
      </c>
      <c r="BL43" s="25" t="str">
        <f t="shared" si="178"/>
        <v>-</v>
      </c>
      <c r="BM43" s="25" t="str">
        <f t="shared" si="179"/>
        <v>-</v>
      </c>
      <c r="BN43" s="25" t="str">
        <f t="shared" si="180"/>
        <v>-</v>
      </c>
      <c r="BO43" s="25" t="str">
        <f t="shared" si="181"/>
        <v>-</v>
      </c>
      <c r="BP43" s="25" t="str">
        <f t="shared" si="182"/>
        <v>-</v>
      </c>
      <c r="BQ43" s="25" t="str">
        <f t="shared" si="183"/>
        <v>-</v>
      </c>
      <c r="BS43" s="1"/>
      <c r="BT43" s="1"/>
      <c r="BU43" s="1"/>
      <c r="BV43" s="1"/>
      <c r="BW43" s="1"/>
      <c r="BX43" s="1"/>
    </row>
    <row r="44" spans="1:76" ht="30" x14ac:dyDescent="0.25">
      <c r="A44" s="90" t="s">
        <v>153</v>
      </c>
      <c r="B44" s="499" t="s">
        <v>206</v>
      </c>
      <c r="C44" s="527">
        <f t="shared" si="146"/>
        <v>0</v>
      </c>
      <c r="D44" s="527">
        <f t="shared" si="147"/>
        <v>0</v>
      </c>
      <c r="E44" s="527">
        <f t="shared" si="148"/>
        <v>0</v>
      </c>
      <c r="F44" s="530" t="str">
        <f t="shared" si="171"/>
        <v>-</v>
      </c>
      <c r="H44" s="527">
        <f t="shared" si="150"/>
        <v>0</v>
      </c>
      <c r="I44" s="527">
        <f t="shared" si="151"/>
        <v>0</v>
      </c>
      <c r="J44" s="527">
        <f t="shared" si="152"/>
        <v>0</v>
      </c>
      <c r="K44" s="527">
        <f t="shared" si="153"/>
        <v>0</v>
      </c>
      <c r="L44" s="527">
        <f t="shared" si="154"/>
        <v>0</v>
      </c>
      <c r="M44" s="527">
        <f t="shared" si="155"/>
        <v>0</v>
      </c>
      <c r="N44" s="527">
        <f t="shared" si="156"/>
        <v>0</v>
      </c>
      <c r="O44" s="527">
        <f t="shared" si="157"/>
        <v>0</v>
      </c>
      <c r="P44" s="527">
        <f t="shared" si="158"/>
        <v>0</v>
      </c>
      <c r="Q44" s="527">
        <f t="shared" si="158"/>
        <v>0</v>
      </c>
      <c r="R44" s="527">
        <f t="shared" si="158"/>
        <v>0</v>
      </c>
      <c r="S44" s="527">
        <f t="shared" si="158"/>
        <v>0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/>
      <c r="AZ44" s="1"/>
      <c r="BA44" s="1"/>
      <c r="BB44" s="1"/>
      <c r="BC44" s="1"/>
      <c r="BD44" s="1"/>
      <c r="BF44" s="25" t="str">
        <f t="shared" si="172"/>
        <v>-</v>
      </c>
      <c r="BG44" s="25" t="str">
        <f t="shared" si="173"/>
        <v>-</v>
      </c>
      <c r="BH44" s="25" t="str">
        <f t="shared" si="174"/>
        <v>-</v>
      </c>
      <c r="BI44" s="25" t="str">
        <f t="shared" si="175"/>
        <v>-</v>
      </c>
      <c r="BJ44" s="25" t="str">
        <f t="shared" si="176"/>
        <v>-</v>
      </c>
      <c r="BK44" s="25" t="str">
        <f t="shared" si="177"/>
        <v>-</v>
      </c>
      <c r="BL44" s="25" t="str">
        <f t="shared" si="178"/>
        <v>-</v>
      </c>
      <c r="BM44" s="25" t="str">
        <f t="shared" si="179"/>
        <v>-</v>
      </c>
      <c r="BN44" s="25" t="str">
        <f t="shared" si="180"/>
        <v>-</v>
      </c>
      <c r="BO44" s="25" t="str">
        <f t="shared" si="181"/>
        <v>-</v>
      </c>
      <c r="BP44" s="25" t="str">
        <f t="shared" si="182"/>
        <v>-</v>
      </c>
      <c r="BQ44" s="25" t="str">
        <f t="shared" si="183"/>
        <v>-</v>
      </c>
      <c r="BS44" s="1"/>
      <c r="BT44" s="1"/>
      <c r="BU44" s="1"/>
      <c r="BV44" s="1"/>
      <c r="BW44" s="1"/>
      <c r="BX44" s="1"/>
    </row>
    <row r="45" spans="1:76" x14ac:dyDescent="0.25">
      <c r="A45" s="90" t="s">
        <v>151</v>
      </c>
      <c r="B45" s="499" t="s">
        <v>204</v>
      </c>
      <c r="C45" s="527">
        <f t="shared" si="146"/>
        <v>0</v>
      </c>
      <c r="D45" s="527">
        <f t="shared" si="147"/>
        <v>0</v>
      </c>
      <c r="E45" s="527">
        <f t="shared" si="148"/>
        <v>7.6103500761035003E-4</v>
      </c>
      <c r="F45" s="530" t="str">
        <f t="shared" si="171"/>
        <v>-</v>
      </c>
      <c r="H45" s="527">
        <f t="shared" si="150"/>
        <v>0</v>
      </c>
      <c r="I45" s="527">
        <f t="shared" si="151"/>
        <v>0</v>
      </c>
      <c r="J45" s="527">
        <f t="shared" si="152"/>
        <v>0</v>
      </c>
      <c r="K45" s="527">
        <f t="shared" si="153"/>
        <v>0</v>
      </c>
      <c r="L45" s="527">
        <f t="shared" si="154"/>
        <v>0</v>
      </c>
      <c r="M45" s="527">
        <f t="shared" si="155"/>
        <v>0</v>
      </c>
      <c r="N45" s="527">
        <f t="shared" si="156"/>
        <v>0</v>
      </c>
      <c r="O45" s="527">
        <f t="shared" si="157"/>
        <v>0</v>
      </c>
      <c r="P45" s="527">
        <f t="shared" si="158"/>
        <v>7.1479628305932811E-4</v>
      </c>
      <c r="Q45" s="527">
        <f t="shared" si="158"/>
        <v>7.6103500761035003E-4</v>
      </c>
      <c r="R45" s="527">
        <f t="shared" si="158"/>
        <v>0</v>
      </c>
      <c r="S45" s="527">
        <f t="shared" si="158"/>
        <v>0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>
        <v>7.1479628305932811E-4</v>
      </c>
      <c r="AV45" s="1">
        <v>7.874015748031496E-4</v>
      </c>
      <c r="AW45" s="1">
        <v>1.5163002274450341E-3</v>
      </c>
      <c r="AX45" s="1">
        <v>7.6103500761035003E-4</v>
      </c>
      <c r="AY45" s="1"/>
      <c r="AZ45" s="1"/>
      <c r="BA45" s="1"/>
      <c r="BB45" s="1"/>
      <c r="BC45" s="1"/>
      <c r="BD45" s="1"/>
      <c r="BF45" s="25" t="str">
        <f t="shared" si="172"/>
        <v>-</v>
      </c>
      <c r="BG45" s="25" t="str">
        <f t="shared" si="173"/>
        <v>-</v>
      </c>
      <c r="BH45" s="25" t="str">
        <f t="shared" si="174"/>
        <v>-</v>
      </c>
      <c r="BI45" s="25" t="str">
        <f t="shared" si="175"/>
        <v>-</v>
      </c>
      <c r="BJ45" s="25" t="str">
        <f t="shared" si="176"/>
        <v>-</v>
      </c>
      <c r="BK45" s="25" t="str">
        <f t="shared" si="177"/>
        <v>-</v>
      </c>
      <c r="BL45" s="25" t="str">
        <f t="shared" si="178"/>
        <v>-</v>
      </c>
      <c r="BM45" s="25" t="str">
        <f t="shared" si="179"/>
        <v>-</v>
      </c>
      <c r="BN45" s="25" t="str">
        <f t="shared" si="180"/>
        <v>-</v>
      </c>
      <c r="BO45" s="25" t="str">
        <f t="shared" si="181"/>
        <v>-</v>
      </c>
      <c r="BP45" s="25" t="str">
        <f t="shared" si="182"/>
        <v>-</v>
      </c>
      <c r="BQ45" s="25" t="str">
        <f t="shared" si="183"/>
        <v>-</v>
      </c>
      <c r="BS45" s="1"/>
      <c r="BT45" s="1"/>
      <c r="BU45" s="1"/>
      <c r="BV45" s="1"/>
      <c r="BW45" s="1"/>
      <c r="BX45" s="1"/>
    </row>
    <row r="46" spans="1:76" x14ac:dyDescent="0.25">
      <c r="B46" s="499"/>
      <c r="C46" s="1"/>
      <c r="D46" s="1"/>
      <c r="E46" s="1"/>
      <c r="F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S46" s="1"/>
      <c r="BT46" s="1"/>
      <c r="BU46" s="1"/>
      <c r="BV46" s="1"/>
      <c r="BW46" s="1"/>
      <c r="BX46" s="1"/>
    </row>
    <row r="48" spans="1:76" x14ac:dyDescent="0.25">
      <c r="A48" s="537" t="s">
        <v>71</v>
      </c>
      <c r="B48" s="500" t="s">
        <v>71</v>
      </c>
      <c r="C48" s="498" t="s">
        <v>0</v>
      </c>
      <c r="D48" s="498" t="s">
        <v>1</v>
      </c>
      <c r="E48" s="498" t="s">
        <v>2</v>
      </c>
      <c r="F48" s="498" t="s">
        <v>3</v>
      </c>
      <c r="G48" s="2" t="s">
        <v>53</v>
      </c>
      <c r="H48" s="505" t="s">
        <v>4</v>
      </c>
      <c r="I48" s="505" t="s">
        <v>5</v>
      </c>
      <c r="J48" s="505" t="s">
        <v>6</v>
      </c>
      <c r="K48" s="505" t="s">
        <v>7</v>
      </c>
      <c r="L48" s="509" t="s">
        <v>8</v>
      </c>
      <c r="M48" s="509" t="s">
        <v>9</v>
      </c>
      <c r="N48" s="509" t="s">
        <v>10</v>
      </c>
      <c r="O48" s="509" t="s">
        <v>11</v>
      </c>
      <c r="P48" s="503" t="s">
        <v>12</v>
      </c>
      <c r="Q48" s="503" t="s">
        <v>13</v>
      </c>
      <c r="R48" s="503" t="s">
        <v>207</v>
      </c>
      <c r="S48" s="503" t="s">
        <v>208</v>
      </c>
      <c r="T48" s="91" t="s">
        <v>53</v>
      </c>
      <c r="U48" s="505" t="s">
        <v>14</v>
      </c>
      <c r="V48" s="505" t="s">
        <v>15</v>
      </c>
      <c r="W48" s="505" t="s">
        <v>16</v>
      </c>
      <c r="X48" s="505" t="s">
        <v>17</v>
      </c>
      <c r="Y48" s="505" t="s">
        <v>18</v>
      </c>
      <c r="Z48" s="505" t="s">
        <v>19</v>
      </c>
      <c r="AA48" s="505" t="s">
        <v>20</v>
      </c>
      <c r="AB48" s="505" t="s">
        <v>21</v>
      </c>
      <c r="AC48" s="505" t="s">
        <v>22</v>
      </c>
      <c r="AD48" s="505" t="s">
        <v>23</v>
      </c>
      <c r="AE48" s="505" t="s">
        <v>24</v>
      </c>
      <c r="AF48" s="505" t="s">
        <v>25</v>
      </c>
      <c r="AG48" s="507" t="s">
        <v>26</v>
      </c>
      <c r="AH48" s="507" t="s">
        <v>27</v>
      </c>
      <c r="AI48" s="507" t="s">
        <v>28</v>
      </c>
      <c r="AJ48" s="507" t="s">
        <v>29</v>
      </c>
      <c r="AK48" s="507" t="s">
        <v>30</v>
      </c>
      <c r="AL48" s="507" t="s">
        <v>31</v>
      </c>
      <c r="AM48" s="507" t="s">
        <v>32</v>
      </c>
      <c r="AN48" s="507" t="s">
        <v>33</v>
      </c>
      <c r="AO48" s="507" t="s">
        <v>34</v>
      </c>
      <c r="AP48" s="507" t="s">
        <v>35</v>
      </c>
      <c r="AQ48" s="507" t="s">
        <v>36</v>
      </c>
      <c r="AR48" s="507" t="s">
        <v>37</v>
      </c>
      <c r="AS48" s="503" t="s">
        <v>38</v>
      </c>
      <c r="AT48" s="503" t="s">
        <v>39</v>
      </c>
      <c r="AU48" s="503" t="s">
        <v>40</v>
      </c>
      <c r="AV48" s="503" t="s">
        <v>41</v>
      </c>
      <c r="AW48" s="503" t="s">
        <v>42</v>
      </c>
      <c r="AX48" s="503" t="s">
        <v>43</v>
      </c>
      <c r="AY48" s="510" t="s">
        <v>322</v>
      </c>
      <c r="AZ48" s="510" t="s">
        <v>323</v>
      </c>
      <c r="BA48" s="510" t="s">
        <v>324</v>
      </c>
      <c r="BB48" s="510" t="s">
        <v>325</v>
      </c>
      <c r="BC48" s="510" t="s">
        <v>326</v>
      </c>
      <c r="BD48" s="510" t="s">
        <v>327</v>
      </c>
      <c r="BF48" s="518">
        <v>42736</v>
      </c>
      <c r="BG48" s="518">
        <v>42767</v>
      </c>
      <c r="BH48" s="518">
        <v>42795</v>
      </c>
      <c r="BI48" s="518">
        <v>42826</v>
      </c>
      <c r="BJ48" s="518">
        <v>42856</v>
      </c>
      <c r="BK48" s="518">
        <v>42887</v>
      </c>
      <c r="BL48" s="518">
        <v>42917</v>
      </c>
      <c r="BM48" s="518">
        <v>42948</v>
      </c>
      <c r="BN48" s="518">
        <v>42979</v>
      </c>
      <c r="BO48" s="518">
        <v>43009</v>
      </c>
      <c r="BP48" s="518">
        <v>43040</v>
      </c>
      <c r="BQ48" s="518">
        <v>43070</v>
      </c>
      <c r="BS48" s="2"/>
      <c r="BT48" s="2"/>
      <c r="BU48" s="2"/>
      <c r="BV48" s="2"/>
      <c r="BW48" s="2"/>
      <c r="BX48" s="2"/>
    </row>
    <row r="49" spans="1:76" x14ac:dyDescent="0.25">
      <c r="A49" s="90" t="s">
        <v>154</v>
      </c>
      <c r="B49" s="90" t="s">
        <v>172</v>
      </c>
      <c r="C49" s="63">
        <f>SUM(H49:K49)</f>
        <v>14415.4285</v>
      </c>
      <c r="D49" s="63">
        <f>SUM(L49:O49)</f>
        <v>11375.190500000001</v>
      </c>
      <c r="E49" s="63">
        <f>SUM(P49:S49)</f>
        <v>17274.917999999998</v>
      </c>
      <c r="F49" s="2">
        <f>IFERROR(SUM(AS49:BD49)/SUM($AG49:INDEX(AG49:AR49,$E$2)),"-")</f>
        <v>3.1746242761500691</v>
      </c>
      <c r="H49" s="527">
        <f>SUM(INDEX($U49:$AF49,$H$2-2):INDEX($U49:$AF49,$H$2))</f>
        <v>2741.527</v>
      </c>
      <c r="I49" s="527">
        <f>SUM(INDEX($U49:$AF49,I$2-2):INDEX($U49:$AF49,I$2))</f>
        <v>1944.3539999999998</v>
      </c>
      <c r="J49" s="527">
        <f>SUM(INDEX($U49:$AF49,J$2-2):INDEX($U49:$AF49,J$2))</f>
        <v>4511.8670000000002</v>
      </c>
      <c r="K49" s="527">
        <f>SUM(INDEX($U49:$AF49,K$2-2):INDEX($U49:$AF49,K$2))</f>
        <v>5217.6805000000004</v>
      </c>
      <c r="L49" s="527">
        <f>SUM(INDEX($AG49:$AR49,L$2-2):INDEX($AG49:$AR49,L$2))</f>
        <v>1872.193</v>
      </c>
      <c r="M49" s="527">
        <f>SUM(INDEX($AG49:$AR49,M$2-2):INDEX($AG49:$AR49,M$2))</f>
        <v>3569.3700000000003</v>
      </c>
      <c r="N49" s="527">
        <f>SUM(INDEX($AG49:$AR49,N$2-2):INDEX($AG49:$AR49,N$2))</f>
        <v>2852.7579999999998</v>
      </c>
      <c r="O49" s="527">
        <f>SUM(INDEX($AG49:$AR49,O$2-2):INDEX($AG49:$AR49,O$2))</f>
        <v>3080.8694999999998</v>
      </c>
      <c r="P49" s="527">
        <f>SUM(INDEX($AS49:$BD49,P$2-2):INDEX($AS49:$BD49,P$2))</f>
        <v>5329.3289999999997</v>
      </c>
      <c r="Q49" s="527">
        <f>SUM(INDEX($AS49:$BD49,Q$2-2):INDEX($AS49:$BD49,Q$2))</f>
        <v>11945.589</v>
      </c>
      <c r="R49" s="527">
        <f>SUM(INDEX($AS49:$BD49,R$2-2):INDEX($AS49:$BD49,R$2))</f>
        <v>0</v>
      </c>
      <c r="S49" s="527">
        <f>SUM(INDEX($AS49:$BD49,S$2-2):INDEX($AS49:$BD49,S$2))</f>
        <v>0</v>
      </c>
      <c r="U49" s="63">
        <v>578.75699999999995</v>
      </c>
      <c r="V49" s="63">
        <v>225.52699999999999</v>
      </c>
      <c r="W49" s="63">
        <v>1937.2429999999999</v>
      </c>
      <c r="X49" s="63">
        <v>841.63199999999995</v>
      </c>
      <c r="Y49" s="63">
        <v>590.96699999999998</v>
      </c>
      <c r="Z49" s="63">
        <v>511.755</v>
      </c>
      <c r="AA49" s="63">
        <v>2684.6819999999998</v>
      </c>
      <c r="AB49" s="63">
        <v>508.12900000000002</v>
      </c>
      <c r="AC49" s="63">
        <v>1319.056</v>
      </c>
      <c r="AD49" s="63">
        <v>723.47400000000005</v>
      </c>
      <c r="AE49" s="63">
        <v>1315.0930000000001</v>
      </c>
      <c r="AF49" s="63">
        <v>3179.1134999999999</v>
      </c>
      <c r="AG49" s="63">
        <v>672.32799999999997</v>
      </c>
      <c r="AH49" s="63">
        <v>439.19</v>
      </c>
      <c r="AI49" s="63">
        <v>760.67499999999995</v>
      </c>
      <c r="AJ49" s="63">
        <v>1140.2950000000001</v>
      </c>
      <c r="AK49" s="63">
        <v>1084.577</v>
      </c>
      <c r="AL49">
        <v>1344.498</v>
      </c>
      <c r="AM49" s="4">
        <v>1045.5150000000001</v>
      </c>
      <c r="AN49" s="4">
        <v>678.625</v>
      </c>
      <c r="AO49">
        <v>1128.6179999999999</v>
      </c>
      <c r="AP49" s="4">
        <v>523.58199999999999</v>
      </c>
      <c r="AQ49" s="4">
        <v>653.01499999999999</v>
      </c>
      <c r="AR49" s="4">
        <v>1904.2725</v>
      </c>
      <c r="AS49" s="1">
        <v>1097.587</v>
      </c>
      <c r="AT49" s="1">
        <v>2116.5275000000001</v>
      </c>
      <c r="AU49" s="1">
        <v>2115.2145</v>
      </c>
      <c r="AV49" s="1">
        <v>4994.8450000000003</v>
      </c>
      <c r="AW49" s="1">
        <v>3824.1889999999999</v>
      </c>
      <c r="AX49" s="1">
        <v>3126.5549999999998</v>
      </c>
      <c r="AY49" s="1"/>
      <c r="AZ49" s="1"/>
      <c r="BA49" s="1"/>
      <c r="BB49" s="1"/>
      <c r="BC49" s="1"/>
      <c r="BD49" s="1"/>
      <c r="BF49" s="25">
        <f t="shared" ref="BF49" si="184">IFERROR(AS49/AG49,"-")</f>
        <v>1.6325171642412633</v>
      </c>
      <c r="BG49" s="25">
        <f t="shared" ref="BG49" si="185">IFERROR(AT49/AH49,"-")</f>
        <v>4.8191614107789347</v>
      </c>
      <c r="BH49" s="25">
        <f t="shared" ref="BH49" si="186">IFERROR(AU49/AI49,"-")</f>
        <v>2.7807072665724522</v>
      </c>
      <c r="BI49" s="525"/>
      <c r="BJ49" s="525"/>
      <c r="BK49" s="525"/>
      <c r="BL49" s="525"/>
      <c r="BM49" s="525"/>
      <c r="BN49" s="525"/>
      <c r="BO49" s="525"/>
      <c r="BP49" s="525"/>
      <c r="BQ49" s="525"/>
      <c r="BS49" s="1" t="b">
        <f>ROUND(AS49,0)=ROUND('GEN Lion North'!AO4,0)</f>
        <v>1</v>
      </c>
      <c r="BT49" s="1" t="b">
        <f>ROUND(AT49,0)=ROUND('GEN Lion North'!AP4,0)</f>
        <v>1</v>
      </c>
      <c r="BU49" s="1" t="b">
        <f>ROUND(AU49,0)=ROUND('GEN Lion North'!AQ4,0)</f>
        <v>1</v>
      </c>
      <c r="BV49" s="1" t="b">
        <f>ROUND(AV49,0)=ROUND('GEN Lion North'!AR4,0)</f>
        <v>1</v>
      </c>
      <c r="BW49" s="1" t="b">
        <f>ROUND(AW49,0)=ROUND('GEN Lion North'!AS4,0)</f>
        <v>1</v>
      </c>
      <c r="BX49" s="1" t="b">
        <f>ROUND(AX49,0)=ROUND('GEN Lion North'!AT4,0)</f>
        <v>1</v>
      </c>
    </row>
    <row r="50" spans="1:76" x14ac:dyDescent="0.25">
      <c r="A50" s="90" t="s">
        <v>155</v>
      </c>
      <c r="B50" s="90" t="s">
        <v>64</v>
      </c>
      <c r="C50" s="63">
        <f t="shared" ref="C50:C57" si="187">SUM(H50:K50)</f>
        <v>29695.944500000031</v>
      </c>
      <c r="D50" s="63">
        <f t="shared" ref="D50:D57" si="188">SUM(L50:O50)</f>
        <v>74706.641000000323</v>
      </c>
      <c r="E50" s="63">
        <f t="shared" ref="E50:E57" si="189">SUM(P50:S50)</f>
        <v>43837.881999999998</v>
      </c>
      <c r="F50" s="2">
        <f>IFERROR(SUM(AS50:BD50)/SUM($AG50:INDEX(AG50:AR50,$E$2)),"-")</f>
        <v>1.7182956490095493</v>
      </c>
      <c r="H50" s="527">
        <f>SUM(INDEX($U50:$AF50,$H$2-2):INDEX($U50:$AF50,$H$2))</f>
        <v>3591.0780000000004</v>
      </c>
      <c r="I50" s="527">
        <f>SUM(INDEX($U50:$AF50,I$2-2):INDEX($U50:$AF50,I$2))</f>
        <v>6053.2404999999999</v>
      </c>
      <c r="J50" s="527">
        <f>SUM(INDEX($U50:$AF50,J$2-2):INDEX($U50:$AF50,J$2))</f>
        <v>8532.2970000000005</v>
      </c>
      <c r="K50" s="527">
        <f>SUM(INDEX($U50:$AF50,K$2-2):INDEX($U50:$AF50,K$2))</f>
        <v>11519.329000000031</v>
      </c>
      <c r="L50" s="527">
        <f>SUM(INDEX($AG50:$AR50,L$2-2):INDEX($AG50:$AR50,L$2))</f>
        <v>6117.1859999999997</v>
      </c>
      <c r="M50" s="527">
        <f>SUM(INDEX($AG50:$AR50,M$2-2):INDEX($AG50:$AR50,M$2))</f>
        <v>19395.235000000081</v>
      </c>
      <c r="N50" s="527">
        <f>SUM(INDEX($AG50:$AR50,N$2-2):INDEX($AG50:$AR50,N$2))</f>
        <v>19926.978500000077</v>
      </c>
      <c r="O50" s="527">
        <f>SUM(INDEX($AG50:$AR50,O$2-2):INDEX($AG50:$AR50,O$2))</f>
        <v>29267.241500000171</v>
      </c>
      <c r="P50" s="527">
        <f>SUM(INDEX($AS50:$BD50,P$2-2):INDEX($AS50:$BD50,P$2))</f>
        <v>16527.080999999998</v>
      </c>
      <c r="Q50" s="527">
        <f>SUM(INDEX($AS50:$BD50,Q$2-2):INDEX($AS50:$BD50,Q$2))</f>
        <v>27310.800999999999</v>
      </c>
      <c r="R50" s="527">
        <f>SUM(INDEX($AS50:$BD50,R$2-2):INDEX($AS50:$BD50,R$2))</f>
        <v>0</v>
      </c>
      <c r="S50" s="527">
        <f>SUM(INDEX($AS50:$BD50,S$2-2):INDEX($AS50:$BD50,S$2))</f>
        <v>0</v>
      </c>
      <c r="U50" s="63">
        <v>1443.3910000000001</v>
      </c>
      <c r="V50" s="63">
        <v>748.14300000000003</v>
      </c>
      <c r="W50" s="63">
        <v>1399.5440000000001</v>
      </c>
      <c r="X50" s="63">
        <v>2506.721</v>
      </c>
      <c r="Y50" s="63">
        <v>1762.7895000000001</v>
      </c>
      <c r="Z50" s="63">
        <v>1783.73</v>
      </c>
      <c r="AA50" s="63">
        <v>2626.5050000000001</v>
      </c>
      <c r="AB50" s="63">
        <v>1577.1310000000001</v>
      </c>
      <c r="AC50" s="63">
        <v>4328.6610000000001</v>
      </c>
      <c r="AD50" s="63">
        <v>2297.9850000000001</v>
      </c>
      <c r="AE50" s="63">
        <v>6033.5350000000299</v>
      </c>
      <c r="AF50" s="63">
        <v>3187.8090000000002</v>
      </c>
      <c r="AG50" s="63">
        <v>1056.748</v>
      </c>
      <c r="AH50" s="63">
        <v>604.54399999999998</v>
      </c>
      <c r="AI50" s="63">
        <v>4455.8940000000002</v>
      </c>
      <c r="AJ50" s="63">
        <v>5200.0320000000102</v>
      </c>
      <c r="AK50" s="63">
        <v>4443.8230000000003</v>
      </c>
      <c r="AL50">
        <v>9751.3800000000701</v>
      </c>
      <c r="AM50" s="4">
        <v>4760.9380000000101</v>
      </c>
      <c r="AN50" s="4">
        <v>5674.0470000000196</v>
      </c>
      <c r="AO50">
        <v>9491.9935000000496</v>
      </c>
      <c r="AP50" s="4">
        <v>6519.5280000000203</v>
      </c>
      <c r="AQ50" s="4">
        <v>7622.0060000000503</v>
      </c>
      <c r="AR50" s="4">
        <v>15125.7075000001</v>
      </c>
      <c r="AS50" s="1">
        <v>2756.6320000000001</v>
      </c>
      <c r="AT50" s="1">
        <v>3733.1239999999998</v>
      </c>
      <c r="AU50" s="1">
        <v>10037.325000000001</v>
      </c>
      <c r="AV50" s="1">
        <v>6735.6139999999996</v>
      </c>
      <c r="AW50" s="1">
        <v>6413.5990000000002</v>
      </c>
      <c r="AX50" s="1">
        <v>14161.588</v>
      </c>
      <c r="AY50" s="1"/>
      <c r="AZ50" s="1"/>
      <c r="BA50" s="1"/>
      <c r="BB50" s="1"/>
      <c r="BC50" s="1"/>
      <c r="BD50" s="1"/>
      <c r="BF50" s="25">
        <f t="shared" ref="BF50:BF57" si="190">IFERROR(AS50/AG50,"-")</f>
        <v>2.6085992119218582</v>
      </c>
      <c r="BG50" s="25">
        <f t="shared" ref="BG50:BG57" si="191">IFERROR(AT50/AH50,"-")</f>
        <v>6.1751071882278215</v>
      </c>
      <c r="BH50" s="25">
        <f t="shared" ref="BH50:BH57" si="192">IFERROR(AU50/AI50,"-")</f>
        <v>2.2525951021276538</v>
      </c>
      <c r="BI50" s="25">
        <f t="shared" ref="BI50:BI57" si="193">IFERROR(AV50/AJ50,"-")</f>
        <v>1.2953024135236064</v>
      </c>
      <c r="BJ50" s="25">
        <f t="shared" ref="BJ50:BJ57" si="194">IFERROR(AW50/AK50,"-")</f>
        <v>1.4432615790502907</v>
      </c>
      <c r="BK50" s="25">
        <f t="shared" ref="BK50:BK57" si="195">IFERROR(AX50/AL50,"-")</f>
        <v>1.4522650127469032</v>
      </c>
      <c r="BL50" s="25">
        <f t="shared" ref="BL50:BL57" si="196">IFERROR(AY50/AM50,"-")</f>
        <v>0</v>
      </c>
      <c r="BM50" s="25">
        <f t="shared" ref="BM50:BM57" si="197">IFERROR(AZ50/AN50,"-")</f>
        <v>0</v>
      </c>
      <c r="BN50" s="25">
        <f t="shared" ref="BN50:BN57" si="198">IFERROR(BA50/AO50,"-")</f>
        <v>0</v>
      </c>
      <c r="BO50" s="25">
        <f t="shared" ref="BO50:BO57" si="199">IFERROR(BB50/AP50,"-")</f>
        <v>0</v>
      </c>
      <c r="BP50" s="25">
        <f t="shared" ref="BP50:BP57" si="200">IFERROR(BC50/AQ50,"-")</f>
        <v>0</v>
      </c>
      <c r="BQ50" s="25">
        <f t="shared" ref="BQ50:BQ57" si="201">IFERROR(BD50/AR50,"-")</f>
        <v>0</v>
      </c>
      <c r="BS50" s="1" t="b">
        <f>ROUND(AS50,0)=ROUND('GEN Lion North'!AO5,0)</f>
        <v>1</v>
      </c>
      <c r="BT50" s="1" t="b">
        <f>ROUND(AT50,0)=ROUND('GEN Lion North'!AP5,0)</f>
        <v>1</v>
      </c>
      <c r="BU50" s="1" t="b">
        <f>ROUND(AU50,0)=ROUND('GEN Lion North'!AQ5,0)</f>
        <v>1</v>
      </c>
      <c r="BV50" s="1" t="b">
        <f>ROUND(AV50,0)=ROUND('GEN Lion North'!AR5,0)</f>
        <v>1</v>
      </c>
      <c r="BW50" s="1" t="b">
        <f>ROUND(AW50,0)=ROUND('GEN Lion North'!AS5,0)</f>
        <v>1</v>
      </c>
      <c r="BX50" s="1" t="b">
        <f>ROUND(AX50,0)=ROUND('GEN Lion North'!AT5,0)</f>
        <v>1</v>
      </c>
    </row>
    <row r="51" spans="1:76" x14ac:dyDescent="0.25">
      <c r="A51" s="90" t="s">
        <v>156</v>
      </c>
      <c r="B51" s="90" t="s">
        <v>65</v>
      </c>
      <c r="C51" s="63">
        <f t="shared" si="187"/>
        <v>22686.456500000022</v>
      </c>
      <c r="D51" s="63">
        <f t="shared" si="188"/>
        <v>36144.790000000045</v>
      </c>
      <c r="E51" s="63">
        <f t="shared" si="189"/>
        <v>16156.887000000001</v>
      </c>
      <c r="F51" s="2">
        <f>IFERROR(SUM(AS51:BD51)/SUM($AG51:INDEX(AG51:AR51,$E$2)),"-")</f>
        <v>1.675787465889184</v>
      </c>
      <c r="H51" s="527">
        <f>SUM(INDEX($U51:$AF51,$H$2-2):INDEX($U51:$AF51,$H$2))</f>
        <v>3013.9840000000004</v>
      </c>
      <c r="I51" s="527">
        <f>SUM(INDEX($U51:$AF51,I$2-2):INDEX($U51:$AF51,I$2))</f>
        <v>4259.1795000000002</v>
      </c>
      <c r="J51" s="527">
        <f>SUM(INDEX($U51:$AF51,J$2-2):INDEX($U51:$AF51,J$2))</f>
        <v>5810.9159999999993</v>
      </c>
      <c r="K51" s="527">
        <f>SUM(INDEX($U51:$AF51,K$2-2):INDEX($U51:$AF51,K$2))</f>
        <v>9602.3770000000204</v>
      </c>
      <c r="L51" s="527">
        <f>SUM(INDEX($AG51:$AR51,L$2-2):INDEX($AG51:$AR51,L$2))</f>
        <v>2184.7129999999988</v>
      </c>
      <c r="M51" s="527">
        <f>SUM(INDEX($AG51:$AR51,M$2-2):INDEX($AG51:$AR51,M$2))</f>
        <v>7456.6570000000002</v>
      </c>
      <c r="N51" s="527">
        <f>SUM(INDEX($AG51:$AR51,N$2-2):INDEX($AG51:$AR51,N$2))</f>
        <v>11819.907000000019</v>
      </c>
      <c r="O51" s="527">
        <f>SUM(INDEX($AG51:$AR51,O$2-2):INDEX($AG51:$AR51,O$2))</f>
        <v>14683.51300000003</v>
      </c>
      <c r="P51" s="527">
        <f>SUM(INDEX($AS51:$BD51,P$2-2):INDEX($AS51:$BD51,P$2))</f>
        <v>7620.2690000000002</v>
      </c>
      <c r="Q51" s="527">
        <f>SUM(INDEX($AS51:$BD51,Q$2-2):INDEX($AS51:$BD51,Q$2))</f>
        <v>8536.6180000000004</v>
      </c>
      <c r="R51" s="527">
        <f>SUM(INDEX($AS51:$BD51,R$2-2):INDEX($AS51:$BD51,R$2))</f>
        <v>0</v>
      </c>
      <c r="S51" s="527">
        <f>SUM(INDEX($AS51:$BD51,S$2-2):INDEX($AS51:$BD51,S$2))</f>
        <v>0</v>
      </c>
      <c r="U51" s="63">
        <v>900.697</v>
      </c>
      <c r="V51" s="63">
        <v>986.32799999999997</v>
      </c>
      <c r="W51" s="63">
        <v>1126.9590000000001</v>
      </c>
      <c r="X51" s="63">
        <v>1109.8240000000001</v>
      </c>
      <c r="Y51" s="63">
        <v>1587.0785000000001</v>
      </c>
      <c r="Z51" s="63">
        <v>1562.277</v>
      </c>
      <c r="AA51" s="63">
        <v>1922.2380000000001</v>
      </c>
      <c r="AB51" s="63">
        <v>1360.7660000000001</v>
      </c>
      <c r="AC51" s="63">
        <v>2527.9119999999998</v>
      </c>
      <c r="AD51" s="63">
        <v>2817.5140000000001</v>
      </c>
      <c r="AE51" s="63">
        <v>1627.8630000000001</v>
      </c>
      <c r="AF51" s="63">
        <v>5157.00000000002</v>
      </c>
      <c r="AG51" s="63">
        <v>925.79899999999895</v>
      </c>
      <c r="AH51" s="63">
        <v>756.42700000000002</v>
      </c>
      <c r="AI51" s="63">
        <v>502.48700000000002</v>
      </c>
      <c r="AJ51" s="63">
        <v>1484.2950000000001</v>
      </c>
      <c r="AK51" s="63">
        <v>1717.1189999999999</v>
      </c>
      <c r="AL51">
        <v>4255.2430000000004</v>
      </c>
      <c r="AM51" s="4">
        <v>3443.99</v>
      </c>
      <c r="AN51" s="4">
        <v>2777.319</v>
      </c>
      <c r="AO51">
        <v>5598.59800000002</v>
      </c>
      <c r="AP51" s="4">
        <v>3823.0619999999999</v>
      </c>
      <c r="AQ51" s="4">
        <v>3988.2570000000001</v>
      </c>
      <c r="AR51" s="4">
        <v>6872.1940000000304</v>
      </c>
      <c r="AS51" s="1">
        <v>2279.9690000000001</v>
      </c>
      <c r="AT51" s="1">
        <v>1583.258</v>
      </c>
      <c r="AU51" s="1">
        <v>3757.0419999999999</v>
      </c>
      <c r="AV51" s="1">
        <v>3820.7849999999999</v>
      </c>
      <c r="AW51" s="1">
        <v>2595.558</v>
      </c>
      <c r="AX51" s="1">
        <v>2120.2750000000001</v>
      </c>
      <c r="AY51" s="1"/>
      <c r="AZ51" s="1"/>
      <c r="BA51" s="1"/>
      <c r="BB51" s="1"/>
      <c r="BC51" s="1"/>
      <c r="BD51" s="1"/>
      <c r="BF51" s="25">
        <f t="shared" si="190"/>
        <v>2.4627041074790559</v>
      </c>
      <c r="BG51" s="25">
        <f t="shared" si="191"/>
        <v>2.0930744143188966</v>
      </c>
      <c r="BH51" s="25">
        <f t="shared" si="192"/>
        <v>7.4768939295941976</v>
      </c>
      <c r="BI51" s="25">
        <f t="shared" si="193"/>
        <v>2.5741412589815367</v>
      </c>
      <c r="BJ51" s="25">
        <f t="shared" si="194"/>
        <v>1.5115772407154078</v>
      </c>
      <c r="BK51" s="25">
        <f t="shared" si="195"/>
        <v>0.49827354160502701</v>
      </c>
      <c r="BL51" s="25">
        <f t="shared" si="196"/>
        <v>0</v>
      </c>
      <c r="BM51" s="25">
        <f t="shared" si="197"/>
        <v>0</v>
      </c>
      <c r="BN51" s="25">
        <f t="shared" si="198"/>
        <v>0</v>
      </c>
      <c r="BO51" s="25">
        <f t="shared" si="199"/>
        <v>0</v>
      </c>
      <c r="BP51" s="25">
        <f t="shared" si="200"/>
        <v>0</v>
      </c>
      <c r="BQ51" s="25">
        <f t="shared" si="201"/>
        <v>0</v>
      </c>
      <c r="BS51" s="1" t="b">
        <f>ROUND(AS51,0)=ROUND('GEN Lion North'!AO6,0)</f>
        <v>1</v>
      </c>
      <c r="BT51" s="1" t="b">
        <f>ROUND(AT51,0)=ROUND('GEN Lion North'!AP6,0)</f>
        <v>1</v>
      </c>
      <c r="BU51" s="1" t="b">
        <f>ROUND(AU51,0)=ROUND('GEN Lion North'!AQ6,0)</f>
        <v>1</v>
      </c>
      <c r="BV51" s="1" t="b">
        <f>ROUND(AV51,0)=ROUND('GEN Lion North'!AR6,0)</f>
        <v>1</v>
      </c>
      <c r="BW51" s="1" t="b">
        <f>ROUND(AW51,0)=ROUND('GEN Lion North'!AS6,0)</f>
        <v>1</v>
      </c>
      <c r="BX51" s="1" t="b">
        <f>ROUND(AX51,0)=ROUND('GEN Lion North'!AT6,0)</f>
        <v>1</v>
      </c>
    </row>
    <row r="52" spans="1:76" x14ac:dyDescent="0.25">
      <c r="A52" s="90" t="s">
        <v>157</v>
      </c>
      <c r="B52" s="90" t="s">
        <v>66</v>
      </c>
      <c r="C52" s="63">
        <f t="shared" si="187"/>
        <v>25398.697</v>
      </c>
      <c r="D52" s="63">
        <f t="shared" si="188"/>
        <v>40157.805500000039</v>
      </c>
      <c r="E52" s="63">
        <f t="shared" si="189"/>
        <v>21503.011500000001</v>
      </c>
      <c r="F52" s="2">
        <f>IFERROR(SUM(AS52:BD52)/SUM($AG52:INDEX(AG52:AR52,$E$2)),"-")</f>
        <v>1.7799081398037091</v>
      </c>
      <c r="H52" s="527">
        <f>SUM(INDEX($U52:$AF52,$H$2-2):INDEX($U52:$AF52,$H$2))</f>
        <v>3643.8090000000002</v>
      </c>
      <c r="I52" s="527">
        <f>SUM(INDEX($U52:$AF52,I$2-2):INDEX($U52:$AF52,I$2))</f>
        <v>4170.7929999999997</v>
      </c>
      <c r="J52" s="527">
        <f>SUM(INDEX($U52:$AF52,J$2-2):INDEX($U52:$AF52,J$2))</f>
        <v>6769.6020000000008</v>
      </c>
      <c r="K52" s="527">
        <f>SUM(INDEX($U52:$AF52,K$2-2):INDEX($U52:$AF52,K$2))</f>
        <v>10814.493</v>
      </c>
      <c r="L52" s="527">
        <f>SUM(INDEX($AG52:$AR52,L$2-2):INDEX($AG52:$AR52,L$2))</f>
        <v>5918.3670000000002</v>
      </c>
      <c r="M52" s="527">
        <f>SUM(INDEX($AG52:$AR52,M$2-2):INDEX($AG52:$AR52,M$2))</f>
        <v>6162.6</v>
      </c>
      <c r="N52" s="527">
        <f>SUM(INDEX($AG52:$AR52,N$2-2):INDEX($AG52:$AR52,N$2))</f>
        <v>12859.71650000001</v>
      </c>
      <c r="O52" s="527">
        <f>SUM(INDEX($AG52:$AR52,O$2-2):INDEX($AG52:$AR52,O$2))</f>
        <v>15217.122000000028</v>
      </c>
      <c r="P52" s="527">
        <f>SUM(INDEX($AS52:$BD52,P$2-2):INDEX($AS52:$BD52,P$2))</f>
        <v>12892.736499999999</v>
      </c>
      <c r="Q52" s="527">
        <f>SUM(INDEX($AS52:$BD52,Q$2-2):INDEX($AS52:$BD52,Q$2))</f>
        <v>8610.2750000000015</v>
      </c>
      <c r="R52" s="527">
        <f>SUM(INDEX($AS52:$BD52,R$2-2):INDEX($AS52:$BD52,R$2))</f>
        <v>0</v>
      </c>
      <c r="S52" s="527">
        <f>SUM(INDEX($AS52:$BD52,S$2-2):INDEX($AS52:$BD52,S$2))</f>
        <v>0</v>
      </c>
      <c r="U52" s="63">
        <v>1123.3230000000001</v>
      </c>
      <c r="V52" s="63">
        <v>904.76700000000005</v>
      </c>
      <c r="W52" s="63">
        <v>1615.7190000000001</v>
      </c>
      <c r="X52" s="63">
        <v>1001.768</v>
      </c>
      <c r="Y52" s="63">
        <v>973.64499999999998</v>
      </c>
      <c r="Z52" s="63">
        <v>2195.38</v>
      </c>
      <c r="AA52" s="63">
        <v>2185.8879999999999</v>
      </c>
      <c r="AB52" s="63">
        <v>1202.1400000000001</v>
      </c>
      <c r="AC52" s="63">
        <v>3381.5740000000001</v>
      </c>
      <c r="AD52" s="63">
        <v>2536.0300000000002</v>
      </c>
      <c r="AE52" s="63">
        <v>4341.701</v>
      </c>
      <c r="AF52" s="63">
        <v>3936.7620000000002</v>
      </c>
      <c r="AG52" s="63">
        <v>1277.04</v>
      </c>
      <c r="AH52" s="63">
        <v>1869.077</v>
      </c>
      <c r="AI52" s="63">
        <v>2772.25</v>
      </c>
      <c r="AJ52" s="63">
        <v>1264.825</v>
      </c>
      <c r="AK52" s="63">
        <v>1753.539</v>
      </c>
      <c r="AL52">
        <v>3144.2359999999999</v>
      </c>
      <c r="AM52" s="4">
        <v>2672.902</v>
      </c>
      <c r="AN52" s="4">
        <v>3768.77000000001</v>
      </c>
      <c r="AO52">
        <v>6418.0445</v>
      </c>
      <c r="AP52" s="4">
        <v>3671.5749999999998</v>
      </c>
      <c r="AQ52" s="4">
        <v>3967.9929999999999</v>
      </c>
      <c r="AR52" s="4">
        <v>7577.5540000000301</v>
      </c>
      <c r="AS52" s="1">
        <v>3159.2165</v>
      </c>
      <c r="AT52" s="1">
        <v>5424.7269999999999</v>
      </c>
      <c r="AU52" s="1">
        <v>4308.7929999999997</v>
      </c>
      <c r="AV52" s="1">
        <v>2774.4549999999999</v>
      </c>
      <c r="AW52" s="1">
        <v>3083.1640000000002</v>
      </c>
      <c r="AX52" s="1">
        <v>2752.6559999999999</v>
      </c>
      <c r="AY52" s="1"/>
      <c r="AZ52" s="1"/>
      <c r="BA52" s="1"/>
      <c r="BB52" s="1"/>
      <c r="BC52" s="1"/>
      <c r="BD52" s="1"/>
      <c r="BF52" s="25">
        <f t="shared" si="190"/>
        <v>2.4738586888429492</v>
      </c>
      <c r="BG52" s="25">
        <f t="shared" si="191"/>
        <v>2.9023560827082031</v>
      </c>
      <c r="BH52" s="25">
        <f t="shared" si="192"/>
        <v>1.5542584543241049</v>
      </c>
      <c r="BI52" s="25">
        <f t="shared" si="193"/>
        <v>2.1935485146166465</v>
      </c>
      <c r="BJ52" s="25">
        <f t="shared" si="194"/>
        <v>1.7582523114684077</v>
      </c>
      <c r="BK52" s="25">
        <f t="shared" si="195"/>
        <v>0.87546100229117663</v>
      </c>
      <c r="BL52" s="25">
        <f t="shared" si="196"/>
        <v>0</v>
      </c>
      <c r="BM52" s="25">
        <f t="shared" si="197"/>
        <v>0</v>
      </c>
      <c r="BN52" s="25">
        <f t="shared" si="198"/>
        <v>0</v>
      </c>
      <c r="BO52" s="25">
        <f t="shared" si="199"/>
        <v>0</v>
      </c>
      <c r="BP52" s="25">
        <f t="shared" si="200"/>
        <v>0</v>
      </c>
      <c r="BQ52" s="25">
        <f t="shared" si="201"/>
        <v>0</v>
      </c>
      <c r="BS52" s="1" t="b">
        <f>ROUND(AS52,0)=ROUND('GEN Lion North'!AO7,0)</f>
        <v>1</v>
      </c>
      <c r="BT52" s="1" t="b">
        <f>ROUND(AT52,0)=ROUND('GEN Lion North'!AP7,0)</f>
        <v>1</v>
      </c>
      <c r="BU52" s="1" t="b">
        <f>ROUND(AU52,0)=ROUND('GEN Lion North'!AQ7,0)</f>
        <v>1</v>
      </c>
      <c r="BV52" s="1" t="b">
        <f>ROUND(AV52,0)=ROUND('GEN Lion North'!AR7,0)</f>
        <v>1</v>
      </c>
      <c r="BW52" s="1" t="b">
        <f>ROUND(AW52,0)=ROUND('GEN Lion North'!AS7,0)</f>
        <v>1</v>
      </c>
      <c r="BX52" s="1" t="b">
        <f>ROUND(AX52,0)=ROUND('GEN Lion North'!AT7,0)</f>
        <v>1</v>
      </c>
    </row>
    <row r="53" spans="1:76" x14ac:dyDescent="0.25">
      <c r="A53" s="90" t="s">
        <v>158</v>
      </c>
      <c r="B53" s="90" t="s">
        <v>67</v>
      </c>
      <c r="C53" s="63">
        <f t="shared" si="187"/>
        <v>19088.620500000001</v>
      </c>
      <c r="D53" s="63">
        <f t="shared" si="188"/>
        <v>26662.53350000002</v>
      </c>
      <c r="E53" s="63">
        <f t="shared" si="189"/>
        <v>14806.122499999999</v>
      </c>
      <c r="F53" s="2">
        <f>IFERROR(SUM(AS53:BD53)/SUM($AG53:INDEX(AG53:AR53,$E$2)),"-")</f>
        <v>1.533865768690273</v>
      </c>
      <c r="H53" s="527">
        <f>SUM(INDEX($U53:$AF53,$H$2-2):INDEX($U53:$AF53,$H$2))</f>
        <v>1952.962</v>
      </c>
      <c r="I53" s="527">
        <f>SUM(INDEX($U53:$AF53,I$2-2):INDEX($U53:$AF53,I$2))</f>
        <v>4908.1305000000002</v>
      </c>
      <c r="J53" s="527">
        <f>SUM(INDEX($U53:$AF53,J$2-2):INDEX($U53:$AF53,J$2))</f>
        <v>4366.8204999999998</v>
      </c>
      <c r="K53" s="527">
        <f>SUM(INDEX($U53:$AF53,K$2-2):INDEX($U53:$AF53,K$2))</f>
        <v>7860.7075000000004</v>
      </c>
      <c r="L53" s="527">
        <f>SUM(INDEX($AG53:$AR53,L$2-2):INDEX($AG53:$AR53,L$2))</f>
        <v>5808.7690000000002</v>
      </c>
      <c r="M53" s="527">
        <f>SUM(INDEX($AG53:$AR53,M$2-2):INDEX($AG53:$AR53,M$2))</f>
        <v>3844.0459999999998</v>
      </c>
      <c r="N53" s="527">
        <f>SUM(INDEX($AG53:$AR53,N$2-2):INDEX($AG53:$AR53,N$2))</f>
        <v>4691.4434999999994</v>
      </c>
      <c r="O53" s="527">
        <f>SUM(INDEX($AG53:$AR53,O$2-2):INDEX($AG53:$AR53,O$2))</f>
        <v>12318.27500000002</v>
      </c>
      <c r="P53" s="527">
        <f>SUM(INDEX($AS53:$BD53,P$2-2):INDEX($AS53:$BD53,P$2))</f>
        <v>9626.6684999999998</v>
      </c>
      <c r="Q53" s="527">
        <f>SUM(INDEX($AS53:$BD53,Q$2-2):INDEX($AS53:$BD53,Q$2))</f>
        <v>5179.4539999999997</v>
      </c>
      <c r="R53" s="527">
        <f>SUM(INDEX($AS53:$BD53,R$2-2):INDEX($AS53:$BD53,R$2))</f>
        <v>0</v>
      </c>
      <c r="S53" s="527">
        <f>SUM(INDEX($AS53:$BD53,S$2-2):INDEX($AS53:$BD53,S$2))</f>
        <v>0</v>
      </c>
      <c r="U53" s="63">
        <v>530.08399999999995</v>
      </c>
      <c r="V53" s="63">
        <v>451.44900000000001</v>
      </c>
      <c r="W53" s="63">
        <v>971.42899999999997</v>
      </c>
      <c r="X53" s="63">
        <v>2369.1405</v>
      </c>
      <c r="Y53" s="63">
        <v>1384.3610000000001</v>
      </c>
      <c r="Z53" s="63">
        <v>1154.6289999999999</v>
      </c>
      <c r="AA53" s="63">
        <v>1420.0329999999999</v>
      </c>
      <c r="AB53" s="63">
        <v>859.524</v>
      </c>
      <c r="AC53" s="63">
        <v>2087.2635</v>
      </c>
      <c r="AD53" s="63">
        <v>1430.2845</v>
      </c>
      <c r="AE53" s="63">
        <v>3005.5030000000002</v>
      </c>
      <c r="AF53" s="63">
        <v>3424.92</v>
      </c>
      <c r="AG53" s="63">
        <v>1330.8430000000001</v>
      </c>
      <c r="AH53" s="63">
        <v>1199.163</v>
      </c>
      <c r="AI53" s="63">
        <v>3278.7629999999999</v>
      </c>
      <c r="AJ53" s="63">
        <v>1240.7159999999999</v>
      </c>
      <c r="AK53" s="63">
        <v>1410.462</v>
      </c>
      <c r="AL53">
        <v>1192.8679999999999</v>
      </c>
      <c r="AM53" s="4">
        <v>1095.511</v>
      </c>
      <c r="AN53" s="4">
        <v>1414.9960000000001</v>
      </c>
      <c r="AO53">
        <v>2180.9364999999998</v>
      </c>
      <c r="AP53" s="4">
        <v>2984.922</v>
      </c>
      <c r="AQ53" s="4">
        <v>2618.1770000000001</v>
      </c>
      <c r="AR53" s="4">
        <v>6715.1760000000204</v>
      </c>
      <c r="AS53" s="1">
        <v>1720.3544999999999</v>
      </c>
      <c r="AT53" s="1">
        <v>3040.5129999999999</v>
      </c>
      <c r="AU53" s="1">
        <v>4865.8010000000004</v>
      </c>
      <c r="AV53" s="1">
        <v>2048.5610000000001</v>
      </c>
      <c r="AW53" s="1">
        <v>1657.8989999999999</v>
      </c>
      <c r="AX53" s="1">
        <v>1472.9939999999999</v>
      </c>
      <c r="AY53" s="1"/>
      <c r="AZ53" s="1"/>
      <c r="BA53" s="1"/>
      <c r="BB53" s="1"/>
      <c r="BC53" s="1"/>
      <c r="BD53" s="1"/>
      <c r="BF53" s="25">
        <f t="shared" si="190"/>
        <v>1.2926802785903371</v>
      </c>
      <c r="BG53" s="25">
        <f t="shared" si="191"/>
        <v>2.5355293650654662</v>
      </c>
      <c r="BH53" s="25">
        <f t="shared" si="192"/>
        <v>1.4840355951314568</v>
      </c>
      <c r="BI53" s="25">
        <f t="shared" si="193"/>
        <v>1.6511119385902981</v>
      </c>
      <c r="BJ53" s="25">
        <f t="shared" si="194"/>
        <v>1.1754297528044002</v>
      </c>
      <c r="BK53" s="25">
        <f t="shared" si="195"/>
        <v>1.2348340302531378</v>
      </c>
      <c r="BL53" s="25">
        <f t="shared" si="196"/>
        <v>0</v>
      </c>
      <c r="BM53" s="25">
        <f t="shared" si="197"/>
        <v>0</v>
      </c>
      <c r="BN53" s="25">
        <f t="shared" si="198"/>
        <v>0</v>
      </c>
      <c r="BO53" s="25">
        <f t="shared" si="199"/>
        <v>0</v>
      </c>
      <c r="BP53" s="25">
        <f t="shared" si="200"/>
        <v>0</v>
      </c>
      <c r="BQ53" s="25">
        <f t="shared" si="201"/>
        <v>0</v>
      </c>
      <c r="BS53" s="1" t="b">
        <f>ROUND(AS53,0)=ROUND('GEN Lion North'!AO8,0)</f>
        <v>1</v>
      </c>
      <c r="BT53" s="1" t="b">
        <f>ROUND(AT53,0)=ROUND('GEN Lion North'!AP8,0)</f>
        <v>1</v>
      </c>
      <c r="BU53" s="1" t="b">
        <f>ROUND(AU53,0)=ROUND('GEN Lion North'!AQ8,0)</f>
        <v>1</v>
      </c>
      <c r="BV53" s="1" t="b">
        <f>ROUND(AV53,0)=ROUND('GEN Lion North'!AR8,0)</f>
        <v>1</v>
      </c>
      <c r="BW53" s="1" t="b">
        <f>ROUND(AW53,0)=ROUND('GEN Lion North'!AS8,0)</f>
        <v>1</v>
      </c>
      <c r="BX53" s="1" t="b">
        <f>ROUND(AX53,0)=ROUND('GEN Lion North'!AT8,0)</f>
        <v>1</v>
      </c>
    </row>
    <row r="54" spans="1:76" x14ac:dyDescent="0.25">
      <c r="A54" s="90" t="s">
        <v>159</v>
      </c>
      <c r="B54" s="90" t="s">
        <v>68</v>
      </c>
      <c r="C54" s="63">
        <f t="shared" si="187"/>
        <v>17440.876</v>
      </c>
      <c r="D54" s="63">
        <f t="shared" si="188"/>
        <v>27644.954000000009</v>
      </c>
      <c r="E54" s="63">
        <f t="shared" si="189"/>
        <v>8124.7649999999994</v>
      </c>
      <c r="F54" s="2">
        <f>IFERROR(SUM(AS54:BD54)/SUM($AG54:INDEX(AG54:AR54,$E$2)),"-")</f>
        <v>0.63910340441548663</v>
      </c>
      <c r="H54" s="527">
        <f>SUM(INDEX($U54:$AF54,$H$2-2):INDEX($U54:$AF54,$H$2))</f>
        <v>2226.663</v>
      </c>
      <c r="I54" s="527">
        <f>SUM(INDEX($U54:$AF54,I$2-2):INDEX($U54:$AF54,I$2))</f>
        <v>3811.4845</v>
      </c>
      <c r="J54" s="527">
        <f>SUM(INDEX($U54:$AF54,J$2-2):INDEX($U54:$AF54,J$2))</f>
        <v>4049.9865</v>
      </c>
      <c r="K54" s="527">
        <f>SUM(INDEX($U54:$AF54,K$2-2):INDEX($U54:$AF54,K$2))</f>
        <v>7352.7420000000002</v>
      </c>
      <c r="L54" s="527">
        <f>SUM(INDEX($AG54:$AR54,L$2-2):INDEX($AG54:$AR54,L$2))</f>
        <v>4801.6819999999998</v>
      </c>
      <c r="M54" s="527">
        <f>SUM(INDEX($AG54:$AR54,M$2-2):INDEX($AG54:$AR54,M$2))</f>
        <v>7911.0730000000003</v>
      </c>
      <c r="N54" s="527">
        <f>SUM(INDEX($AG54:$AR54,N$2-2):INDEX($AG54:$AR54,N$2))</f>
        <v>5009.5820000000003</v>
      </c>
      <c r="O54" s="527">
        <f>SUM(INDEX($AG54:$AR54,O$2-2):INDEX($AG54:$AR54,O$2))</f>
        <v>9922.6170000000093</v>
      </c>
      <c r="P54" s="527">
        <f>SUM(INDEX($AS54:$BD54,P$2-2):INDEX($AS54:$BD54,P$2))</f>
        <v>3791.8879999999999</v>
      </c>
      <c r="Q54" s="527">
        <f>SUM(INDEX($AS54:$BD54,Q$2-2):INDEX($AS54:$BD54,Q$2))</f>
        <v>4332.8769999999995</v>
      </c>
      <c r="R54" s="527">
        <f>SUM(INDEX($AS54:$BD54,R$2-2):INDEX($AS54:$BD54,R$2))</f>
        <v>0</v>
      </c>
      <c r="S54" s="527">
        <f>SUM(INDEX($AS54:$BD54,S$2-2):INDEX($AS54:$BD54,S$2))</f>
        <v>0</v>
      </c>
      <c r="U54" s="63">
        <v>575.85699999999997</v>
      </c>
      <c r="V54" s="63">
        <v>666.29300000000001</v>
      </c>
      <c r="W54" s="63">
        <v>984.51300000000003</v>
      </c>
      <c r="X54" s="63">
        <v>1944.9684999999999</v>
      </c>
      <c r="Y54" s="63">
        <v>964.82</v>
      </c>
      <c r="Z54" s="63">
        <v>901.69600000000003</v>
      </c>
      <c r="AA54" s="63">
        <v>1385.125</v>
      </c>
      <c r="AB54" s="63">
        <v>850.41600000000005</v>
      </c>
      <c r="AC54" s="63">
        <v>1814.4455</v>
      </c>
      <c r="AD54" s="63">
        <v>1688.5650000000001</v>
      </c>
      <c r="AE54" s="63">
        <v>2676.241</v>
      </c>
      <c r="AF54" s="63">
        <v>2987.9360000000001</v>
      </c>
      <c r="AG54" s="63">
        <v>719.75</v>
      </c>
      <c r="AH54" s="63">
        <v>1248.867</v>
      </c>
      <c r="AI54" s="63">
        <v>2833.0650000000001</v>
      </c>
      <c r="AJ54" s="63">
        <v>1805.7670000000001</v>
      </c>
      <c r="AK54" s="63">
        <v>2847.5729999999999</v>
      </c>
      <c r="AL54">
        <v>3257.7330000000002</v>
      </c>
      <c r="AM54" s="4">
        <v>2006.0940000000001</v>
      </c>
      <c r="AN54" s="4">
        <v>1248.374</v>
      </c>
      <c r="AO54">
        <v>1755.114</v>
      </c>
      <c r="AP54" s="4">
        <v>1052.402</v>
      </c>
      <c r="AQ54" s="4">
        <v>2202.0239999999999</v>
      </c>
      <c r="AR54" s="4">
        <v>6668.1910000000098</v>
      </c>
      <c r="AS54" s="1">
        <v>506.363</v>
      </c>
      <c r="AT54" s="1">
        <v>1163.989</v>
      </c>
      <c r="AU54" s="1">
        <v>2121.5360000000001</v>
      </c>
      <c r="AV54" s="1">
        <v>1892.7080000000001</v>
      </c>
      <c r="AW54" s="1">
        <v>1420.3</v>
      </c>
      <c r="AX54" s="1">
        <v>1019.869</v>
      </c>
      <c r="AY54" s="1"/>
      <c r="AZ54" s="1"/>
      <c r="BA54" s="1"/>
      <c r="BB54" s="1"/>
      <c r="BC54" s="1"/>
      <c r="BD54" s="1"/>
      <c r="BF54" s="25">
        <f t="shared" si="190"/>
        <v>0.70352622438346646</v>
      </c>
      <c r="BG54" s="25">
        <f t="shared" si="191"/>
        <v>0.93203599742806886</v>
      </c>
      <c r="BH54" s="25">
        <f t="shared" si="192"/>
        <v>0.74884833210674662</v>
      </c>
      <c r="BI54" s="25">
        <f t="shared" si="193"/>
        <v>1.0481463001594336</v>
      </c>
      <c r="BJ54" s="25">
        <f t="shared" si="194"/>
        <v>0.49877562401385322</v>
      </c>
      <c r="BK54" s="25">
        <f t="shared" si="195"/>
        <v>0.31306095373684706</v>
      </c>
      <c r="BL54" s="25">
        <f t="shared" si="196"/>
        <v>0</v>
      </c>
      <c r="BM54" s="25">
        <f t="shared" si="197"/>
        <v>0</v>
      </c>
      <c r="BN54" s="25">
        <f t="shared" si="198"/>
        <v>0</v>
      </c>
      <c r="BO54" s="25">
        <f t="shared" si="199"/>
        <v>0</v>
      </c>
      <c r="BP54" s="25">
        <f t="shared" si="200"/>
        <v>0</v>
      </c>
      <c r="BQ54" s="25">
        <f t="shared" si="201"/>
        <v>0</v>
      </c>
      <c r="BS54" s="1" t="b">
        <f>ROUND(AS54,0)=ROUND('GEN Lion North'!AO9,0)</f>
        <v>1</v>
      </c>
      <c r="BT54" s="1" t="b">
        <f>ROUND(AT54,0)=ROUND('GEN Lion North'!AP9,0)</f>
        <v>1</v>
      </c>
      <c r="BU54" s="1" t="b">
        <f>ROUND(AU54,0)=ROUND('GEN Lion North'!AQ9,0)</f>
        <v>1</v>
      </c>
      <c r="BV54" s="1" t="b">
        <f>ROUND(AV54,0)=ROUND('GEN Lion North'!AR9,0)</f>
        <v>1</v>
      </c>
      <c r="BW54" s="1" t="b">
        <f>ROUND(AW54,0)=ROUND('GEN Lion North'!AS9,0)</f>
        <v>1</v>
      </c>
      <c r="BX54" s="1" t="b">
        <f>ROUND(AX54,0)=ROUND('GEN Lion North'!AT9,0)</f>
        <v>1</v>
      </c>
    </row>
    <row r="55" spans="1:76" x14ac:dyDescent="0.25">
      <c r="A55" s="90" t="s">
        <v>160</v>
      </c>
      <c r="B55" s="90" t="s">
        <v>69</v>
      </c>
      <c r="C55" s="63">
        <f t="shared" si="187"/>
        <v>7589.4009999999998</v>
      </c>
      <c r="D55" s="63">
        <f t="shared" si="188"/>
        <v>24076.097500000018</v>
      </c>
      <c r="E55" s="63">
        <f t="shared" si="189"/>
        <v>11388.032999999999</v>
      </c>
      <c r="F55" s="2">
        <f>IFERROR(SUM(AS55:BD55)/SUM($AG55:INDEX(AG55:AR55,$E$2)),"-")</f>
        <v>1.6752450892056601</v>
      </c>
      <c r="H55" s="527">
        <f>SUM(INDEX($U55:$AF55,$H$2-2):INDEX($U55:$AF55,$H$2))</f>
        <v>249.67699999999999</v>
      </c>
      <c r="I55" s="527">
        <f>SUM(INDEX($U55:$AF55,I$2-2):INDEX($U55:$AF55,I$2))</f>
        <v>356.13200000000001</v>
      </c>
      <c r="J55" s="527">
        <f>SUM(INDEX($U55:$AF55,J$2-2):INDEX($U55:$AF55,J$2))</f>
        <v>2242.386</v>
      </c>
      <c r="K55" s="527">
        <f>SUM(INDEX($U55:$AF55,K$2-2):INDEX($U55:$AF55,K$2))</f>
        <v>4741.2060000000001</v>
      </c>
      <c r="L55" s="527">
        <f>SUM(INDEX($AG55:$AR55,L$2-2):INDEX($AG55:$AR55,L$2))</f>
        <v>3403.893</v>
      </c>
      <c r="M55" s="527">
        <f>SUM(INDEX($AG55:$AR55,M$2-2):INDEX($AG55:$AR55,M$2))</f>
        <v>3393.9380000000001</v>
      </c>
      <c r="N55" s="527">
        <f>SUM(INDEX($AG55:$AR55,N$2-2):INDEX($AG55:$AR55,N$2))</f>
        <v>5318.5424999999996</v>
      </c>
      <c r="O55" s="527">
        <f>SUM(INDEX($AG55:$AR55,O$2-2):INDEX($AG55:$AR55,O$2))</f>
        <v>11959.72400000002</v>
      </c>
      <c r="P55" s="527">
        <f>SUM(INDEX($AS55:$BD55,P$2-2):INDEX($AS55:$BD55,P$2))</f>
        <v>4974.6190000000006</v>
      </c>
      <c r="Q55" s="527">
        <f>SUM(INDEX($AS55:$BD55,Q$2-2):INDEX($AS55:$BD55,Q$2))</f>
        <v>6413.4139999999998</v>
      </c>
      <c r="R55" s="527">
        <f>SUM(INDEX($AS55:$BD55,R$2-2):INDEX($AS55:$BD55,R$2))</f>
        <v>0</v>
      </c>
      <c r="S55" s="527">
        <f>SUM(INDEX($AS55:$BD55,S$2-2):INDEX($AS55:$BD55,S$2))</f>
        <v>0</v>
      </c>
      <c r="U55" s="63">
        <v>36.07</v>
      </c>
      <c r="V55" s="63">
        <v>113.072</v>
      </c>
      <c r="W55" s="63">
        <v>100.535</v>
      </c>
      <c r="X55" s="63">
        <v>47.24</v>
      </c>
      <c r="Y55" s="63">
        <v>-34.981999999999999</v>
      </c>
      <c r="Z55" s="63">
        <v>343.87400000000002</v>
      </c>
      <c r="AA55" s="63">
        <v>392.88</v>
      </c>
      <c r="AB55" s="63">
        <v>389.87099999999998</v>
      </c>
      <c r="AC55" s="63">
        <v>1459.635</v>
      </c>
      <c r="AD55" s="63">
        <v>429.95350000000002</v>
      </c>
      <c r="AE55" s="63">
        <v>2127.8780000000002</v>
      </c>
      <c r="AF55" s="63">
        <v>2183.3744999999999</v>
      </c>
      <c r="AG55" s="63">
        <v>793.25400000000002</v>
      </c>
      <c r="AH55" s="63">
        <v>856.61</v>
      </c>
      <c r="AI55" s="63">
        <v>1754.029</v>
      </c>
      <c r="AJ55" s="63">
        <v>419.62599999999998</v>
      </c>
      <c r="AK55" s="63">
        <v>1222.71</v>
      </c>
      <c r="AL55">
        <v>1751.6020000000001</v>
      </c>
      <c r="AM55" s="4">
        <v>817.55</v>
      </c>
      <c r="AN55" s="4">
        <v>2241.4050000000002</v>
      </c>
      <c r="AO55">
        <v>2259.5875000000001</v>
      </c>
      <c r="AP55" s="4">
        <v>3182.1260000000002</v>
      </c>
      <c r="AQ55" s="4">
        <v>2341.7910000000002</v>
      </c>
      <c r="AR55" s="4">
        <v>6435.8070000000198</v>
      </c>
      <c r="AS55" s="1">
        <v>1340.424</v>
      </c>
      <c r="AT55" s="1">
        <v>1857.0685000000001</v>
      </c>
      <c r="AU55" s="1">
        <v>1777.1265000000001</v>
      </c>
      <c r="AV55" s="1">
        <v>2295.931</v>
      </c>
      <c r="AW55" s="1">
        <v>2065.1089999999999</v>
      </c>
      <c r="AX55" s="1">
        <v>2052.3739999999998</v>
      </c>
      <c r="AY55" s="1"/>
      <c r="AZ55" s="1"/>
      <c r="BA55" s="1"/>
      <c r="BB55" s="1"/>
      <c r="BC55" s="1"/>
      <c r="BD55" s="1"/>
      <c r="BF55" s="25">
        <f t="shared" si="190"/>
        <v>1.6897790619398074</v>
      </c>
      <c r="BG55" s="25">
        <f t="shared" si="191"/>
        <v>2.1679276450193203</v>
      </c>
      <c r="BH55" s="25">
        <f t="shared" si="192"/>
        <v>1.0131682543447116</v>
      </c>
      <c r="BI55" s="25">
        <f t="shared" si="193"/>
        <v>5.4713745096824322</v>
      </c>
      <c r="BJ55" s="25">
        <f t="shared" si="194"/>
        <v>1.6889605875473332</v>
      </c>
      <c r="BK55" s="25">
        <f t="shared" si="195"/>
        <v>1.1717125237354147</v>
      </c>
      <c r="BL55" s="25">
        <f t="shared" si="196"/>
        <v>0</v>
      </c>
      <c r="BM55" s="25">
        <f t="shared" si="197"/>
        <v>0</v>
      </c>
      <c r="BN55" s="25">
        <f t="shared" si="198"/>
        <v>0</v>
      </c>
      <c r="BO55" s="25">
        <f t="shared" si="199"/>
        <v>0</v>
      </c>
      <c r="BP55" s="25">
        <f t="shared" si="200"/>
        <v>0</v>
      </c>
      <c r="BQ55" s="25">
        <f t="shared" si="201"/>
        <v>0</v>
      </c>
      <c r="BS55" s="1" t="b">
        <f>ROUND(AS55,0)=ROUND('GEN Lion North'!AO10,0)</f>
        <v>1</v>
      </c>
      <c r="BT55" s="1" t="b">
        <f>ROUND(AT55,0)=ROUND('GEN Lion North'!AP10,0)</f>
        <v>1</v>
      </c>
      <c r="BU55" s="1" t="b">
        <f>ROUND(AU55,0)=ROUND('GEN Lion North'!AQ10,0)</f>
        <v>1</v>
      </c>
      <c r="BV55" s="1" t="b">
        <f>ROUND(AV55,0)=ROUND('GEN Lion North'!AR10,0)</f>
        <v>1</v>
      </c>
      <c r="BW55" s="1" t="b">
        <f>ROUND(AW55,0)=ROUND('GEN Lion North'!AS10,0)</f>
        <v>1</v>
      </c>
      <c r="BX55" s="1" t="b">
        <f>ROUND(AX55,0)=ROUND('GEN Lion North'!AT10,0)</f>
        <v>1</v>
      </c>
    </row>
    <row r="56" spans="1:76" x14ac:dyDescent="0.25">
      <c r="A56" s="90" t="s">
        <v>161</v>
      </c>
      <c r="B56" s="90" t="s">
        <v>70</v>
      </c>
      <c r="C56" s="63">
        <f t="shared" si="187"/>
        <v>0</v>
      </c>
      <c r="D56" s="63">
        <f t="shared" si="188"/>
        <v>0</v>
      </c>
      <c r="E56" s="63">
        <f t="shared" si="189"/>
        <v>5604.6720000000005</v>
      </c>
      <c r="F56" s="2" t="str">
        <f>IFERROR(SUM(AS56:BD56)/SUM($AG56:INDEX(AG56:AR56,$E$2)),"-")</f>
        <v>-</v>
      </c>
      <c r="H56" s="527">
        <f>SUM(INDEX($U56:$AF56,$H$2-2):INDEX($U56:$AF56,$H$2))</f>
        <v>0</v>
      </c>
      <c r="I56" s="527">
        <f>SUM(INDEX($U56:$AF56,I$2-2):INDEX($U56:$AF56,I$2))</f>
        <v>0</v>
      </c>
      <c r="J56" s="527">
        <f>SUM(INDEX($U56:$AF56,J$2-2):INDEX($U56:$AF56,J$2))</f>
        <v>0</v>
      </c>
      <c r="K56" s="527">
        <f>SUM(INDEX($U56:$AF56,K$2-2):INDEX($U56:$AF56,K$2))</f>
        <v>0</v>
      </c>
      <c r="L56" s="527">
        <f>SUM(INDEX($AG56:$AR56,L$2-2):INDEX($AG56:$AR56,L$2))</f>
        <v>0</v>
      </c>
      <c r="M56" s="527">
        <f>SUM(INDEX($AG56:$AR56,M$2-2):INDEX($AG56:$AR56,M$2))</f>
        <v>0</v>
      </c>
      <c r="N56" s="527">
        <f>SUM(INDEX($AG56:$AR56,N$2-2):INDEX($AG56:$AR56,N$2))</f>
        <v>0</v>
      </c>
      <c r="O56" s="527">
        <f>SUM(INDEX($AG56:$AR56,O$2-2):INDEX($AG56:$AR56,O$2))</f>
        <v>0</v>
      </c>
      <c r="P56" s="527">
        <f>SUM(INDEX($AS56:$BD56,P$2-2):INDEX($AS56:$BD56,P$2))</f>
        <v>1875.5630000000001</v>
      </c>
      <c r="Q56" s="527">
        <f>SUM(INDEX($AS56:$BD56,Q$2-2):INDEX($AS56:$BD56,Q$2))</f>
        <v>3729.1089999999999</v>
      </c>
      <c r="R56" s="527">
        <f>SUM(INDEX($AS56:$BD56,R$2-2):INDEX($AS56:$BD56,R$2))</f>
        <v>0</v>
      </c>
      <c r="S56" s="527">
        <f>SUM(INDEX($AS56:$BD56,S$2-2):INDEX($AS56:$BD56,S$2))</f>
        <v>0</v>
      </c>
      <c r="T56" s="38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M56" s="4"/>
      <c r="AN56" s="4"/>
      <c r="AP56" s="4"/>
      <c r="AQ56" s="4"/>
      <c r="AR56" s="4"/>
      <c r="AS56" s="1"/>
      <c r="AT56" s="1">
        <v>1074.5830000000001</v>
      </c>
      <c r="AU56" s="1">
        <v>800.98</v>
      </c>
      <c r="AV56" s="1">
        <v>2179.6849999999999</v>
      </c>
      <c r="AW56" s="1">
        <v>894.625</v>
      </c>
      <c r="AX56" s="1">
        <v>654.79899999999998</v>
      </c>
      <c r="AY56" s="1"/>
      <c r="AZ56" s="1"/>
      <c r="BA56" s="1"/>
      <c r="BB56" s="1"/>
      <c r="BC56" s="1"/>
      <c r="BD56" s="1"/>
      <c r="BF56" s="25" t="str">
        <f t="shared" si="190"/>
        <v>-</v>
      </c>
      <c r="BG56" s="25" t="str">
        <f t="shared" si="191"/>
        <v>-</v>
      </c>
      <c r="BH56" s="25" t="str">
        <f t="shared" si="192"/>
        <v>-</v>
      </c>
      <c r="BI56" s="25" t="str">
        <f t="shared" si="193"/>
        <v>-</v>
      </c>
      <c r="BJ56" s="25" t="str">
        <f t="shared" si="194"/>
        <v>-</v>
      </c>
      <c r="BK56" s="25" t="str">
        <f t="shared" si="195"/>
        <v>-</v>
      </c>
      <c r="BL56" s="25" t="str">
        <f t="shared" si="196"/>
        <v>-</v>
      </c>
      <c r="BM56" s="25" t="str">
        <f t="shared" si="197"/>
        <v>-</v>
      </c>
      <c r="BN56" s="25" t="str">
        <f t="shared" si="198"/>
        <v>-</v>
      </c>
      <c r="BO56" s="25" t="str">
        <f t="shared" si="199"/>
        <v>-</v>
      </c>
      <c r="BP56" s="25" t="str">
        <f t="shared" si="200"/>
        <v>-</v>
      </c>
      <c r="BQ56" s="25" t="str">
        <f t="shared" si="201"/>
        <v>-</v>
      </c>
      <c r="BS56" s="1" t="b">
        <f>ROUND(AS56,0)=ROUND('GEN Lion North'!AO11,0)</f>
        <v>1</v>
      </c>
      <c r="BT56" s="1" t="b">
        <f>ROUND(AT56,0)=ROUND('GEN Lion North'!AP11,0)</f>
        <v>1</v>
      </c>
      <c r="BU56" s="1" t="b">
        <f>ROUND(AU56,0)=ROUND('GEN Lion North'!AQ11,0)</f>
        <v>1</v>
      </c>
      <c r="BV56" s="1" t="b">
        <f>ROUND(AV56,0)=ROUND('GEN Lion North'!AR11,0)</f>
        <v>1</v>
      </c>
      <c r="BW56" s="1" t="b">
        <f>ROUND(AW56,0)=ROUND('GEN Lion North'!AS11,0)</f>
        <v>1</v>
      </c>
      <c r="BX56" s="1" t="b">
        <f>ROUND(AX56,0)=ROUND('GEN Lion North'!AT11,0)</f>
        <v>1</v>
      </c>
    </row>
    <row r="57" spans="1:76" x14ac:dyDescent="0.25">
      <c r="A57" s="3" t="s">
        <v>162</v>
      </c>
      <c r="B57" s="3" t="s">
        <v>185</v>
      </c>
      <c r="C57" s="63">
        <f t="shared" si="187"/>
        <v>136315.42400000006</v>
      </c>
      <c r="D57" s="63">
        <f t="shared" si="188"/>
        <v>240768.01200000048</v>
      </c>
      <c r="E57" s="63">
        <f t="shared" si="189"/>
        <v>138696.291</v>
      </c>
      <c r="F57" s="2">
        <f>IFERROR(SUM(AS57:BD57)/SUM($AG57:INDEX(AG57:AR57,$E$2)),"-")</f>
        <v>1.6947307201263448</v>
      </c>
      <c r="H57" s="527">
        <f>SUM(INDEX($U57:$AF57,$H$2-2):INDEX($U57:$AF57,$H$2))</f>
        <v>17419.7</v>
      </c>
      <c r="I57" s="527">
        <f>SUM(INDEX($U57:$AF57,I$2-2):INDEX($U57:$AF57,I$2))</f>
        <v>25503.313999999998</v>
      </c>
      <c r="J57" s="527">
        <f>SUM(INDEX($U57:$AF57,J$2-2):INDEX($U57:$AF57,J$2))</f>
        <v>36283.875</v>
      </c>
      <c r="K57" s="527">
        <f>SUM(INDEX($U57:$AF57,K$2-2):INDEX($U57:$AF57,K$2))</f>
        <v>57108.535000000054</v>
      </c>
      <c r="L57" s="527">
        <f>SUM(INDEX($AG57:$AR57,L$2-2):INDEX($AG57:$AR57,L$2))</f>
        <v>30106.803</v>
      </c>
      <c r="M57" s="527">
        <f>SUM(INDEX($AG57:$AR57,M$2-2):INDEX($AG57:$AR57,M$2))</f>
        <v>51732.919000000082</v>
      </c>
      <c r="N57" s="527">
        <f>SUM(INDEX($AG57:$AR57,N$2-2):INDEX($AG57:$AR57,N$2))</f>
        <v>62478.928000000109</v>
      </c>
      <c r="O57" s="527">
        <f>SUM(INDEX($AG57:$AR57,O$2-2):INDEX($AG57:$AR57,O$2))</f>
        <v>96449.362000000285</v>
      </c>
      <c r="P57" s="527">
        <f>SUM(INDEX($AS57:$BD57,P$2-2):INDEX($AS57:$BD57,P$2))</f>
        <v>62638.154000000002</v>
      </c>
      <c r="Q57" s="527">
        <f>SUM(INDEX($AS57:$BD57,Q$2-2):INDEX($AS57:$BD57,Q$2))</f>
        <v>76058.137000000002</v>
      </c>
      <c r="R57" s="527">
        <f>SUM(INDEX($AS57:$BD57,R$2-2):INDEX($AS57:$BD57,R$2))</f>
        <v>0</v>
      </c>
      <c r="S57" s="527">
        <f>SUM(INDEX($AS57:$BD57,S$2-2):INDEX($AS57:$BD57,S$2))</f>
        <v>0</v>
      </c>
      <c r="T57" s="29"/>
      <c r="U57" s="58">
        <v>5188.1790000000001</v>
      </c>
      <c r="V57" s="58">
        <v>4095.5790000000006</v>
      </c>
      <c r="W57" s="58">
        <v>8135.942</v>
      </c>
      <c r="X57" s="58">
        <v>9821.2939999999999</v>
      </c>
      <c r="Y57" s="58">
        <v>7228.6789999999992</v>
      </c>
      <c r="Z57" s="58">
        <v>8453.3410000000003</v>
      </c>
      <c r="AA57" s="58">
        <v>12617.350999999999</v>
      </c>
      <c r="AB57" s="58">
        <v>6747.9770000000008</v>
      </c>
      <c r="AC57" s="58">
        <v>16918.547000000002</v>
      </c>
      <c r="AD57" s="58">
        <v>11923.806</v>
      </c>
      <c r="AE57" s="58">
        <v>21127.814000000031</v>
      </c>
      <c r="AF57" s="58">
        <v>24056.915000000023</v>
      </c>
      <c r="AG57" s="58">
        <v>6775.7619999999988</v>
      </c>
      <c r="AH57" s="58">
        <v>6973.8779999999997</v>
      </c>
      <c r="AI57" s="58">
        <v>16357.163</v>
      </c>
      <c r="AJ57" s="58">
        <v>12555.556000000011</v>
      </c>
      <c r="AK57" s="58">
        <v>14479.803</v>
      </c>
      <c r="AL57" s="58">
        <v>24697.560000000067</v>
      </c>
      <c r="AM57" s="58">
        <v>15842.500000000011</v>
      </c>
      <c r="AN57" s="58">
        <v>17803.536000000029</v>
      </c>
      <c r="AO57" s="58">
        <v>28832.892000000073</v>
      </c>
      <c r="AP57" s="58">
        <v>21757.197000000018</v>
      </c>
      <c r="AQ57" s="64">
        <v>23393.263000000054</v>
      </c>
      <c r="AR57" s="58">
        <v>51298.902000000213</v>
      </c>
      <c r="AS57" s="1">
        <v>12860.546</v>
      </c>
      <c r="AT57" s="1">
        <v>19993.79</v>
      </c>
      <c r="AU57" s="1">
        <v>29783.817999999999</v>
      </c>
      <c r="AV57" s="1">
        <v>26742.583999999999</v>
      </c>
      <c r="AW57" s="1">
        <v>21954.442999999999</v>
      </c>
      <c r="AX57" s="1">
        <v>27361.11</v>
      </c>
      <c r="AY57" s="1"/>
      <c r="AZ57" s="1"/>
      <c r="BA57" s="1"/>
      <c r="BB57" s="1"/>
      <c r="BC57" s="1"/>
      <c r="BD57" s="1"/>
      <c r="BF57" s="25">
        <f t="shared" si="190"/>
        <v>1.8980220969980945</v>
      </c>
      <c r="BG57" s="25">
        <f t="shared" si="191"/>
        <v>2.8669543688604824</v>
      </c>
      <c r="BH57" s="25">
        <f t="shared" si="192"/>
        <v>1.8208425262987229</v>
      </c>
      <c r="BI57" s="25">
        <f t="shared" si="193"/>
        <v>2.1299402431879542</v>
      </c>
      <c r="BJ57" s="25">
        <f t="shared" si="194"/>
        <v>1.5162114429319238</v>
      </c>
      <c r="BK57" s="25">
        <f t="shared" si="195"/>
        <v>1.1078466860693901</v>
      </c>
      <c r="BL57" s="25">
        <f t="shared" si="196"/>
        <v>0</v>
      </c>
      <c r="BM57" s="25">
        <f t="shared" si="197"/>
        <v>0</v>
      </c>
      <c r="BN57" s="25">
        <f t="shared" si="198"/>
        <v>0</v>
      </c>
      <c r="BO57" s="25">
        <f t="shared" si="199"/>
        <v>0</v>
      </c>
      <c r="BP57" s="25">
        <f t="shared" si="200"/>
        <v>0</v>
      </c>
      <c r="BQ57" s="25">
        <f t="shared" si="201"/>
        <v>0</v>
      </c>
      <c r="BS57" s="1" t="b">
        <f>AS57=SUM(AS49:AS56)</f>
        <v>1</v>
      </c>
      <c r="BT57" s="1" t="b">
        <f>AT57=SUM(AT49:AT56)</f>
        <v>1</v>
      </c>
      <c r="BU57" s="1" t="b">
        <f>AU57=SUM(AU49:AU56)</f>
        <v>1</v>
      </c>
      <c r="BV57" s="1" t="b">
        <f>AV57=SUM(AV49:AV56)</f>
        <v>1</v>
      </c>
      <c r="BW57" s="1" t="b">
        <f>AW57=SUM(AW49:AW56)</f>
        <v>1</v>
      </c>
      <c r="BX57" s="1" t="b">
        <f t="shared" ref="BX57" si="202">AX57=SUM(AX49:AX56)</f>
        <v>1</v>
      </c>
    </row>
    <row r="58" spans="1:76" x14ac:dyDescent="0.25">
      <c r="C58" s="1"/>
      <c r="D58" s="1"/>
      <c r="E58" s="1"/>
      <c r="F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S58" s="1"/>
      <c r="BT58" s="1"/>
      <c r="BU58" s="1"/>
      <c r="BV58" s="1"/>
      <c r="BW58" s="1"/>
      <c r="BX58" s="1"/>
    </row>
    <row r="59" spans="1:76" x14ac:dyDescent="0.25">
      <c r="A59" s="537" t="s">
        <v>183</v>
      </c>
      <c r="B59" s="500" t="s">
        <v>183</v>
      </c>
      <c r="C59" s="498" t="s">
        <v>0</v>
      </c>
      <c r="D59" s="498" t="s">
        <v>1</v>
      </c>
      <c r="E59" s="498" t="s">
        <v>2</v>
      </c>
      <c r="F59" s="498" t="s">
        <v>3</v>
      </c>
      <c r="G59" s="2" t="s">
        <v>53</v>
      </c>
      <c r="H59" s="505" t="s">
        <v>4</v>
      </c>
      <c r="I59" s="505" t="s">
        <v>5</v>
      </c>
      <c r="J59" s="505" t="s">
        <v>6</v>
      </c>
      <c r="K59" s="505" t="s">
        <v>7</v>
      </c>
      <c r="L59" s="509" t="s">
        <v>8</v>
      </c>
      <c r="M59" s="509" t="s">
        <v>9</v>
      </c>
      <c r="N59" s="509" t="s">
        <v>10</v>
      </c>
      <c r="O59" s="509" t="s">
        <v>11</v>
      </c>
      <c r="P59" s="503" t="s">
        <v>12</v>
      </c>
      <c r="Q59" s="503" t="s">
        <v>13</v>
      </c>
      <c r="R59" s="503" t="s">
        <v>207</v>
      </c>
      <c r="S59" s="503" t="s">
        <v>208</v>
      </c>
      <c r="T59" s="91" t="s">
        <v>53</v>
      </c>
      <c r="U59" s="505" t="s">
        <v>14</v>
      </c>
      <c r="V59" s="505" t="s">
        <v>15</v>
      </c>
      <c r="W59" s="505" t="s">
        <v>16</v>
      </c>
      <c r="X59" s="505" t="s">
        <v>17</v>
      </c>
      <c r="Y59" s="505" t="s">
        <v>18</v>
      </c>
      <c r="Z59" s="505" t="s">
        <v>19</v>
      </c>
      <c r="AA59" s="505" t="s">
        <v>20</v>
      </c>
      <c r="AB59" s="505" t="s">
        <v>21</v>
      </c>
      <c r="AC59" s="505" t="s">
        <v>22</v>
      </c>
      <c r="AD59" s="505" t="s">
        <v>23</v>
      </c>
      <c r="AE59" s="505" t="s">
        <v>24</v>
      </c>
      <c r="AF59" s="505" t="s">
        <v>25</v>
      </c>
      <c r="AG59" s="507" t="s">
        <v>26</v>
      </c>
      <c r="AH59" s="507" t="s">
        <v>27</v>
      </c>
      <c r="AI59" s="507" t="s">
        <v>28</v>
      </c>
      <c r="AJ59" s="507" t="s">
        <v>29</v>
      </c>
      <c r="AK59" s="507" t="s">
        <v>30</v>
      </c>
      <c r="AL59" s="507" t="s">
        <v>31</v>
      </c>
      <c r="AM59" s="507" t="s">
        <v>32</v>
      </c>
      <c r="AN59" s="507" t="s">
        <v>33</v>
      </c>
      <c r="AO59" s="507" t="s">
        <v>34</v>
      </c>
      <c r="AP59" s="507" t="s">
        <v>35</v>
      </c>
      <c r="AQ59" s="507" t="s">
        <v>36</v>
      </c>
      <c r="AR59" s="507" t="s">
        <v>37</v>
      </c>
      <c r="AS59" s="503" t="s">
        <v>38</v>
      </c>
      <c r="AT59" s="503" t="s">
        <v>39</v>
      </c>
      <c r="AU59" s="503" t="s">
        <v>40</v>
      </c>
      <c r="AV59" s="503" t="s">
        <v>41</v>
      </c>
      <c r="AW59" s="503" t="s">
        <v>42</v>
      </c>
      <c r="AX59" s="503" t="s">
        <v>43</v>
      </c>
      <c r="AY59" s="510" t="s">
        <v>322</v>
      </c>
      <c r="AZ59" s="510" t="s">
        <v>323</v>
      </c>
      <c r="BA59" s="510" t="s">
        <v>324</v>
      </c>
      <c r="BB59" s="510" t="s">
        <v>325</v>
      </c>
      <c r="BC59" s="510" t="s">
        <v>326</v>
      </c>
      <c r="BD59" s="510" t="s">
        <v>327</v>
      </c>
      <c r="BF59" s="518">
        <v>42736</v>
      </c>
      <c r="BG59" s="518">
        <v>42767</v>
      </c>
      <c r="BH59" s="518">
        <v>42795</v>
      </c>
      <c r="BI59" s="518">
        <v>42826</v>
      </c>
      <c r="BJ59" s="518">
        <v>42856</v>
      </c>
      <c r="BK59" s="518">
        <v>42887</v>
      </c>
      <c r="BL59" s="518">
        <v>42917</v>
      </c>
      <c r="BM59" s="518">
        <v>42948</v>
      </c>
      <c r="BN59" s="518">
        <v>42979</v>
      </c>
      <c r="BO59" s="518">
        <v>43009</v>
      </c>
      <c r="BP59" s="518">
        <v>43040</v>
      </c>
      <c r="BQ59" s="518">
        <v>43070</v>
      </c>
      <c r="BS59" s="2"/>
      <c r="BT59" s="2"/>
      <c r="BU59" s="2"/>
      <c r="BV59" s="2"/>
      <c r="BW59" s="2"/>
      <c r="BX59" s="2"/>
    </row>
    <row r="60" spans="1:76" x14ac:dyDescent="0.25">
      <c r="A60" s="90" t="s">
        <v>328</v>
      </c>
      <c r="B60" s="90" t="s">
        <v>172</v>
      </c>
      <c r="C60" s="46">
        <f>C49/C57</f>
        <v>0.10575053120914618</v>
      </c>
      <c r="D60" s="46">
        <f t="shared" ref="D60" si="203">D49/D57</f>
        <v>4.724543931525247E-2</v>
      </c>
      <c r="E60" s="46">
        <f>E49/E57</f>
        <v>0.12455212663185058</v>
      </c>
      <c r="F60" s="2">
        <f>IFERROR(SUM(AS60:BD60)/SUM($AG60:INDEX(AG60:AR60,$A$2)),"-")</f>
        <v>1.7195438875212974</v>
      </c>
      <c r="H60" s="46">
        <f>H49/H57</f>
        <v>0.1573808389352285</v>
      </c>
      <c r="I60" s="46">
        <f t="shared" ref="I60:Q60" si="204">I49/I57</f>
        <v>7.6239268355477244E-2</v>
      </c>
      <c r="J60" s="46">
        <f t="shared" si="204"/>
        <v>0.12434909446689474</v>
      </c>
      <c r="K60" s="46">
        <f t="shared" si="204"/>
        <v>9.136428556607161E-2</v>
      </c>
      <c r="L60" s="46">
        <f t="shared" si="204"/>
        <v>6.2185048342728387E-2</v>
      </c>
      <c r="M60" s="46">
        <f t="shared" si="204"/>
        <v>6.8996106714952515E-2</v>
      </c>
      <c r="N60" s="46">
        <f t="shared" si="204"/>
        <v>4.5659522199228433E-2</v>
      </c>
      <c r="O60" s="46">
        <f t="shared" si="204"/>
        <v>3.1942870705562475E-2</v>
      </c>
      <c r="P60" s="46">
        <f t="shared" si="204"/>
        <v>8.5081195081196034E-2</v>
      </c>
      <c r="Q60" s="46">
        <f t="shared" si="204"/>
        <v>0.15705865895716062</v>
      </c>
      <c r="R60" s="46" t="str">
        <f>IFERROR(R49/R57,"-")</f>
        <v>-</v>
      </c>
      <c r="S60" s="46" t="str">
        <f>IFERROR(S49/S57,"-")</f>
        <v>-</v>
      </c>
      <c r="T60" s="1"/>
      <c r="U60" s="46">
        <f t="shared" ref="U60:AC60" si="205">IFERROR(U49/U57,"-")</f>
        <v>0.11155301310922386</v>
      </c>
      <c r="V60" s="46">
        <f t="shared" si="205"/>
        <v>5.5065962590393189E-2</v>
      </c>
      <c r="W60" s="46">
        <f t="shared" si="205"/>
        <v>0.23810924414161261</v>
      </c>
      <c r="X60" s="46">
        <f t="shared" si="205"/>
        <v>8.5694614172022537E-2</v>
      </c>
      <c r="Y60" s="46">
        <f t="shared" si="205"/>
        <v>8.1753111460614036E-2</v>
      </c>
      <c r="Z60" s="46">
        <f t="shared" si="205"/>
        <v>6.0538785788956107E-2</v>
      </c>
      <c r="AA60" s="46">
        <f t="shared" si="205"/>
        <v>0.21277699257157862</v>
      </c>
      <c r="AB60" s="46">
        <f t="shared" si="205"/>
        <v>7.5300938340483375E-2</v>
      </c>
      <c r="AC60" s="46">
        <f t="shared" si="205"/>
        <v>7.7965087663851976E-2</v>
      </c>
      <c r="AD60" s="46">
        <f t="shared" ref="AD60:AX60" si="206">IFERROR(AD49/AD57,"-")</f>
        <v>6.0674754352762872E-2</v>
      </c>
      <c r="AE60" s="46">
        <f t="shared" si="206"/>
        <v>6.2244631650013489E-2</v>
      </c>
      <c r="AF60" s="46">
        <f t="shared" si="206"/>
        <v>0.13214967505185088</v>
      </c>
      <c r="AG60" s="46">
        <f t="shared" si="206"/>
        <v>9.9225445049575256E-2</v>
      </c>
      <c r="AH60" s="46">
        <f t="shared" si="206"/>
        <v>6.2976438647191713E-2</v>
      </c>
      <c r="AI60" s="46">
        <f t="shared" si="206"/>
        <v>4.6504091204568908E-2</v>
      </c>
      <c r="AJ60" s="46">
        <f t="shared" si="206"/>
        <v>9.0819952537346732E-2</v>
      </c>
      <c r="AK60" s="46">
        <f t="shared" si="206"/>
        <v>7.4902745569121354E-2</v>
      </c>
      <c r="AL60" s="46">
        <f t="shared" si="206"/>
        <v>5.4438495138790892E-2</v>
      </c>
      <c r="AM60" s="46">
        <f t="shared" si="206"/>
        <v>6.5994319078428246E-2</v>
      </c>
      <c r="AN60" s="46">
        <f t="shared" si="206"/>
        <v>3.8117427908703018E-2</v>
      </c>
      <c r="AO60" s="46">
        <f t="shared" si="206"/>
        <v>3.9143419952462524E-2</v>
      </c>
      <c r="AP60" s="46">
        <f t="shared" si="206"/>
        <v>2.4064772681885425E-2</v>
      </c>
      <c r="AQ60" s="46">
        <f t="shared" si="206"/>
        <v>2.7914660729458668E-2</v>
      </c>
      <c r="AR60" s="46">
        <f t="shared" si="206"/>
        <v>3.7121116159562095E-2</v>
      </c>
      <c r="AS60" s="46">
        <f t="shared" si="206"/>
        <v>8.5345287828370586E-2</v>
      </c>
      <c r="AT60" s="46">
        <f t="shared" si="206"/>
        <v>0.1058592442953537</v>
      </c>
      <c r="AU60" s="46">
        <f t="shared" si="206"/>
        <v>7.1018917050862995E-2</v>
      </c>
      <c r="AV60" s="46">
        <f t="shared" si="206"/>
        <v>0.18677495787243298</v>
      </c>
      <c r="AW60" s="46">
        <f t="shared" si="206"/>
        <v>0.17418747540076512</v>
      </c>
      <c r="AX60" s="46">
        <f t="shared" si="206"/>
        <v>0.1142700350972603</v>
      </c>
      <c r="AY60" s="1"/>
      <c r="AZ60" s="1"/>
      <c r="BA60" s="1"/>
      <c r="BB60" s="1"/>
      <c r="BC60" s="1"/>
      <c r="BD60" s="1"/>
      <c r="BF60" s="25">
        <f t="shared" ref="BF60" si="207">IFERROR(AS60/AG60,"-")</f>
        <v>0.86011494113964582</v>
      </c>
      <c r="BG60" s="25">
        <f t="shared" ref="BG60" si="208">IFERROR(AT60/AH60,"-")</f>
        <v>1.6809341170973671</v>
      </c>
      <c r="BH60" s="25">
        <f t="shared" ref="BH60" si="209">IFERROR(AU60/AI60,"-")</f>
        <v>1.5271541752843794</v>
      </c>
      <c r="BI60" s="525"/>
      <c r="BJ60" s="525"/>
      <c r="BK60" s="525"/>
      <c r="BL60" s="525"/>
      <c r="BM60" s="525"/>
      <c r="BN60" s="525"/>
      <c r="BO60" s="525"/>
      <c r="BP60" s="525"/>
      <c r="BQ60" s="525"/>
      <c r="BS60" s="1"/>
      <c r="BT60" s="1"/>
      <c r="BU60" s="1"/>
      <c r="BV60" s="1"/>
      <c r="BW60" s="1"/>
      <c r="BX60" s="1"/>
    </row>
    <row r="61" spans="1:76" x14ac:dyDescent="0.25">
      <c r="A61" s="90" t="s">
        <v>329</v>
      </c>
      <c r="B61" s="90" t="s">
        <v>64</v>
      </c>
      <c r="C61" s="46">
        <f>C50/C57</f>
        <v>0.21784728117047134</v>
      </c>
      <c r="D61" s="46">
        <f t="shared" ref="D61:E61" si="210">D50/D57</f>
        <v>0.31028474413785573</v>
      </c>
      <c r="E61" s="46">
        <f t="shared" si="210"/>
        <v>0.31607104763890187</v>
      </c>
      <c r="F61" s="2">
        <f>IFERROR(SUM(AS61:BD61)/SUM($AG61:INDEX(AG61:AR61,$A$2)),"-")</f>
        <v>1.1034358386053642</v>
      </c>
      <c r="H61" s="46">
        <f t="shared" ref="H61:Q61" si="211">H50/H57</f>
        <v>0.20615039294591758</v>
      </c>
      <c r="I61" s="46">
        <f t="shared" si="211"/>
        <v>0.23735113405261765</v>
      </c>
      <c r="J61" s="46">
        <f t="shared" si="211"/>
        <v>0.23515396302076336</v>
      </c>
      <c r="K61" s="46">
        <f t="shared" si="211"/>
        <v>0.20170941173679241</v>
      </c>
      <c r="L61" s="46">
        <f t="shared" si="211"/>
        <v>0.20318284874020001</v>
      </c>
      <c r="M61" s="46">
        <f t="shared" si="211"/>
        <v>0.37491089571033193</v>
      </c>
      <c r="N61" s="46">
        <f t="shared" si="211"/>
        <v>0.31893918698477097</v>
      </c>
      <c r="O61" s="46">
        <f t="shared" si="211"/>
        <v>0.30344670916537619</v>
      </c>
      <c r="P61" s="46">
        <f t="shared" si="211"/>
        <v>0.26385006493007435</v>
      </c>
      <c r="Q61" s="46">
        <f t="shared" si="211"/>
        <v>0.35907796426830701</v>
      </c>
      <c r="R61" s="46" t="str">
        <f>IFERROR(R50/R57,"-")</f>
        <v>-</v>
      </c>
      <c r="S61" s="46" t="str">
        <f>IFERROR(S50/S57,"-")</f>
        <v>-</v>
      </c>
      <c r="T61" s="1"/>
      <c r="U61" s="46">
        <f t="shared" ref="U61:AC61" si="212">IFERROR(U50/U57,"-")</f>
        <v>0.27820763315991992</v>
      </c>
      <c r="V61" s="46">
        <f t="shared" si="212"/>
        <v>0.18267087510703614</v>
      </c>
      <c r="W61" s="46">
        <f t="shared" si="212"/>
        <v>0.17201990869649761</v>
      </c>
      <c r="X61" s="46">
        <f t="shared" si="212"/>
        <v>0.25523327170533738</v>
      </c>
      <c r="Y61" s="46">
        <f t="shared" si="212"/>
        <v>0.24386053108735362</v>
      </c>
      <c r="Z61" s="46">
        <f t="shared" si="212"/>
        <v>0.21100887802822577</v>
      </c>
      <c r="AA61" s="46">
        <f t="shared" si="212"/>
        <v>0.20816611981389757</v>
      </c>
      <c r="AB61" s="46">
        <f t="shared" si="212"/>
        <v>0.2337190835119918</v>
      </c>
      <c r="AC61" s="46">
        <f t="shared" si="212"/>
        <v>0.25585299966953423</v>
      </c>
      <c r="AD61" s="46">
        <f t="shared" ref="AD61:AX61" si="213">IFERROR(AD50/AD57,"-")</f>
        <v>0.19272244114001855</v>
      </c>
      <c r="AE61" s="46">
        <f t="shared" si="213"/>
        <v>0.28557308389784297</v>
      </c>
      <c r="AF61" s="46">
        <f t="shared" si="213"/>
        <v>0.13251113037561121</v>
      </c>
      <c r="AG61" s="46">
        <f t="shared" si="213"/>
        <v>0.1559600233892513</v>
      </c>
      <c r="AH61" s="46">
        <f t="shared" si="213"/>
        <v>8.6686919386889189E-2</v>
      </c>
      <c r="AI61" s="46">
        <f t="shared" si="213"/>
        <v>0.27241239816464508</v>
      </c>
      <c r="AJ61" s="46">
        <f t="shared" si="213"/>
        <v>0.4141618260473694</v>
      </c>
      <c r="AK61" s="46">
        <f t="shared" si="213"/>
        <v>0.306898028930366</v>
      </c>
      <c r="AL61" s="46">
        <f t="shared" si="213"/>
        <v>0.39483171616953433</v>
      </c>
      <c r="AM61" s="46">
        <f t="shared" si="213"/>
        <v>0.30051683762032549</v>
      </c>
      <c r="AN61" s="46">
        <f t="shared" si="213"/>
        <v>0.31870337443078783</v>
      </c>
      <c r="AO61" s="46">
        <f t="shared" si="213"/>
        <v>0.32920712566745042</v>
      </c>
      <c r="AP61" s="46">
        <f t="shared" si="213"/>
        <v>0.29964926088595029</v>
      </c>
      <c r="AQ61" s="46">
        <f t="shared" si="213"/>
        <v>0.32582055782470504</v>
      </c>
      <c r="AR61" s="46">
        <f t="shared" si="213"/>
        <v>0.29485441033416343</v>
      </c>
      <c r="AS61" s="46">
        <f t="shared" si="213"/>
        <v>0.21434797558361829</v>
      </c>
      <c r="AT61" s="46">
        <f t="shared" si="213"/>
        <v>0.18671417475126026</v>
      </c>
      <c r="AU61" s="46">
        <f t="shared" si="213"/>
        <v>0.33700598761381101</v>
      </c>
      <c r="AV61" s="46">
        <f t="shared" si="213"/>
        <v>0.25186848062251577</v>
      </c>
      <c r="AW61" s="46">
        <f t="shared" si="213"/>
        <v>0.29213216659607355</v>
      </c>
      <c r="AX61" s="46">
        <f t="shared" si="213"/>
        <v>0.51758090223678788</v>
      </c>
      <c r="AY61" s="1"/>
      <c r="AZ61" s="1"/>
      <c r="BA61" s="1"/>
      <c r="BB61" s="1"/>
      <c r="BC61" s="1"/>
      <c r="BD61" s="1"/>
      <c r="BF61" s="25">
        <f t="shared" ref="BF61:BF68" si="214">IFERROR(AS61/AG61,"-")</f>
        <v>1.3743776829825165</v>
      </c>
      <c r="BG61" s="25">
        <f t="shared" ref="BG61:BG68" si="215">IFERROR(AT61/AH61,"-")</f>
        <v>2.1538909915340643</v>
      </c>
      <c r="BH61" s="25">
        <f t="shared" ref="BH61:BH68" si="216">IFERROR(AU61/AI61,"-")</f>
        <v>1.2371169223000116</v>
      </c>
      <c r="BI61" s="25">
        <f t="shared" ref="BI61:BI68" si="217">IFERROR(AV61/AJ61,"-")</f>
        <v>0.60814026011588174</v>
      </c>
      <c r="BJ61" s="25">
        <f t="shared" ref="BJ61:BJ68" si="218">IFERROR(AW61/AK61,"-")</f>
        <v>0.95188674757620306</v>
      </c>
      <c r="BK61" s="25">
        <f t="shared" ref="BK61:BK68" si="219">IFERROR(AX61/AL61,"-")</f>
        <v>1.3108898830572846</v>
      </c>
      <c r="BL61" s="25">
        <f t="shared" ref="BL61:BL68" si="220">IFERROR(AY61/AM61,"-")</f>
        <v>0</v>
      </c>
      <c r="BM61" s="25">
        <f t="shared" ref="BM61:BM68" si="221">IFERROR(AZ61/AN61,"-")</f>
        <v>0</v>
      </c>
      <c r="BN61" s="25">
        <f t="shared" ref="BN61:BN68" si="222">IFERROR(BA61/AO61,"-")</f>
        <v>0</v>
      </c>
      <c r="BO61" s="25">
        <f t="shared" ref="BO61:BO68" si="223">IFERROR(BB61/AP61,"-")</f>
        <v>0</v>
      </c>
      <c r="BP61" s="25">
        <f t="shared" ref="BP61:BP68" si="224">IFERROR(BC61/AQ61,"-")</f>
        <v>0</v>
      </c>
      <c r="BQ61" s="25">
        <f t="shared" ref="BQ61:BQ68" si="225">IFERROR(BD61/AR61,"-")</f>
        <v>0</v>
      </c>
      <c r="BS61" s="1"/>
      <c r="BT61" s="1"/>
      <c r="BU61" s="1"/>
      <c r="BV61" s="1"/>
      <c r="BW61" s="1"/>
      <c r="BX61" s="1"/>
    </row>
    <row r="62" spans="1:76" x14ac:dyDescent="0.25">
      <c r="A62" s="90" t="s">
        <v>330</v>
      </c>
      <c r="B62" s="90" t="s">
        <v>65</v>
      </c>
      <c r="C62" s="46">
        <f>C51/C57</f>
        <v>0.16642618886619912</v>
      </c>
      <c r="D62" s="46">
        <f t="shared" ref="D62:E62" si="226">D51/D57</f>
        <v>0.15012289090961126</v>
      </c>
      <c r="E62" s="46">
        <f t="shared" si="226"/>
        <v>0.11649112520247568</v>
      </c>
      <c r="F62" s="2">
        <f>IFERROR(SUM(AS62:BD62)/SUM($AG62:INDEX(AG62:AR62,$A$2)),"-")</f>
        <v>1.0529787062656986</v>
      </c>
      <c r="H62" s="46">
        <f>H51/H57</f>
        <v>0.17302157901686024</v>
      </c>
      <c r="I62" s="46">
        <f t="shared" ref="I62:Q62" si="227">I51/I57</f>
        <v>0.16700494296545149</v>
      </c>
      <c r="J62" s="46">
        <f t="shared" si="227"/>
        <v>0.16015147224490217</v>
      </c>
      <c r="K62" s="46">
        <f t="shared" si="227"/>
        <v>0.16814259024504852</v>
      </c>
      <c r="L62" s="46">
        <f t="shared" si="227"/>
        <v>7.256542649181312E-2</v>
      </c>
      <c r="M62" s="46">
        <f t="shared" si="227"/>
        <v>0.14413756548320786</v>
      </c>
      <c r="N62" s="46">
        <f t="shared" si="227"/>
        <v>0.18918229518918761</v>
      </c>
      <c r="O62" s="46">
        <f t="shared" si="227"/>
        <v>0.15224064416309965</v>
      </c>
      <c r="P62" s="46">
        <f t="shared" si="227"/>
        <v>0.12165538914189584</v>
      </c>
      <c r="Q62" s="46">
        <f t="shared" si="227"/>
        <v>0.11223806336460752</v>
      </c>
      <c r="R62" s="46" t="str">
        <f>IFERROR(R51/R57,"-")</f>
        <v>-</v>
      </c>
      <c r="S62" s="46" t="str">
        <f>IFERROR(S51/S57,"-")</f>
        <v>-</v>
      </c>
      <c r="T62" s="1"/>
      <c r="U62" s="46">
        <f t="shared" ref="U62:AC62" si="228">IFERROR(U51/U57,"-")</f>
        <v>0.17360561383868983</v>
      </c>
      <c r="V62" s="46">
        <f t="shared" si="228"/>
        <v>0.24082748739555501</v>
      </c>
      <c r="W62" s="46">
        <f t="shared" si="228"/>
        <v>0.13851610544912932</v>
      </c>
      <c r="X62" s="46">
        <f t="shared" si="228"/>
        <v>0.1130018101484387</v>
      </c>
      <c r="Y62" s="46">
        <f t="shared" si="228"/>
        <v>0.21955304696750266</v>
      </c>
      <c r="Z62" s="46">
        <f t="shared" si="228"/>
        <v>0.18481178033631909</v>
      </c>
      <c r="AA62" s="46">
        <f>IFERROR(AA51/AA57,"-")</f>
        <v>0.15234877748903081</v>
      </c>
      <c r="AB62" s="46">
        <f t="shared" si="228"/>
        <v>0.2016553998331648</v>
      </c>
      <c r="AC62" s="46">
        <f t="shared" si="228"/>
        <v>0.14941661361345035</v>
      </c>
      <c r="AD62" s="46">
        <f t="shared" ref="AD62:AX62" si="229">IFERROR(AD51/AD57,"-")</f>
        <v>0.23629317685980467</v>
      </c>
      <c r="AE62" s="46">
        <f t="shared" si="229"/>
        <v>7.7048340164297055E-2</v>
      </c>
      <c r="AF62" s="46">
        <f t="shared" si="229"/>
        <v>0.21436663844886242</v>
      </c>
      <c r="AG62" s="46">
        <f t="shared" si="229"/>
        <v>0.13663393135709298</v>
      </c>
      <c r="AH62" s="46">
        <f t="shared" si="229"/>
        <v>0.10846576323818685</v>
      </c>
      <c r="AI62" s="46">
        <f t="shared" si="229"/>
        <v>3.0719691428152913E-2</v>
      </c>
      <c r="AJ62" s="46">
        <f t="shared" si="229"/>
        <v>0.11821818165599347</v>
      </c>
      <c r="AK62" s="46">
        <f t="shared" si="229"/>
        <v>0.11858717967364611</v>
      </c>
      <c r="AL62" s="46">
        <f t="shared" si="229"/>
        <v>0.17229406467683403</v>
      </c>
      <c r="AM62" s="46">
        <f t="shared" si="229"/>
        <v>0.21738930093103975</v>
      </c>
      <c r="AN62" s="46">
        <f t="shared" si="229"/>
        <v>0.15599816800437818</v>
      </c>
      <c r="AO62" s="46">
        <f t="shared" si="229"/>
        <v>0.19417400099858195</v>
      </c>
      <c r="AP62" s="46">
        <f t="shared" si="229"/>
        <v>0.17571482208852532</v>
      </c>
      <c r="AQ62" s="46">
        <f t="shared" si="229"/>
        <v>0.17048741768089345</v>
      </c>
      <c r="AR62" s="46">
        <f t="shared" si="229"/>
        <v>0.13396376398075738</v>
      </c>
      <c r="AS62" s="46">
        <f t="shared" si="229"/>
        <v>0.17728399711800727</v>
      </c>
      <c r="AT62" s="46">
        <f t="shared" si="229"/>
        <v>7.9187487714935487E-2</v>
      </c>
      <c r="AU62" s="46">
        <f t="shared" si="229"/>
        <v>0.12614373348641869</v>
      </c>
      <c r="AV62" s="46">
        <f t="shared" si="229"/>
        <v>0.14287269322964452</v>
      </c>
      <c r="AW62" s="46">
        <f t="shared" si="229"/>
        <v>0.11822472562842974</v>
      </c>
      <c r="AX62" s="46">
        <f t="shared" si="229"/>
        <v>7.7492287410854316E-2</v>
      </c>
      <c r="AY62" s="1"/>
      <c r="AZ62" s="1"/>
      <c r="BA62" s="1"/>
      <c r="BB62" s="1"/>
      <c r="BC62" s="1"/>
      <c r="BD62" s="1"/>
      <c r="BF62" s="25">
        <f t="shared" si="214"/>
        <v>1.2975107673267139</v>
      </c>
      <c r="BG62" s="25">
        <f t="shared" si="215"/>
        <v>0.73006896693330459</v>
      </c>
      <c r="BH62" s="25">
        <f t="shared" si="216"/>
        <v>4.1062825706255266</v>
      </c>
      <c r="BI62" s="25">
        <f t="shared" si="217"/>
        <v>1.2085509287005778</v>
      </c>
      <c r="BJ62" s="25">
        <f t="shared" si="218"/>
        <v>0.99694356467356882</v>
      </c>
      <c r="BK62" s="25">
        <f t="shared" si="219"/>
        <v>0.44976759678984818</v>
      </c>
      <c r="BL62" s="25">
        <f t="shared" si="220"/>
        <v>0</v>
      </c>
      <c r="BM62" s="25">
        <f t="shared" si="221"/>
        <v>0</v>
      </c>
      <c r="BN62" s="25">
        <f t="shared" si="222"/>
        <v>0</v>
      </c>
      <c r="BO62" s="25">
        <f t="shared" si="223"/>
        <v>0</v>
      </c>
      <c r="BP62" s="25">
        <f t="shared" si="224"/>
        <v>0</v>
      </c>
      <c r="BQ62" s="25">
        <f t="shared" si="225"/>
        <v>0</v>
      </c>
      <c r="BS62" s="1"/>
      <c r="BT62" s="1"/>
      <c r="BU62" s="1"/>
      <c r="BV62" s="1"/>
      <c r="BW62" s="1"/>
      <c r="BX62" s="1"/>
    </row>
    <row r="63" spans="1:76" x14ac:dyDescent="0.25">
      <c r="A63" s="90" t="s">
        <v>331</v>
      </c>
      <c r="B63" s="90" t="s">
        <v>66</v>
      </c>
      <c r="C63" s="46">
        <f>C52/C57</f>
        <v>0.1863229871918235</v>
      </c>
      <c r="D63" s="46">
        <f t="shared" ref="D63:E63" si="230">D52/D57</f>
        <v>0.16679045179805679</v>
      </c>
      <c r="E63" s="46">
        <f t="shared" si="230"/>
        <v>0.15503667289848436</v>
      </c>
      <c r="F63" s="2">
        <f>IFERROR(SUM(AS63:BD63)/SUM($AG63:INDEX(AG63:AR63,$A$2)),"-")</f>
        <v>1.0321109116375882</v>
      </c>
      <c r="H63" s="46">
        <f t="shared" ref="H63:Q63" si="231">H52/H57</f>
        <v>0.20917748296468941</v>
      </c>
      <c r="I63" s="46">
        <f t="shared" si="231"/>
        <v>0.16353925611393091</v>
      </c>
      <c r="J63" s="46">
        <f t="shared" si="231"/>
        <v>0.18657329185485291</v>
      </c>
      <c r="K63" s="46">
        <f t="shared" si="231"/>
        <v>0.18936736864288306</v>
      </c>
      <c r="L63" s="46">
        <f t="shared" si="231"/>
        <v>0.19657905889243704</v>
      </c>
      <c r="M63" s="46">
        <f t="shared" si="231"/>
        <v>0.11912337674199266</v>
      </c>
      <c r="N63" s="46">
        <f t="shared" si="231"/>
        <v>0.20582485826261274</v>
      </c>
      <c r="O63" s="46">
        <f t="shared" si="231"/>
        <v>0.15777317427978407</v>
      </c>
      <c r="P63" s="46">
        <f>P52/P57</f>
        <v>0.20582880683233415</v>
      </c>
      <c r="Q63" s="46">
        <f t="shared" si="231"/>
        <v>0.11320649360633171</v>
      </c>
      <c r="R63" s="46" t="str">
        <f>IFERROR(R52/R57,"-")</f>
        <v>-</v>
      </c>
      <c r="S63" s="46" t="str">
        <f>IFERROR(S52/S57,"-")</f>
        <v>-</v>
      </c>
      <c r="T63" s="1"/>
      <c r="U63" s="46">
        <f t="shared" ref="U63:AC63" si="232">IFERROR(U52/U57,"-")</f>
        <v>0.2165158526720069</v>
      </c>
      <c r="V63" s="46">
        <f t="shared" si="232"/>
        <v>0.22091308701407053</v>
      </c>
      <c r="W63" s="46">
        <f t="shared" si="232"/>
        <v>0.19859028001920367</v>
      </c>
      <c r="X63" s="46">
        <f t="shared" si="232"/>
        <v>0.1019995939435272</v>
      </c>
      <c r="Y63" s="46">
        <f t="shared" si="232"/>
        <v>0.13469196792387655</v>
      </c>
      <c r="Z63" s="46">
        <f t="shared" si="232"/>
        <v>0.25970560042473145</v>
      </c>
      <c r="AA63" s="46">
        <f t="shared" si="232"/>
        <v>0.17324460578135617</v>
      </c>
      <c r="AB63" s="46">
        <f t="shared" si="232"/>
        <v>0.17814820649210866</v>
      </c>
      <c r="AC63" s="46">
        <f t="shared" si="232"/>
        <v>0.1998737834874354</v>
      </c>
      <c r="AD63" s="46">
        <f t="shared" ref="AD63:AX63" si="233">IFERROR(AD52/AD57,"-")</f>
        <v>0.21268628489930144</v>
      </c>
      <c r="AE63" s="46">
        <f t="shared" si="233"/>
        <v>0.20549693404154323</v>
      </c>
      <c r="AF63" s="46">
        <f t="shared" si="233"/>
        <v>0.16364367584122888</v>
      </c>
      <c r="AG63" s="46">
        <f t="shared" si="233"/>
        <v>0.18847179106940298</v>
      </c>
      <c r="AH63" s="46">
        <f t="shared" si="233"/>
        <v>0.26801114100361378</v>
      </c>
      <c r="AI63" s="46">
        <f t="shared" si="233"/>
        <v>0.16948232404360095</v>
      </c>
      <c r="AJ63" s="46">
        <f t="shared" si="233"/>
        <v>0.10073827077032661</v>
      </c>
      <c r="AK63" s="46">
        <f t="shared" si="233"/>
        <v>0.12110240726341373</v>
      </c>
      <c r="AL63" s="46">
        <f t="shared" si="233"/>
        <v>0.12730958037959991</v>
      </c>
      <c r="AM63" s="46">
        <f t="shared" si="233"/>
        <v>0.16871718478775435</v>
      </c>
      <c r="AN63" s="46">
        <f t="shared" si="233"/>
        <v>0.21168659978557089</v>
      </c>
      <c r="AO63" s="46">
        <f t="shared" si="233"/>
        <v>0.22259454584021554</v>
      </c>
      <c r="AP63" s="46">
        <f t="shared" si="233"/>
        <v>0.16875220645379993</v>
      </c>
      <c r="AQ63" s="46">
        <f t="shared" si="233"/>
        <v>0.16962118538144896</v>
      </c>
      <c r="AR63" s="46">
        <f t="shared" si="233"/>
        <v>0.14771376588138277</v>
      </c>
      <c r="AS63" s="46">
        <f t="shared" si="233"/>
        <v>0.2456518175822395</v>
      </c>
      <c r="AT63" s="46">
        <f t="shared" si="233"/>
        <v>0.27132059504476136</v>
      </c>
      <c r="AU63" s="46">
        <f t="shared" si="233"/>
        <v>0.14466892726782038</v>
      </c>
      <c r="AV63" s="46">
        <f t="shared" si="233"/>
        <v>0.10374670600268097</v>
      </c>
      <c r="AW63" s="46">
        <f t="shared" si="233"/>
        <v>0.14043462637608253</v>
      </c>
      <c r="AX63" s="46">
        <f t="shared" si="233"/>
        <v>0.1006046903798859</v>
      </c>
      <c r="AY63" s="1"/>
      <c r="AZ63" s="1"/>
      <c r="BA63" s="1"/>
      <c r="BB63" s="1"/>
      <c r="BC63" s="1"/>
      <c r="BD63" s="1"/>
      <c r="BF63" s="25">
        <f t="shared" si="214"/>
        <v>1.3033877175379551</v>
      </c>
      <c r="BG63" s="25">
        <f t="shared" si="215"/>
        <v>1.0123481957830363</v>
      </c>
      <c r="BH63" s="25">
        <f t="shared" si="216"/>
        <v>0.8535930108593679</v>
      </c>
      <c r="BI63" s="25">
        <f t="shared" si="217"/>
        <v>1.0298638760557375</v>
      </c>
      <c r="BJ63" s="25">
        <f t="shared" si="218"/>
        <v>1.1596352999872139</v>
      </c>
      <c r="BK63" s="25">
        <f t="shared" si="219"/>
        <v>0.79023660340338997</v>
      </c>
      <c r="BL63" s="25">
        <f t="shared" si="220"/>
        <v>0</v>
      </c>
      <c r="BM63" s="25">
        <f t="shared" si="221"/>
        <v>0</v>
      </c>
      <c r="BN63" s="25">
        <f t="shared" si="222"/>
        <v>0</v>
      </c>
      <c r="BO63" s="25">
        <f t="shared" si="223"/>
        <v>0</v>
      </c>
      <c r="BP63" s="25">
        <f t="shared" si="224"/>
        <v>0</v>
      </c>
      <c r="BQ63" s="25">
        <f t="shared" si="225"/>
        <v>0</v>
      </c>
      <c r="BS63" s="1"/>
      <c r="BT63" s="1"/>
      <c r="BU63" s="1"/>
      <c r="BV63" s="1"/>
      <c r="BW63" s="1"/>
      <c r="BX63" s="1"/>
    </row>
    <row r="64" spans="1:76" x14ac:dyDescent="0.25">
      <c r="A64" s="90" t="s">
        <v>332</v>
      </c>
      <c r="B64" s="90" t="s">
        <v>67</v>
      </c>
      <c r="C64" s="46">
        <f>C53/C57</f>
        <v>0.14003272659739513</v>
      </c>
      <c r="D64" s="46">
        <f>D53/D57</f>
        <v>0.11073951759006909</v>
      </c>
      <c r="E64" s="46">
        <f t="shared" ref="E64" si="234">E53/E57</f>
        <v>0.10675211567121143</v>
      </c>
      <c r="F64" s="2">
        <f>IFERROR(SUM(AS64:BD64)/SUM($AG64:INDEX(AG64:AR64,$A$2)),"-")</f>
        <v>0.80552958096650051</v>
      </c>
      <c r="H64" s="46">
        <f t="shared" ref="H64:Q64" si="235">H53/H57</f>
        <v>0.11211226370144146</v>
      </c>
      <c r="I64" s="46">
        <f t="shared" si="235"/>
        <v>0.19245069483910995</v>
      </c>
      <c r="J64" s="46">
        <f t="shared" si="235"/>
        <v>0.12035154734713423</v>
      </c>
      <c r="K64" s="46">
        <f t="shared" si="235"/>
        <v>0.13764505603234251</v>
      </c>
      <c r="L64" s="46">
        <f t="shared" si="235"/>
        <v>0.19293875208204606</v>
      </c>
      <c r="M64" s="46">
        <f t="shared" si="235"/>
        <v>7.4305608001744378E-2</v>
      </c>
      <c r="N64" s="46">
        <f t="shared" si="235"/>
        <v>7.5088412208352731E-2</v>
      </c>
      <c r="O64" s="46">
        <f t="shared" si="235"/>
        <v>0.12771753741616232</v>
      </c>
      <c r="P64" s="46">
        <f t="shared" si="235"/>
        <v>0.15368697647124147</v>
      </c>
      <c r="Q64" s="46">
        <f t="shared" si="235"/>
        <v>6.8098617771823675E-2</v>
      </c>
      <c r="R64" s="46" t="str">
        <f>IFERROR(R53/R57,"-")</f>
        <v>-</v>
      </c>
      <c r="S64" s="46" t="str">
        <f>IFERROR(S53/S57,"-")</f>
        <v>-</v>
      </c>
      <c r="T64" s="1"/>
      <c r="U64" s="46">
        <f t="shared" ref="U64:AC64" si="236">IFERROR(U53/U57,"-")</f>
        <v>0.10217149408299134</v>
      </c>
      <c r="V64" s="46">
        <f t="shared" si="236"/>
        <v>0.11022837064063468</v>
      </c>
      <c r="W64" s="46">
        <f t="shared" si="236"/>
        <v>0.11939969581887383</v>
      </c>
      <c r="X64" s="46">
        <f t="shared" si="236"/>
        <v>0.24122488340131149</v>
      </c>
      <c r="Y64" s="46">
        <f t="shared" si="236"/>
        <v>0.19150954136986859</v>
      </c>
      <c r="Z64" s="46">
        <f t="shared" si="236"/>
        <v>0.13658848022338149</v>
      </c>
      <c r="AA64" s="46">
        <f t="shared" si="236"/>
        <v>0.11254604869120309</v>
      </c>
      <c r="AB64" s="46">
        <f t="shared" si="236"/>
        <v>0.12737506366722945</v>
      </c>
      <c r="AC64" s="46">
        <f t="shared" si="236"/>
        <v>0.12337132142612482</v>
      </c>
      <c r="AD64" s="46">
        <f t="shared" ref="AD64:AX64" si="237">IFERROR(AD53/AD57,"-")</f>
        <v>0.11995201028933211</v>
      </c>
      <c r="AE64" s="46">
        <f t="shared" si="237"/>
        <v>0.14225338220035427</v>
      </c>
      <c r="AF64" s="46">
        <f t="shared" si="237"/>
        <v>0.14236738168630503</v>
      </c>
      <c r="AG64" s="46">
        <f t="shared" si="237"/>
        <v>0.19641230019590422</v>
      </c>
      <c r="AH64" s="46">
        <f t="shared" si="237"/>
        <v>0.1719506707745676</v>
      </c>
      <c r="AI64" s="46">
        <f t="shared" si="237"/>
        <v>0.20044814617302523</v>
      </c>
      <c r="AJ64" s="46">
        <f t="shared" si="237"/>
        <v>9.8818084997589817E-2</v>
      </c>
      <c r="AK64" s="46">
        <f t="shared" si="237"/>
        <v>9.7408921930774883E-2</v>
      </c>
      <c r="AL64" s="46">
        <f t="shared" si="237"/>
        <v>4.8299022251590711E-2</v>
      </c>
      <c r="AM64" s="46">
        <f t="shared" si="237"/>
        <v>6.9150134132870397E-2</v>
      </c>
      <c r="AN64" s="46">
        <f t="shared" si="237"/>
        <v>7.9478368791457935E-2</v>
      </c>
      <c r="AO64" s="46">
        <f t="shared" si="237"/>
        <v>7.5640573966704219E-2</v>
      </c>
      <c r="AP64" s="46">
        <f t="shared" si="237"/>
        <v>0.13719239661248631</v>
      </c>
      <c r="AQ64" s="46">
        <f t="shared" si="237"/>
        <v>0.11192012845749626</v>
      </c>
      <c r="AR64" s="46">
        <f t="shared" si="237"/>
        <v>0.13090291874083373</v>
      </c>
      <c r="AS64" s="46">
        <f t="shared" si="237"/>
        <v>0.13376994258253108</v>
      </c>
      <c r="AT64" s="46">
        <f t="shared" si="237"/>
        <v>0.15207286862570826</v>
      </c>
      <c r="AU64" s="46">
        <f t="shared" si="237"/>
        <v>0.16337062629109542</v>
      </c>
      <c r="AV64" s="46">
        <f t="shared" si="237"/>
        <v>7.6602956543017686E-2</v>
      </c>
      <c r="AW64" s="46">
        <f t="shared" si="237"/>
        <v>7.551542072827809E-2</v>
      </c>
      <c r="AX64" s="46">
        <f t="shared" si="237"/>
        <v>5.383531589178947E-2</v>
      </c>
      <c r="AY64" s="1"/>
      <c r="AZ64" s="1"/>
      <c r="BA64" s="1"/>
      <c r="BB64" s="1"/>
      <c r="BC64" s="1"/>
      <c r="BD64" s="1"/>
      <c r="BF64" s="25">
        <f t="shared" si="214"/>
        <v>0.68106703322097029</v>
      </c>
      <c r="BG64" s="25">
        <f t="shared" si="215"/>
        <v>0.88439822851915639</v>
      </c>
      <c r="BH64" s="25">
        <f t="shared" si="216"/>
        <v>0.81502687557945885</v>
      </c>
      <c r="BI64" s="25">
        <f t="shared" si="217"/>
        <v>0.77519167210016304</v>
      </c>
      <c r="BJ64" s="25">
        <f t="shared" si="218"/>
        <v>0.77524131497876814</v>
      </c>
      <c r="BK64" s="25">
        <f t="shared" si="219"/>
        <v>1.1146253771217165</v>
      </c>
      <c r="BL64" s="25">
        <f t="shared" si="220"/>
        <v>0</v>
      </c>
      <c r="BM64" s="25">
        <f t="shared" si="221"/>
        <v>0</v>
      </c>
      <c r="BN64" s="25">
        <f t="shared" si="222"/>
        <v>0</v>
      </c>
      <c r="BO64" s="25">
        <f t="shared" si="223"/>
        <v>0</v>
      </c>
      <c r="BP64" s="25">
        <f t="shared" si="224"/>
        <v>0</v>
      </c>
      <c r="BQ64" s="25">
        <f t="shared" si="225"/>
        <v>0</v>
      </c>
      <c r="BS64" s="1"/>
      <c r="BT64" s="1"/>
      <c r="BU64" s="1"/>
      <c r="BV64" s="1"/>
      <c r="BW64" s="1"/>
      <c r="BX64" s="1"/>
    </row>
    <row r="65" spans="1:76" x14ac:dyDescent="0.25">
      <c r="A65" s="90" t="s">
        <v>333</v>
      </c>
      <c r="B65" s="90" t="s">
        <v>68</v>
      </c>
      <c r="C65" s="46">
        <f>C54/C57</f>
        <v>0.12794499322395089</v>
      </c>
      <c r="D65" s="46">
        <f t="shared" ref="D65:E65" si="238">D54/D57</f>
        <v>0.11481987897960445</v>
      </c>
      <c r="E65" s="46">
        <f t="shared" si="238"/>
        <v>5.8579540530034793E-2</v>
      </c>
      <c r="F65" s="2">
        <f>IFERROR(SUM(AS65:BD65)/SUM($AG65:INDEX(AG65:AR65,$A$2)),"-")</f>
        <v>0.36692346595996944</v>
      </c>
      <c r="H65" s="46">
        <f t="shared" ref="H65:Q65" si="239">H54/H57</f>
        <v>0.12782441718284471</v>
      </c>
      <c r="I65" s="46">
        <f t="shared" si="239"/>
        <v>0.14945055768046459</v>
      </c>
      <c r="J65" s="46">
        <f t="shared" si="239"/>
        <v>0.11161945905722584</v>
      </c>
      <c r="K65" s="46">
        <f t="shared" si="239"/>
        <v>0.12875031726868835</v>
      </c>
      <c r="L65" s="46">
        <f t="shared" si="239"/>
        <v>0.15948827246785385</v>
      </c>
      <c r="M65" s="46">
        <f t="shared" si="239"/>
        <v>0.15292145026651188</v>
      </c>
      <c r="N65" s="46">
        <f t="shared" si="239"/>
        <v>8.0180344963665051E-2</v>
      </c>
      <c r="O65" s="46">
        <f t="shared" si="239"/>
        <v>0.10287903200437946</v>
      </c>
      <c r="P65" s="46">
        <f t="shared" si="239"/>
        <v>6.0536394479313672E-2</v>
      </c>
      <c r="Q65" s="46">
        <f t="shared" si="239"/>
        <v>5.6967961232076973E-2</v>
      </c>
      <c r="R65" s="46" t="str">
        <f>IFERROR(R54/R57,"-")</f>
        <v>-</v>
      </c>
      <c r="S65" s="46" t="str">
        <f>IFERROR(S54/S57,"-")</f>
        <v>-</v>
      </c>
      <c r="T65" s="1"/>
      <c r="U65" s="46">
        <f t="shared" ref="U65:AB65" si="240">IFERROR(U54/U57,"-")</f>
        <v>0.11099405012818563</v>
      </c>
      <c r="V65" s="46">
        <f t="shared" si="240"/>
        <v>0.16268591083214362</v>
      </c>
      <c r="W65" s="46">
        <f t="shared" si="240"/>
        <v>0.12100786854183572</v>
      </c>
      <c r="X65" s="46">
        <f t="shared" si="240"/>
        <v>0.19803586981511806</v>
      </c>
      <c r="Y65" s="46">
        <f t="shared" si="240"/>
        <v>0.13347113628921689</v>
      </c>
      <c r="Z65" s="46">
        <f t="shared" si="240"/>
        <v>0.10666741114548674</v>
      </c>
      <c r="AA65" s="46">
        <f t="shared" si="240"/>
        <v>0.10977938237590443</v>
      </c>
      <c r="AB65" s="46">
        <f t="shared" si="240"/>
        <v>0.12602532581246201</v>
      </c>
      <c r="AC65" s="46">
        <f>IFERROR(AC54/AC57,"-")</f>
        <v>0.10724594139201196</v>
      </c>
      <c r="AD65" s="46">
        <f t="shared" ref="AD65:AX65" si="241">IFERROR(AD54/AD57,"-")</f>
        <v>0.14161292124343519</v>
      </c>
      <c r="AE65" s="46">
        <f t="shared" si="241"/>
        <v>0.12666909127465795</v>
      </c>
      <c r="AF65" s="46">
        <f t="shared" si="241"/>
        <v>0.12420279158819812</v>
      </c>
      <c r="AG65" s="46">
        <f t="shared" si="241"/>
        <v>0.106224215077212</v>
      </c>
      <c r="AH65" s="46">
        <f t="shared" si="241"/>
        <v>0.17907783875771846</v>
      </c>
      <c r="AI65" s="46">
        <f t="shared" si="241"/>
        <v>0.17320026706342659</v>
      </c>
      <c r="AJ65" s="46">
        <f t="shared" si="241"/>
        <v>0.14382214535142834</v>
      </c>
      <c r="AK65" s="46">
        <f t="shared" si="241"/>
        <v>0.19665826945297529</v>
      </c>
      <c r="AL65" s="46">
        <f t="shared" si="241"/>
        <v>0.13190505458838814</v>
      </c>
      <c r="AM65" s="46">
        <f t="shared" si="241"/>
        <v>0.12662736310557038</v>
      </c>
      <c r="AN65" s="46">
        <f t="shared" si="241"/>
        <v>7.0119441441295588E-2</v>
      </c>
      <c r="AO65" s="46">
        <f t="shared" si="241"/>
        <v>6.0871937508037544E-2</v>
      </c>
      <c r="AP65" s="46">
        <f t="shared" si="241"/>
        <v>4.8370293287320017E-2</v>
      </c>
      <c r="AQ65" s="46">
        <f t="shared" si="241"/>
        <v>9.4130690532568922E-2</v>
      </c>
      <c r="AR65" s="46">
        <f t="shared" si="241"/>
        <v>0.12998701219764863</v>
      </c>
      <c r="AS65" s="46">
        <f t="shared" si="241"/>
        <v>3.9373367196073948E-2</v>
      </c>
      <c r="AT65" s="46">
        <f t="shared" si="241"/>
        <v>5.8217526541991291E-2</v>
      </c>
      <c r="AU65" s="46">
        <f t="shared" si="241"/>
        <v>7.1231163177266257E-2</v>
      </c>
      <c r="AV65" s="46">
        <f t="shared" si="241"/>
        <v>7.0775060480318591E-2</v>
      </c>
      <c r="AW65" s="46">
        <f t="shared" si="241"/>
        <v>6.4693055524114182E-2</v>
      </c>
      <c r="AX65" s="46">
        <f t="shared" si="241"/>
        <v>3.7274401513681277E-2</v>
      </c>
      <c r="AY65" s="1"/>
      <c r="AZ65" s="1"/>
      <c r="BA65" s="1"/>
      <c r="BB65" s="1"/>
      <c r="BC65" s="1"/>
      <c r="BD65" s="1"/>
      <c r="BF65" s="25">
        <f t="shared" si="214"/>
        <v>0.37066282078388935</v>
      </c>
      <c r="BG65" s="25">
        <f t="shared" si="215"/>
        <v>0.32509620925655741</v>
      </c>
      <c r="BH65" s="25">
        <f t="shared" si="216"/>
        <v>0.41126474216798486</v>
      </c>
      <c r="BI65" s="25">
        <f t="shared" si="217"/>
        <v>0.49210127068665438</v>
      </c>
      <c r="BJ65" s="25">
        <f t="shared" si="218"/>
        <v>0.32896178586369346</v>
      </c>
      <c r="BK65" s="25">
        <f t="shared" si="219"/>
        <v>0.28258508841830704</v>
      </c>
      <c r="BL65" s="25">
        <f t="shared" si="220"/>
        <v>0</v>
      </c>
      <c r="BM65" s="25">
        <f t="shared" si="221"/>
        <v>0</v>
      </c>
      <c r="BN65" s="25">
        <f t="shared" si="222"/>
        <v>0</v>
      </c>
      <c r="BO65" s="25">
        <f t="shared" si="223"/>
        <v>0</v>
      </c>
      <c r="BP65" s="25">
        <f t="shared" si="224"/>
        <v>0</v>
      </c>
      <c r="BQ65" s="25">
        <f t="shared" si="225"/>
        <v>0</v>
      </c>
      <c r="BS65" s="1"/>
      <c r="BT65" s="1"/>
      <c r="BU65" s="1"/>
      <c r="BV65" s="1"/>
      <c r="BW65" s="1"/>
      <c r="BX65" s="1"/>
    </row>
    <row r="66" spans="1:76" x14ac:dyDescent="0.25">
      <c r="A66" s="90" t="s">
        <v>334</v>
      </c>
      <c r="B66" s="90" t="s">
        <v>69</v>
      </c>
      <c r="C66" s="46">
        <f>C55/C57</f>
        <v>5.5675291741013815E-2</v>
      </c>
      <c r="D66" s="46">
        <f t="shared" ref="D66:E66" si="242">D55/D57</f>
        <v>9.9997077269550122E-2</v>
      </c>
      <c r="E66" s="46">
        <f t="shared" si="242"/>
        <v>8.2107696737182392E-2</v>
      </c>
      <c r="F66" s="2">
        <f>IFERROR(SUM(AS66:BD66)/SUM($AG66:INDEX(AG66:AR66,$A$2)),"-")</f>
        <v>0.95481015338773445</v>
      </c>
      <c r="H66" s="46">
        <f t="shared" ref="H66:Q66" si="243">H55/H57</f>
        <v>1.4333025253018133E-2</v>
      </c>
      <c r="I66" s="46">
        <f t="shared" si="243"/>
        <v>1.3964145992948212E-2</v>
      </c>
      <c r="J66" s="46">
        <f t="shared" si="243"/>
        <v>6.1801172008226796E-2</v>
      </c>
      <c r="K66" s="46">
        <f t="shared" si="243"/>
        <v>8.3020970508173531E-2</v>
      </c>
      <c r="L66" s="46">
        <f t="shared" si="243"/>
        <v>0.11306059298292151</v>
      </c>
      <c r="M66" s="46">
        <f t="shared" si="243"/>
        <v>6.5604997081258734E-2</v>
      </c>
      <c r="N66" s="46">
        <f t="shared" si="243"/>
        <v>8.5125380192182395E-2</v>
      </c>
      <c r="O66" s="46">
        <f t="shared" si="243"/>
        <v>0.12400003226563577</v>
      </c>
      <c r="P66" s="46">
        <f>P55/P57</f>
        <v>7.9418352590659047E-2</v>
      </c>
      <c r="Q66" s="46">
        <f t="shared" si="243"/>
        <v>8.432252291428069E-2</v>
      </c>
      <c r="R66" s="46" t="str">
        <f>IFERROR(R55/R57,"-")</f>
        <v>-</v>
      </c>
      <c r="S66" s="46" t="str">
        <f>IFERROR(S55/S57,"-")</f>
        <v>-</v>
      </c>
      <c r="T66" s="1"/>
      <c r="U66" s="46">
        <f t="shared" ref="U66:AC66" si="244">IFERROR(U55/U57,"-")</f>
        <v>6.9523430089825349E-3</v>
      </c>
      <c r="V66" s="46">
        <f t="shared" si="244"/>
        <v>2.7608306420166717E-2</v>
      </c>
      <c r="W66" s="46">
        <f t="shared" si="244"/>
        <v>1.2356897332847259E-2</v>
      </c>
      <c r="X66" s="46">
        <f t="shared" si="244"/>
        <v>4.8099568142446402E-3</v>
      </c>
      <c r="Y66" s="46">
        <f t="shared" si="244"/>
        <v>-4.8393350984322313E-3</v>
      </c>
      <c r="Z66" s="46">
        <f t="shared" si="244"/>
        <v>4.0679064052899325E-2</v>
      </c>
      <c r="AA66" s="46">
        <f t="shared" si="244"/>
        <v>3.1138073277029388E-2</v>
      </c>
      <c r="AB66" s="46">
        <f t="shared" si="244"/>
        <v>5.7775982342559845E-2</v>
      </c>
      <c r="AC66" s="46">
        <f t="shared" si="244"/>
        <v>8.6274252747591137E-2</v>
      </c>
      <c r="AD66" s="46">
        <f t="shared" ref="AD66:AX66" si="245">IFERROR(AD55/AD57,"-")</f>
        <v>3.6058411215345171E-2</v>
      </c>
      <c r="AE66" s="46">
        <f t="shared" si="245"/>
        <v>0.10071453677129101</v>
      </c>
      <c r="AF66" s="46">
        <f t="shared" si="245"/>
        <v>9.0758707007943362E-2</v>
      </c>
      <c r="AG66" s="46">
        <f t="shared" si="245"/>
        <v>0.11707229386156127</v>
      </c>
      <c r="AH66" s="46">
        <f t="shared" si="245"/>
        <v>0.12283122819183244</v>
      </c>
      <c r="AI66" s="46">
        <f t="shared" si="245"/>
        <v>0.10723308192258034</v>
      </c>
      <c r="AJ66" s="46">
        <f t="shared" si="245"/>
        <v>3.34215386399455E-2</v>
      </c>
      <c r="AK66" s="46">
        <f t="shared" si="245"/>
        <v>8.4442447179702659E-2</v>
      </c>
      <c r="AL66" s="46">
        <f t="shared" si="245"/>
        <v>7.0922066795262181E-2</v>
      </c>
      <c r="AM66" s="46">
        <f t="shared" si="245"/>
        <v>5.1604860344011322E-2</v>
      </c>
      <c r="AN66" s="46">
        <f t="shared" si="245"/>
        <v>0.1258966196378066</v>
      </c>
      <c r="AO66" s="46">
        <f t="shared" si="245"/>
        <v>7.8368396066547691E-2</v>
      </c>
      <c r="AP66" s="46">
        <f t="shared" si="245"/>
        <v>0.14625624799003278</v>
      </c>
      <c r="AQ66" s="46">
        <f t="shared" si="245"/>
        <v>0.10010535939342856</v>
      </c>
      <c r="AR66" s="46">
        <f t="shared" si="245"/>
        <v>0.12545701270565193</v>
      </c>
      <c r="AS66" s="46">
        <f t="shared" si="245"/>
        <v>0.10422761210915928</v>
      </c>
      <c r="AT66" s="46">
        <f t="shared" si="245"/>
        <v>9.2882264943264889E-2</v>
      </c>
      <c r="AU66" s="46">
        <f t="shared" si="245"/>
        <v>5.9667518113359415E-2</v>
      </c>
      <c r="AV66" s="46">
        <f>IFERROR(AV55/AV57,"-")</f>
        <v>8.5852997601129355E-2</v>
      </c>
      <c r="AW66" s="46">
        <f t="shared" si="245"/>
        <v>9.4063374780221018E-2</v>
      </c>
      <c r="AX66" s="46">
        <f t="shared" si="245"/>
        <v>7.50106263963706E-2</v>
      </c>
      <c r="AY66" s="1"/>
      <c r="AZ66" s="1"/>
      <c r="BA66" s="1"/>
      <c r="BB66" s="1"/>
      <c r="BC66" s="1"/>
      <c r="BD66" s="1"/>
      <c r="BF66" s="25">
        <f t="shared" si="214"/>
        <v>0.89028418826754252</v>
      </c>
      <c r="BG66" s="25">
        <f t="shared" si="215"/>
        <v>0.75617793870957173</v>
      </c>
      <c r="BH66" s="25">
        <f t="shared" si="216"/>
        <v>0.55642826862365014</v>
      </c>
      <c r="BI66" s="25">
        <f t="shared" si="217"/>
        <v>2.5687924941468032</v>
      </c>
      <c r="BJ66" s="25">
        <f t="shared" si="218"/>
        <v>1.1139347321382573</v>
      </c>
      <c r="BK66" s="25">
        <f t="shared" si="219"/>
        <v>1.0576486245516683</v>
      </c>
      <c r="BL66" s="25">
        <f t="shared" si="220"/>
        <v>0</v>
      </c>
      <c r="BM66" s="25">
        <f t="shared" si="221"/>
        <v>0</v>
      </c>
      <c r="BN66" s="25">
        <f t="shared" si="222"/>
        <v>0</v>
      </c>
      <c r="BO66" s="25">
        <f t="shared" si="223"/>
        <v>0</v>
      </c>
      <c r="BP66" s="25">
        <f t="shared" si="224"/>
        <v>0</v>
      </c>
      <c r="BQ66" s="25">
        <f t="shared" si="225"/>
        <v>0</v>
      </c>
      <c r="BS66" s="1"/>
      <c r="BT66" s="1"/>
      <c r="BU66" s="1"/>
      <c r="BV66" s="1"/>
      <c r="BW66" s="1"/>
      <c r="BX66" s="1"/>
    </row>
    <row r="67" spans="1:76" x14ac:dyDescent="0.25">
      <c r="A67" s="90" t="s">
        <v>335</v>
      </c>
      <c r="B67" s="90" t="s">
        <v>70</v>
      </c>
      <c r="C67" s="46">
        <f>C56/C57</f>
        <v>0</v>
      </c>
      <c r="D67" s="46">
        <f t="shared" ref="D67:E67" si="246">D56/D57</f>
        <v>0</v>
      </c>
      <c r="E67" s="46">
        <f t="shared" si="246"/>
        <v>4.0409674689858871E-2</v>
      </c>
      <c r="F67" s="2" t="str">
        <f>IFERROR(SUM(AS67:BD67)/SUM($AG67:INDEX(AG67:AR67,$A$2)),"-")</f>
        <v>-</v>
      </c>
      <c r="H67" s="46">
        <f t="shared" ref="H67:Q67" si="247">H56/H57</f>
        <v>0</v>
      </c>
      <c r="I67" s="46">
        <f t="shared" si="247"/>
        <v>0</v>
      </c>
      <c r="J67" s="46">
        <f t="shared" si="247"/>
        <v>0</v>
      </c>
      <c r="K67" s="46">
        <f t="shared" si="247"/>
        <v>0</v>
      </c>
      <c r="L67" s="46">
        <f t="shared" si="247"/>
        <v>0</v>
      </c>
      <c r="M67" s="46">
        <f t="shared" si="247"/>
        <v>0</v>
      </c>
      <c r="N67" s="46">
        <f t="shared" si="247"/>
        <v>0</v>
      </c>
      <c r="O67" s="46">
        <f t="shared" si="247"/>
        <v>0</v>
      </c>
      <c r="P67" s="46">
        <f t="shared" si="247"/>
        <v>2.994282047328534E-2</v>
      </c>
      <c r="Q67" s="46">
        <f t="shared" si="247"/>
        <v>4.9029717885411786E-2</v>
      </c>
      <c r="R67" s="46" t="str">
        <f>IFERROR(R56/R57,"-")</f>
        <v>-</v>
      </c>
      <c r="S67" s="46" t="str">
        <f>IFERROR(S56/S57,"-")</f>
        <v>-</v>
      </c>
      <c r="T67" s="1"/>
      <c r="U67" s="46">
        <f t="shared" ref="U67:AC67" si="248">IFERROR(U56/U57,"-")</f>
        <v>0</v>
      </c>
      <c r="V67" s="46">
        <f t="shared" si="248"/>
        <v>0</v>
      </c>
      <c r="W67" s="46">
        <f t="shared" si="248"/>
        <v>0</v>
      </c>
      <c r="X67" s="46">
        <f t="shared" si="248"/>
        <v>0</v>
      </c>
      <c r="Y67" s="46">
        <f t="shared" si="248"/>
        <v>0</v>
      </c>
      <c r="Z67" s="46">
        <f t="shared" si="248"/>
        <v>0</v>
      </c>
      <c r="AA67" s="46">
        <f t="shared" si="248"/>
        <v>0</v>
      </c>
      <c r="AB67" s="46">
        <f t="shared" si="248"/>
        <v>0</v>
      </c>
      <c r="AC67" s="46">
        <f t="shared" si="248"/>
        <v>0</v>
      </c>
      <c r="AD67" s="46">
        <f t="shared" ref="AD67:AX67" si="249">IFERROR(AD56/AD57,"-")</f>
        <v>0</v>
      </c>
      <c r="AE67" s="46">
        <f t="shared" si="249"/>
        <v>0</v>
      </c>
      <c r="AF67" s="46">
        <f t="shared" si="249"/>
        <v>0</v>
      </c>
      <c r="AG67" s="46">
        <f t="shared" si="249"/>
        <v>0</v>
      </c>
      <c r="AH67" s="46">
        <f t="shared" si="249"/>
        <v>0</v>
      </c>
      <c r="AI67" s="46">
        <f t="shared" si="249"/>
        <v>0</v>
      </c>
      <c r="AJ67" s="46">
        <f t="shared" si="249"/>
        <v>0</v>
      </c>
      <c r="AK67" s="46">
        <f t="shared" si="249"/>
        <v>0</v>
      </c>
      <c r="AL67" s="46">
        <f t="shared" si="249"/>
        <v>0</v>
      </c>
      <c r="AM67" s="46">
        <f t="shared" si="249"/>
        <v>0</v>
      </c>
      <c r="AN67" s="46">
        <f t="shared" si="249"/>
        <v>0</v>
      </c>
      <c r="AO67" s="46">
        <f t="shared" si="249"/>
        <v>0</v>
      </c>
      <c r="AP67" s="46">
        <f t="shared" si="249"/>
        <v>0</v>
      </c>
      <c r="AQ67" s="46">
        <f t="shared" si="249"/>
        <v>0</v>
      </c>
      <c r="AR67" s="46">
        <f t="shared" si="249"/>
        <v>0</v>
      </c>
      <c r="AS67" s="46">
        <f t="shared" si="249"/>
        <v>0</v>
      </c>
      <c r="AT67" s="46">
        <f t="shared" si="249"/>
        <v>5.3745838082724685E-2</v>
      </c>
      <c r="AU67" s="46">
        <f t="shared" si="249"/>
        <v>2.6893126999365899E-2</v>
      </c>
      <c r="AV67" s="46">
        <f t="shared" si="249"/>
        <v>8.1506147648260169E-2</v>
      </c>
      <c r="AW67" s="46">
        <f t="shared" si="249"/>
        <v>4.0749154966035803E-2</v>
      </c>
      <c r="AX67" s="46">
        <f t="shared" si="249"/>
        <v>2.3931741073370195E-2</v>
      </c>
      <c r="AY67" s="1"/>
      <c r="AZ67" s="1"/>
      <c r="BA67" s="1"/>
      <c r="BB67" s="1"/>
      <c r="BC67" s="1"/>
      <c r="BD67" s="1"/>
      <c r="BF67" s="25" t="str">
        <f t="shared" si="214"/>
        <v>-</v>
      </c>
      <c r="BG67" s="25" t="str">
        <f t="shared" si="215"/>
        <v>-</v>
      </c>
      <c r="BH67" s="25" t="str">
        <f t="shared" si="216"/>
        <v>-</v>
      </c>
      <c r="BI67" s="25" t="str">
        <f t="shared" si="217"/>
        <v>-</v>
      </c>
      <c r="BJ67" s="25" t="str">
        <f t="shared" si="218"/>
        <v>-</v>
      </c>
      <c r="BK67" s="25" t="str">
        <f t="shared" si="219"/>
        <v>-</v>
      </c>
      <c r="BL67" s="25" t="str">
        <f t="shared" si="220"/>
        <v>-</v>
      </c>
      <c r="BM67" s="25" t="str">
        <f t="shared" si="221"/>
        <v>-</v>
      </c>
      <c r="BN67" s="25" t="str">
        <f t="shared" si="222"/>
        <v>-</v>
      </c>
      <c r="BO67" s="25" t="str">
        <f t="shared" si="223"/>
        <v>-</v>
      </c>
      <c r="BP67" s="25" t="str">
        <f t="shared" si="224"/>
        <v>-</v>
      </c>
      <c r="BQ67" s="25" t="str">
        <f t="shared" si="225"/>
        <v>-</v>
      </c>
      <c r="BS67" s="1"/>
      <c r="BT67" s="1"/>
      <c r="BU67" s="1"/>
      <c r="BV67" s="1"/>
      <c r="BW67" s="1"/>
      <c r="BX67" s="1"/>
    </row>
    <row r="68" spans="1:76" x14ac:dyDescent="0.25">
      <c r="A68" s="3" t="s">
        <v>336</v>
      </c>
      <c r="B68" s="3" t="s">
        <v>185</v>
      </c>
      <c r="C68" s="519">
        <f>SUM(C60:C67)</f>
        <v>0.99999999999999989</v>
      </c>
      <c r="D68" s="519">
        <f>SUM(D60:D67)</f>
        <v>0.99999999999999978</v>
      </c>
      <c r="E68" s="519">
        <f>SUM(E60:E67)</f>
        <v>1</v>
      </c>
      <c r="F68" s="520">
        <f>IFERROR(SUM(AS68:BD68)/SUM($AG68:INDEX(AG68:AR68,$A$2)),"-")</f>
        <v>1</v>
      </c>
      <c r="G68" s="520"/>
      <c r="H68" s="519">
        <f>SUM(H60:H67)</f>
        <v>1</v>
      </c>
      <c r="I68" s="519">
        <f t="shared" ref="I68:Q68" si="250">SUM(I60:I67)</f>
        <v>1</v>
      </c>
      <c r="J68" s="519">
        <f t="shared" si="250"/>
        <v>1.0000000000000002</v>
      </c>
      <c r="K68" s="519">
        <f t="shared" si="250"/>
        <v>1</v>
      </c>
      <c r="L68" s="519">
        <f t="shared" si="250"/>
        <v>0.99999999999999989</v>
      </c>
      <c r="M68" s="519">
        <f t="shared" si="250"/>
        <v>1</v>
      </c>
      <c r="N68" s="519">
        <f t="shared" si="250"/>
        <v>0.99999999999999989</v>
      </c>
      <c r="O68" s="519">
        <f t="shared" si="250"/>
        <v>1</v>
      </c>
      <c r="P68" s="519">
        <f t="shared" si="250"/>
        <v>0.99999999999999989</v>
      </c>
      <c r="Q68" s="519">
        <f t="shared" si="250"/>
        <v>0.99999999999999989</v>
      </c>
      <c r="R68" s="519">
        <f>SUM(R60:R67)</f>
        <v>0</v>
      </c>
      <c r="S68" s="519">
        <f>SUM(S60:S67)</f>
        <v>0</v>
      </c>
      <c r="T68" s="521"/>
      <c r="U68" s="519">
        <f t="shared" ref="U68:AC68" si="251">SUM(U60:U67)</f>
        <v>0.99999999999999989</v>
      </c>
      <c r="V68" s="519">
        <f t="shared" si="251"/>
        <v>0.99999999999999989</v>
      </c>
      <c r="W68" s="519">
        <f t="shared" si="251"/>
        <v>1</v>
      </c>
      <c r="X68" s="519">
        <f t="shared" si="251"/>
        <v>1</v>
      </c>
      <c r="Y68" s="519">
        <f t="shared" si="251"/>
        <v>1.0000000000000002</v>
      </c>
      <c r="Z68" s="519">
        <f t="shared" si="251"/>
        <v>0.99999999999999989</v>
      </c>
      <c r="AA68" s="519">
        <f t="shared" si="251"/>
        <v>1</v>
      </c>
      <c r="AB68" s="519">
        <f t="shared" si="251"/>
        <v>1</v>
      </c>
      <c r="AC68" s="519">
        <f t="shared" si="251"/>
        <v>0.99999999999999978</v>
      </c>
      <c r="AD68" s="519">
        <f t="shared" ref="AD68" si="252">SUM(AD60:AD67)</f>
        <v>0.99999999999999989</v>
      </c>
      <c r="AE68" s="519">
        <f t="shared" ref="AE68" si="253">SUM(AE60:AE67)</f>
        <v>1</v>
      </c>
      <c r="AF68" s="519">
        <f t="shared" ref="AF68" si="254">SUM(AF60:AF67)</f>
        <v>0.99999999999999978</v>
      </c>
      <c r="AG68" s="519">
        <f t="shared" ref="AG68" si="255">SUM(AG60:AG67)</f>
        <v>1</v>
      </c>
      <c r="AH68" s="519">
        <f t="shared" ref="AH68" si="256">SUM(AH60:AH67)</f>
        <v>1</v>
      </c>
      <c r="AI68" s="519">
        <f t="shared" ref="AI68" si="257">SUM(AI60:AI67)</f>
        <v>0.99999999999999989</v>
      </c>
      <c r="AJ68" s="519">
        <f t="shared" ref="AJ68" si="258">SUM(AJ60:AJ67)</f>
        <v>0.99999999999999989</v>
      </c>
      <c r="AK68" s="519">
        <f t="shared" ref="AK68" si="259">SUM(AK60:AK67)</f>
        <v>0.99999999999999989</v>
      </c>
      <c r="AL68" s="519">
        <f t="shared" ref="AL68" si="260">SUM(AL60:AL67)</f>
        <v>1.0000000000000002</v>
      </c>
      <c r="AM68" s="519">
        <f t="shared" ref="AM68" si="261">SUM(AM60:AM67)</f>
        <v>1</v>
      </c>
      <c r="AN68" s="519">
        <f t="shared" ref="AN68" si="262">SUM(AN60:AN67)</f>
        <v>1</v>
      </c>
      <c r="AO68" s="519">
        <f t="shared" ref="AO68" si="263">SUM(AO60:AO67)</f>
        <v>0.99999999999999989</v>
      </c>
      <c r="AP68" s="519">
        <f t="shared" ref="AP68" si="264">SUM(AP60:AP67)</f>
        <v>1</v>
      </c>
      <c r="AQ68" s="519">
        <f t="shared" ref="AQ68" si="265">SUM(AQ60:AQ67)</f>
        <v>0.99999999999999989</v>
      </c>
      <c r="AR68" s="519">
        <f t="shared" ref="AR68" si="266">SUM(AR60:AR67)</f>
        <v>0.99999999999999989</v>
      </c>
      <c r="AS68" s="519">
        <f t="shared" ref="AS68" si="267">SUM(AS60:AS67)</f>
        <v>1</v>
      </c>
      <c r="AT68" s="519">
        <f t="shared" ref="AT68" si="268">SUM(AT60:AT67)</f>
        <v>0.99999999999999989</v>
      </c>
      <c r="AU68" s="519">
        <f t="shared" ref="AU68" si="269">SUM(AU60:AU67)</f>
        <v>1.0000000000000002</v>
      </c>
      <c r="AV68" s="519">
        <f t="shared" ref="AV68" si="270">SUM(AV60:AV67)</f>
        <v>1</v>
      </c>
      <c r="AW68" s="519">
        <f t="shared" ref="AW68" si="271">SUM(AW60:AW67)</f>
        <v>1</v>
      </c>
      <c r="AX68" s="519">
        <f t="shared" ref="AX68" si="272">SUM(AX60:AX67)</f>
        <v>0.99999999999999978</v>
      </c>
      <c r="AY68" s="521"/>
      <c r="AZ68" s="521"/>
      <c r="BA68" s="521"/>
      <c r="BB68" s="521"/>
      <c r="BC68" s="521"/>
      <c r="BD68" s="521"/>
      <c r="BE68" s="520"/>
      <c r="BF68" s="522">
        <f t="shared" si="214"/>
        <v>1</v>
      </c>
      <c r="BG68" s="522">
        <f t="shared" si="215"/>
        <v>0.99999999999999989</v>
      </c>
      <c r="BH68" s="522">
        <f t="shared" si="216"/>
        <v>1.0000000000000004</v>
      </c>
      <c r="BI68" s="522">
        <f t="shared" si="217"/>
        <v>1.0000000000000002</v>
      </c>
      <c r="BJ68" s="522">
        <f t="shared" si="218"/>
        <v>1.0000000000000002</v>
      </c>
      <c r="BK68" s="522">
        <f t="shared" si="219"/>
        <v>0.99999999999999956</v>
      </c>
      <c r="BL68" s="522">
        <f t="shared" si="220"/>
        <v>0</v>
      </c>
      <c r="BM68" s="522">
        <f t="shared" si="221"/>
        <v>0</v>
      </c>
      <c r="BN68" s="522">
        <f t="shared" si="222"/>
        <v>0</v>
      </c>
      <c r="BO68" s="522">
        <f t="shared" si="223"/>
        <v>0</v>
      </c>
      <c r="BP68" s="522">
        <f t="shared" si="224"/>
        <v>0</v>
      </c>
      <c r="BQ68" s="522">
        <f t="shared" si="225"/>
        <v>0</v>
      </c>
      <c r="BS68" s="1"/>
      <c r="BT68" s="1"/>
      <c r="BU68" s="1"/>
      <c r="BV68" s="1"/>
      <c r="BW68" s="1"/>
      <c r="BX68" s="1"/>
    </row>
    <row r="69" spans="1:76" x14ac:dyDescent="0.25">
      <c r="A69" s="3"/>
      <c r="B69" s="3"/>
      <c r="C69" s="1"/>
      <c r="D69" s="1"/>
      <c r="E69" s="1"/>
      <c r="F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S69" s="1"/>
      <c r="BT69" s="1"/>
      <c r="BU69" s="1"/>
      <c r="BV69" s="1"/>
      <c r="BW69" s="1"/>
      <c r="BX69" s="1"/>
    </row>
    <row r="70" spans="1:76" x14ac:dyDescent="0.25">
      <c r="C70" s="1"/>
      <c r="D70" s="1"/>
      <c r="E70" s="1"/>
      <c r="F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S70" s="1"/>
      <c r="BT70" s="1"/>
      <c r="BU70" s="1"/>
      <c r="BV70" s="1"/>
      <c r="BW70" s="1"/>
      <c r="BX70" s="1"/>
    </row>
    <row r="71" spans="1:76" x14ac:dyDescent="0.25">
      <c r="A71" s="537" t="s">
        <v>173</v>
      </c>
      <c r="B71" s="500" t="s">
        <v>173</v>
      </c>
      <c r="C71" s="498" t="s">
        <v>0</v>
      </c>
      <c r="D71" s="498" t="s">
        <v>1</v>
      </c>
      <c r="E71" s="498" t="s">
        <v>2</v>
      </c>
      <c r="F71" s="498" t="s">
        <v>3</v>
      </c>
      <c r="G71" s="2" t="s">
        <v>53</v>
      </c>
      <c r="H71" s="505" t="s">
        <v>4</v>
      </c>
      <c r="I71" s="505" t="s">
        <v>5</v>
      </c>
      <c r="J71" s="505" t="s">
        <v>6</v>
      </c>
      <c r="K71" s="505" t="s">
        <v>7</v>
      </c>
      <c r="L71" s="509" t="s">
        <v>8</v>
      </c>
      <c r="M71" s="509" t="s">
        <v>9</v>
      </c>
      <c r="N71" s="509" t="s">
        <v>10</v>
      </c>
      <c r="O71" s="509" t="s">
        <v>11</v>
      </c>
      <c r="P71" s="503" t="s">
        <v>12</v>
      </c>
      <c r="Q71" s="503" t="s">
        <v>13</v>
      </c>
      <c r="R71" s="503" t="s">
        <v>207</v>
      </c>
      <c r="S71" s="503" t="s">
        <v>208</v>
      </c>
      <c r="T71" s="91" t="s">
        <v>53</v>
      </c>
      <c r="U71" s="505" t="s">
        <v>14</v>
      </c>
      <c r="V71" s="505" t="s">
        <v>15</v>
      </c>
      <c r="W71" s="505" t="s">
        <v>16</v>
      </c>
      <c r="X71" s="505" t="s">
        <v>17</v>
      </c>
      <c r="Y71" s="505" t="s">
        <v>18</v>
      </c>
      <c r="Z71" s="505" t="s">
        <v>19</v>
      </c>
      <c r="AA71" s="505" t="s">
        <v>20</v>
      </c>
      <c r="AB71" s="505" t="s">
        <v>21</v>
      </c>
      <c r="AC71" s="505" t="s">
        <v>22</v>
      </c>
      <c r="AD71" s="505" t="s">
        <v>23</v>
      </c>
      <c r="AE71" s="505" t="s">
        <v>24</v>
      </c>
      <c r="AF71" s="505" t="s">
        <v>25</v>
      </c>
      <c r="AG71" s="507" t="s">
        <v>26</v>
      </c>
      <c r="AH71" s="507" t="s">
        <v>27</v>
      </c>
      <c r="AI71" s="507" t="s">
        <v>28</v>
      </c>
      <c r="AJ71" s="507" t="s">
        <v>29</v>
      </c>
      <c r="AK71" s="507" t="s">
        <v>30</v>
      </c>
      <c r="AL71" s="507" t="s">
        <v>31</v>
      </c>
      <c r="AM71" s="507" t="s">
        <v>32</v>
      </c>
      <c r="AN71" s="507" t="s">
        <v>33</v>
      </c>
      <c r="AO71" s="507" t="s">
        <v>34</v>
      </c>
      <c r="AP71" s="507" t="s">
        <v>35</v>
      </c>
      <c r="AQ71" s="507" t="s">
        <v>36</v>
      </c>
      <c r="AR71" s="507" t="s">
        <v>37</v>
      </c>
      <c r="AS71" s="503" t="s">
        <v>38</v>
      </c>
      <c r="AT71" s="503" t="s">
        <v>39</v>
      </c>
      <c r="AU71" s="503" t="s">
        <v>40</v>
      </c>
      <c r="AV71" s="503" t="s">
        <v>41</v>
      </c>
      <c r="AW71" s="503" t="s">
        <v>42</v>
      </c>
      <c r="AX71" s="503" t="s">
        <v>43</v>
      </c>
      <c r="AY71" s="510" t="s">
        <v>322</v>
      </c>
      <c r="AZ71" s="510" t="s">
        <v>323</v>
      </c>
      <c r="BA71" s="510" t="s">
        <v>324</v>
      </c>
      <c r="BB71" s="510" t="s">
        <v>325</v>
      </c>
      <c r="BC71" s="510" t="s">
        <v>326</v>
      </c>
      <c r="BD71" s="510" t="s">
        <v>327</v>
      </c>
      <c r="BF71" s="518">
        <v>42736</v>
      </c>
      <c r="BG71" s="518">
        <v>42767</v>
      </c>
      <c r="BH71" s="518">
        <v>42795</v>
      </c>
      <c r="BI71" s="518">
        <v>42826</v>
      </c>
      <c r="BJ71" s="518">
        <v>42856</v>
      </c>
      <c r="BK71" s="518">
        <v>42887</v>
      </c>
      <c r="BL71" s="518">
        <v>42917</v>
      </c>
      <c r="BM71" s="518">
        <v>42948</v>
      </c>
      <c r="BN71" s="518">
        <v>42979</v>
      </c>
      <c r="BO71" s="518">
        <v>43009</v>
      </c>
      <c r="BP71" s="518">
        <v>43040</v>
      </c>
      <c r="BQ71" s="518">
        <v>43070</v>
      </c>
      <c r="BS71" s="2"/>
      <c r="BT71" s="2"/>
      <c r="BU71" s="2"/>
      <c r="BV71" s="2"/>
      <c r="BW71" s="2"/>
      <c r="BX71" s="2"/>
    </row>
    <row r="72" spans="1:76" x14ac:dyDescent="0.25">
      <c r="A72" s="90" t="s">
        <v>174</v>
      </c>
      <c r="B72" s="90" t="s">
        <v>172</v>
      </c>
      <c r="C72" s="527">
        <f>INDEX($U72:$AF72,$C$2)</f>
        <v>25</v>
      </c>
      <c r="D72" s="527">
        <f>INDEX($AG72:$AR72,$D$2)</f>
        <v>22</v>
      </c>
      <c r="E72" s="527">
        <f>INDEX($AS72:$BD72,E$2)</f>
        <v>316</v>
      </c>
      <c r="F72" s="525"/>
      <c r="H72" s="527">
        <f t="shared" ref="H72:H80" si="273">INDEX($U72:$AF72,$H$2)</f>
        <v>20</v>
      </c>
      <c r="I72" s="527">
        <f t="shared" ref="I72:I80" si="274">INDEX($U72:$AF72,$I$2)</f>
        <v>18</v>
      </c>
      <c r="J72" s="527">
        <f t="shared" ref="J72:J80" si="275">INDEX($U72:$AF72,$J$2)</f>
        <v>24</v>
      </c>
      <c r="K72" s="527">
        <f t="shared" ref="K72:K80" si="276">INDEX($U72:$AF72,$K$2)</f>
        <v>25</v>
      </c>
      <c r="L72" s="527">
        <f t="shared" ref="L72:L80" si="277">INDEX($AG72:$AR72,$L$2)</f>
        <v>37</v>
      </c>
      <c r="M72" s="527">
        <f t="shared" ref="M72:M80" si="278">INDEX($AG72:$AR72,$M$2)</f>
        <v>30</v>
      </c>
      <c r="N72" s="527">
        <f>INDEX($AG72:$AR72,$N$2)</f>
        <v>26</v>
      </c>
      <c r="O72" s="527">
        <f t="shared" ref="O72:O80" si="279">INDEX($AG72:$AR72,$O$2)</f>
        <v>22</v>
      </c>
      <c r="P72" s="527">
        <f t="shared" ref="P72:S80" si="280">INDEX($AS72:$BD72,P$2)</f>
        <v>48</v>
      </c>
      <c r="Q72" s="527">
        <f t="shared" si="280"/>
        <v>316</v>
      </c>
      <c r="R72" s="527">
        <f t="shared" si="280"/>
        <v>0</v>
      </c>
      <c r="S72" s="527">
        <f t="shared" si="280"/>
        <v>0</v>
      </c>
      <c r="U72" s="4">
        <v>18</v>
      </c>
      <c r="V72">
        <v>18</v>
      </c>
      <c r="W72">
        <v>20</v>
      </c>
      <c r="X72">
        <v>20</v>
      </c>
      <c r="Y72">
        <v>19</v>
      </c>
      <c r="Z72">
        <v>18</v>
      </c>
      <c r="AA72">
        <v>23</v>
      </c>
      <c r="AB72">
        <v>23</v>
      </c>
      <c r="AC72">
        <v>24</v>
      </c>
      <c r="AD72">
        <v>24</v>
      </c>
      <c r="AE72">
        <v>23</v>
      </c>
      <c r="AF72">
        <v>25</v>
      </c>
      <c r="AG72">
        <v>37</v>
      </c>
      <c r="AH72">
        <v>36</v>
      </c>
      <c r="AI72">
        <v>37</v>
      </c>
      <c r="AJ72">
        <v>36</v>
      </c>
      <c r="AK72">
        <v>32</v>
      </c>
      <c r="AL72">
        <v>30</v>
      </c>
      <c r="AM72">
        <v>29</v>
      </c>
      <c r="AN72">
        <v>26</v>
      </c>
      <c r="AO72">
        <v>26</v>
      </c>
      <c r="AP72">
        <v>26</v>
      </c>
      <c r="AQ72">
        <v>25</v>
      </c>
      <c r="AR72">
        <v>22</v>
      </c>
      <c r="AS72" s="88">
        <v>48</v>
      </c>
      <c r="AT72" s="88">
        <v>48</v>
      </c>
      <c r="AU72" s="88">
        <v>48</v>
      </c>
      <c r="AV72" s="88">
        <v>339</v>
      </c>
      <c r="AW72" s="88">
        <v>336</v>
      </c>
      <c r="AX72" s="88">
        <v>316</v>
      </c>
      <c r="AY72" s="88"/>
      <c r="AZ72" s="88"/>
      <c r="BA72" s="88"/>
      <c r="BB72" s="88"/>
      <c r="BC72" s="88"/>
      <c r="BD72" s="88"/>
      <c r="BF72" s="25">
        <f t="shared" ref="BF72" si="281">IFERROR(AS72/AG72,"-")</f>
        <v>1.2972972972972974</v>
      </c>
      <c r="BG72" s="25">
        <f t="shared" ref="BG72" si="282">IFERROR(AT72/AH72,"-")</f>
        <v>1.3333333333333333</v>
      </c>
      <c r="BH72" s="25">
        <f t="shared" ref="BH72" si="283">IFERROR(AU72/AI72,"-")</f>
        <v>1.2972972972972974</v>
      </c>
      <c r="BI72" s="525"/>
      <c r="BJ72" s="525"/>
      <c r="BK72" s="525"/>
      <c r="BL72" s="525"/>
      <c r="BM72" s="525"/>
      <c r="BN72" s="525"/>
      <c r="BO72" s="525"/>
      <c r="BP72" s="525"/>
      <c r="BQ72" s="525"/>
      <c r="BS72" s="88"/>
      <c r="BT72" s="88"/>
      <c r="BU72" s="88"/>
      <c r="BV72" s="1" t="b">
        <f>AV72='GEN Lion North'!AR16</f>
        <v>1</v>
      </c>
      <c r="BW72" s="1" t="b">
        <f>AW72='GEN Lion North'!AS16</f>
        <v>1</v>
      </c>
      <c r="BX72" s="1" t="b">
        <f>AX72='GEN Lion North'!AT16</f>
        <v>1</v>
      </c>
    </row>
    <row r="73" spans="1:76" ht="30" x14ac:dyDescent="0.25">
      <c r="A73" s="90" t="s">
        <v>175</v>
      </c>
      <c r="B73" s="90" t="s">
        <v>64</v>
      </c>
      <c r="C73" s="527">
        <f t="shared" ref="C73:C80" si="284">INDEX($U73:$AF73,$C$2)</f>
        <v>344</v>
      </c>
      <c r="D73" s="527">
        <f t="shared" ref="D73:D80" si="285">INDEX($AG73:$AR73,$D$2)</f>
        <v>1116</v>
      </c>
      <c r="E73" s="527">
        <f t="shared" ref="E73:E80" si="286">INDEX($AS73:$BD73,E$2)</f>
        <v>1312</v>
      </c>
      <c r="F73" s="530">
        <f t="shared" ref="F73:F80" si="287">IFERROR(INDEX(AS73:BD73,$E$2)/INDEX(AG73:AR73,$E$2),"-")</f>
        <v>1.331979695431472</v>
      </c>
      <c r="H73" s="527">
        <f t="shared" si="273"/>
        <v>228</v>
      </c>
      <c r="I73" s="527">
        <f t="shared" si="274"/>
        <v>246</v>
      </c>
      <c r="J73" s="527">
        <f t="shared" si="275"/>
        <v>350</v>
      </c>
      <c r="K73" s="527">
        <f t="shared" si="276"/>
        <v>344</v>
      </c>
      <c r="L73" s="527">
        <f t="shared" si="277"/>
        <v>363</v>
      </c>
      <c r="M73" s="527">
        <f t="shared" si="278"/>
        <v>985</v>
      </c>
      <c r="N73" s="527">
        <f t="shared" ref="N73:N80" si="288">INDEX($AG73:$AR73,$N$2)</f>
        <v>937</v>
      </c>
      <c r="O73" s="527">
        <f t="shared" si="279"/>
        <v>1116</v>
      </c>
      <c r="P73" s="527">
        <f t="shared" si="280"/>
        <v>855</v>
      </c>
      <c r="Q73" s="527">
        <f t="shared" si="280"/>
        <v>1312</v>
      </c>
      <c r="R73" s="527">
        <f t="shared" si="280"/>
        <v>0</v>
      </c>
      <c r="S73" s="527">
        <f t="shared" si="280"/>
        <v>0</v>
      </c>
      <c r="U73" s="4">
        <v>219</v>
      </c>
      <c r="V73">
        <v>143</v>
      </c>
      <c r="W73">
        <v>228</v>
      </c>
      <c r="X73">
        <v>279</v>
      </c>
      <c r="Y73">
        <v>249</v>
      </c>
      <c r="Z73">
        <v>246</v>
      </c>
      <c r="AA73">
        <v>269</v>
      </c>
      <c r="AB73">
        <v>261</v>
      </c>
      <c r="AC73">
        <v>350</v>
      </c>
      <c r="AD73">
        <v>279</v>
      </c>
      <c r="AE73">
        <v>494</v>
      </c>
      <c r="AF73">
        <v>344</v>
      </c>
      <c r="AG73">
        <v>134</v>
      </c>
      <c r="AH73">
        <v>122</v>
      </c>
      <c r="AI73">
        <v>363</v>
      </c>
      <c r="AJ73">
        <v>339</v>
      </c>
      <c r="AK73">
        <v>535</v>
      </c>
      <c r="AL73">
        <v>985</v>
      </c>
      <c r="AM73">
        <v>680</v>
      </c>
      <c r="AN73">
        <v>814</v>
      </c>
      <c r="AO73">
        <v>937</v>
      </c>
      <c r="AP73">
        <v>881</v>
      </c>
      <c r="AQ73">
        <v>935</v>
      </c>
      <c r="AR73">
        <v>1116</v>
      </c>
      <c r="AS73" s="88">
        <v>320</v>
      </c>
      <c r="AT73" s="88">
        <v>666</v>
      </c>
      <c r="AU73" s="88">
        <v>855</v>
      </c>
      <c r="AV73" s="88">
        <v>650</v>
      </c>
      <c r="AW73" s="88">
        <v>587</v>
      </c>
      <c r="AX73" s="88">
        <v>1312</v>
      </c>
      <c r="AY73" s="88"/>
      <c r="AZ73" s="88"/>
      <c r="BA73" s="88"/>
      <c r="BB73" s="88"/>
      <c r="BC73" s="88"/>
      <c r="BD73" s="88"/>
      <c r="BF73" s="25">
        <f t="shared" ref="BF73:BF80" si="289">IFERROR(AS73/AG73,"-")</f>
        <v>2.3880597014925371</v>
      </c>
      <c r="BG73" s="25">
        <f t="shared" ref="BG73:BG80" si="290">IFERROR(AT73/AH73,"-")</f>
        <v>5.4590163934426226</v>
      </c>
      <c r="BH73" s="25">
        <f t="shared" ref="BH73:BH80" si="291">IFERROR(AU73/AI73,"-")</f>
        <v>2.3553719008264462</v>
      </c>
      <c r="BI73" s="25">
        <f t="shared" ref="BI73:BI80" si="292">IFERROR(AV73/AJ73,"-")</f>
        <v>1.9174041297935103</v>
      </c>
      <c r="BJ73" s="25">
        <f t="shared" ref="BJ73:BJ80" si="293">IFERROR(AW73/AK73,"-")</f>
        <v>1.097196261682243</v>
      </c>
      <c r="BK73" s="25">
        <f t="shared" ref="BK73:BK80" si="294">IFERROR(AX73/AL73,"-")</f>
        <v>1.331979695431472</v>
      </c>
      <c r="BL73" s="25">
        <f t="shared" ref="BL73:BL80" si="295">IFERROR(AY73/AM73,"-")</f>
        <v>0</v>
      </c>
      <c r="BM73" s="25">
        <f t="shared" ref="BM73:BM80" si="296">IFERROR(AZ73/AN73,"-")</f>
        <v>0</v>
      </c>
      <c r="BN73" s="25">
        <f t="shared" ref="BN73:BN80" si="297">IFERROR(BA73/AO73,"-")</f>
        <v>0</v>
      </c>
      <c r="BO73" s="25">
        <f t="shared" ref="BO73:BO80" si="298">IFERROR(BB73/AP73,"-")</f>
        <v>0</v>
      </c>
      <c r="BP73" s="25">
        <f t="shared" ref="BP73:BP80" si="299">IFERROR(BC73/AQ73,"-")</f>
        <v>0</v>
      </c>
      <c r="BQ73" s="25">
        <f t="shared" ref="BQ73:BQ80" si="300">IFERROR(BD73/AR73,"-")</f>
        <v>0</v>
      </c>
      <c r="BS73" s="1" t="b">
        <f>AS73='GEN Lion North'!AO17</f>
        <v>1</v>
      </c>
      <c r="BT73" s="1" t="b">
        <f>AT73='GEN Lion North'!AP17</f>
        <v>1</v>
      </c>
      <c r="BU73" s="1" t="b">
        <f>AU73='GEN Lion North'!AQ17</f>
        <v>1</v>
      </c>
      <c r="BV73" s="1" t="b">
        <f>AV73='GEN Lion North'!AR17</f>
        <v>1</v>
      </c>
      <c r="BW73" s="1" t="b">
        <f>AW73='GEN Lion North'!AS17</f>
        <v>1</v>
      </c>
      <c r="BX73" s="1" t="b">
        <f>AX73='GEN Lion North'!AT17</f>
        <v>1</v>
      </c>
    </row>
    <row r="74" spans="1:76" ht="30" x14ac:dyDescent="0.25">
      <c r="A74" s="90" t="s">
        <v>176</v>
      </c>
      <c r="B74" s="90" t="s">
        <v>65</v>
      </c>
      <c r="C74" s="527">
        <f t="shared" si="284"/>
        <v>468</v>
      </c>
      <c r="D74" s="527">
        <f t="shared" si="285"/>
        <v>914</v>
      </c>
      <c r="E74" s="527">
        <f t="shared" si="286"/>
        <v>563</v>
      </c>
      <c r="F74" s="530">
        <f t="shared" si="287"/>
        <v>1.0744274809160306</v>
      </c>
      <c r="H74" s="527">
        <f t="shared" si="273"/>
        <v>140</v>
      </c>
      <c r="I74" s="527">
        <f t="shared" si="274"/>
        <v>227</v>
      </c>
      <c r="J74" s="527">
        <f t="shared" si="275"/>
        <v>257</v>
      </c>
      <c r="K74" s="527">
        <f t="shared" si="276"/>
        <v>468</v>
      </c>
      <c r="L74" s="527">
        <f t="shared" si="277"/>
        <v>120</v>
      </c>
      <c r="M74" s="527">
        <f t="shared" si="278"/>
        <v>524</v>
      </c>
      <c r="N74" s="527">
        <f t="shared" si="288"/>
        <v>808</v>
      </c>
      <c r="O74" s="527">
        <f t="shared" si="279"/>
        <v>914</v>
      </c>
      <c r="P74" s="527">
        <f t="shared" si="280"/>
        <v>661</v>
      </c>
      <c r="Q74" s="527">
        <f t="shared" si="280"/>
        <v>563</v>
      </c>
      <c r="R74" s="527">
        <f t="shared" si="280"/>
        <v>0</v>
      </c>
      <c r="S74" s="527">
        <f t="shared" si="280"/>
        <v>0</v>
      </c>
      <c r="U74" s="4">
        <v>170</v>
      </c>
      <c r="V74">
        <v>218</v>
      </c>
      <c r="W74">
        <v>140</v>
      </c>
      <c r="X74">
        <v>226</v>
      </c>
      <c r="Y74">
        <v>266</v>
      </c>
      <c r="Z74">
        <v>227</v>
      </c>
      <c r="AA74">
        <v>234</v>
      </c>
      <c r="AB74">
        <v>262</v>
      </c>
      <c r="AC74">
        <v>257</v>
      </c>
      <c r="AD74">
        <v>345</v>
      </c>
      <c r="AE74">
        <v>271</v>
      </c>
      <c r="AF74">
        <v>468</v>
      </c>
      <c r="AG74">
        <v>344</v>
      </c>
      <c r="AH74">
        <v>134</v>
      </c>
      <c r="AI74">
        <v>120</v>
      </c>
      <c r="AJ74">
        <v>357</v>
      </c>
      <c r="AK74">
        <v>338</v>
      </c>
      <c r="AL74">
        <v>524</v>
      </c>
      <c r="AM74">
        <v>976</v>
      </c>
      <c r="AN74">
        <v>669</v>
      </c>
      <c r="AO74">
        <v>808</v>
      </c>
      <c r="AP74">
        <v>934</v>
      </c>
      <c r="AQ74">
        <v>873</v>
      </c>
      <c r="AR74">
        <v>914</v>
      </c>
      <c r="AS74" s="88">
        <v>1116</v>
      </c>
      <c r="AT74" s="88">
        <v>319</v>
      </c>
      <c r="AU74" s="88">
        <v>661</v>
      </c>
      <c r="AV74" s="88">
        <v>837</v>
      </c>
      <c r="AW74" s="88">
        <v>650</v>
      </c>
      <c r="AX74" s="88">
        <v>563</v>
      </c>
      <c r="AY74" s="88"/>
      <c r="AZ74" s="88"/>
      <c r="BA74" s="88"/>
      <c r="BB74" s="88"/>
      <c r="BC74" s="88"/>
      <c r="BD74" s="88"/>
      <c r="BF74" s="25">
        <f t="shared" si="289"/>
        <v>3.2441860465116279</v>
      </c>
      <c r="BG74" s="25">
        <f t="shared" si="290"/>
        <v>2.3805970149253732</v>
      </c>
      <c r="BH74" s="25">
        <f t="shared" si="291"/>
        <v>5.5083333333333337</v>
      </c>
      <c r="BI74" s="25">
        <f t="shared" si="292"/>
        <v>2.3445378151260505</v>
      </c>
      <c r="BJ74" s="25">
        <f t="shared" si="293"/>
        <v>1.9230769230769231</v>
      </c>
      <c r="BK74" s="25">
        <f t="shared" si="294"/>
        <v>1.0744274809160306</v>
      </c>
      <c r="BL74" s="25">
        <f t="shared" si="295"/>
        <v>0</v>
      </c>
      <c r="BM74" s="25">
        <f t="shared" si="296"/>
        <v>0</v>
      </c>
      <c r="BN74" s="25">
        <f t="shared" si="297"/>
        <v>0</v>
      </c>
      <c r="BO74" s="25">
        <f t="shared" si="298"/>
        <v>0</v>
      </c>
      <c r="BP74" s="25">
        <f t="shared" si="299"/>
        <v>0</v>
      </c>
      <c r="BQ74" s="25">
        <f t="shared" si="300"/>
        <v>0</v>
      </c>
      <c r="BS74" s="1" t="b">
        <f>AS74='GEN Lion North'!AO18</f>
        <v>1</v>
      </c>
      <c r="BT74" s="1" t="b">
        <f>AT74='GEN Lion North'!AP18</f>
        <v>1</v>
      </c>
      <c r="BU74" s="1" t="b">
        <f>AU74='GEN Lion North'!AQ18</f>
        <v>1</v>
      </c>
      <c r="BV74" s="1" t="b">
        <f>AV74='GEN Lion North'!AR18</f>
        <v>1</v>
      </c>
      <c r="BW74" s="1" t="b">
        <f>AW74='GEN Lion North'!AS18</f>
        <v>1</v>
      </c>
      <c r="BX74" s="1" t="b">
        <f>AX74='GEN Lion North'!AT18</f>
        <v>1</v>
      </c>
    </row>
    <row r="75" spans="1:76" ht="30" x14ac:dyDescent="0.25">
      <c r="A75" s="90" t="s">
        <v>177</v>
      </c>
      <c r="B75" s="90" t="s">
        <v>66</v>
      </c>
      <c r="C75" s="527">
        <f t="shared" si="284"/>
        <v>488</v>
      </c>
      <c r="D75" s="527">
        <f t="shared" si="285"/>
        <v>1690</v>
      </c>
      <c r="E75" s="527">
        <f t="shared" si="286"/>
        <v>1424</v>
      </c>
      <c r="F75" s="530">
        <f t="shared" si="287"/>
        <v>2.2460567823343847</v>
      </c>
      <c r="H75" s="527">
        <f t="shared" si="273"/>
        <v>364</v>
      </c>
      <c r="I75" s="527">
        <f t="shared" si="274"/>
        <v>372</v>
      </c>
      <c r="J75" s="527">
        <f t="shared" si="275"/>
        <v>422</v>
      </c>
      <c r="K75" s="527">
        <f t="shared" si="276"/>
        <v>488</v>
      </c>
      <c r="L75" s="527">
        <f t="shared" si="277"/>
        <v>415</v>
      </c>
      <c r="M75" s="527">
        <f t="shared" si="278"/>
        <v>634</v>
      </c>
      <c r="N75" s="527">
        <f t="shared" si="288"/>
        <v>1507</v>
      </c>
      <c r="O75" s="527">
        <f t="shared" si="279"/>
        <v>1690</v>
      </c>
      <c r="P75" s="527">
        <f t="shared" si="280"/>
        <v>1372</v>
      </c>
      <c r="Q75" s="527">
        <f t="shared" si="280"/>
        <v>1424</v>
      </c>
      <c r="R75" s="527">
        <f t="shared" si="280"/>
        <v>0</v>
      </c>
      <c r="S75" s="527">
        <f t="shared" si="280"/>
        <v>0</v>
      </c>
      <c r="U75" s="4">
        <v>271</v>
      </c>
      <c r="V75">
        <v>340</v>
      </c>
      <c r="W75">
        <v>364</v>
      </c>
      <c r="X75">
        <v>343</v>
      </c>
      <c r="Y75">
        <v>277</v>
      </c>
      <c r="Z75">
        <v>372</v>
      </c>
      <c r="AA75">
        <v>400</v>
      </c>
      <c r="AB75">
        <v>397</v>
      </c>
      <c r="AC75">
        <v>422</v>
      </c>
      <c r="AD75">
        <v>451</v>
      </c>
      <c r="AE75">
        <v>509</v>
      </c>
      <c r="AF75">
        <v>488</v>
      </c>
      <c r="AG75">
        <v>627</v>
      </c>
      <c r="AH75">
        <v>711</v>
      </c>
      <c r="AI75">
        <v>415</v>
      </c>
      <c r="AJ75">
        <v>230</v>
      </c>
      <c r="AK75">
        <v>428</v>
      </c>
      <c r="AL75">
        <v>634</v>
      </c>
      <c r="AM75">
        <v>821</v>
      </c>
      <c r="AN75">
        <v>1403</v>
      </c>
      <c r="AO75">
        <v>1507</v>
      </c>
      <c r="AP75">
        <v>1390</v>
      </c>
      <c r="AQ75">
        <v>1640</v>
      </c>
      <c r="AR75">
        <v>1690</v>
      </c>
      <c r="AS75" s="88">
        <v>1727</v>
      </c>
      <c r="AT75" s="88">
        <v>1989</v>
      </c>
      <c r="AU75" s="88">
        <v>1372</v>
      </c>
      <c r="AV75" s="88">
        <v>903</v>
      </c>
      <c r="AW75" s="88">
        <v>1466</v>
      </c>
      <c r="AX75" s="88">
        <v>1424</v>
      </c>
      <c r="AY75" s="88"/>
      <c r="AZ75" s="88"/>
      <c r="BA75" s="88"/>
      <c r="BB75" s="88"/>
      <c r="BC75" s="88"/>
      <c r="BD75" s="88"/>
      <c r="BF75" s="25">
        <f t="shared" si="289"/>
        <v>2.7543859649122808</v>
      </c>
      <c r="BG75" s="25">
        <f t="shared" si="290"/>
        <v>2.7974683544303796</v>
      </c>
      <c r="BH75" s="25">
        <f t="shared" si="291"/>
        <v>3.3060240963855421</v>
      </c>
      <c r="BI75" s="25">
        <f t="shared" si="292"/>
        <v>3.9260869565217393</v>
      </c>
      <c r="BJ75" s="25">
        <f t="shared" si="293"/>
        <v>3.4252336448598131</v>
      </c>
      <c r="BK75" s="25">
        <f t="shared" si="294"/>
        <v>2.2460567823343847</v>
      </c>
      <c r="BL75" s="25">
        <f t="shared" si="295"/>
        <v>0</v>
      </c>
      <c r="BM75" s="25">
        <f t="shared" si="296"/>
        <v>0</v>
      </c>
      <c r="BN75" s="25">
        <f t="shared" si="297"/>
        <v>0</v>
      </c>
      <c r="BO75" s="25">
        <f t="shared" si="298"/>
        <v>0</v>
      </c>
      <c r="BP75" s="25">
        <f t="shared" si="299"/>
        <v>0</v>
      </c>
      <c r="BQ75" s="25">
        <f t="shared" si="300"/>
        <v>0</v>
      </c>
      <c r="BS75" s="1" t="b">
        <f>AS75='GEN Lion North'!AO19</f>
        <v>1</v>
      </c>
      <c r="BT75" s="1" t="b">
        <f>AT75='GEN Lion North'!AP19</f>
        <v>1</v>
      </c>
      <c r="BU75" s="1" t="b">
        <f>AU75='GEN Lion North'!AQ19</f>
        <v>1</v>
      </c>
      <c r="BV75" s="1" t="b">
        <f>AV75='GEN Lion North'!AR19</f>
        <v>1</v>
      </c>
      <c r="BW75" s="1" t="b">
        <f>AW75='GEN Lion North'!AS19</f>
        <v>1</v>
      </c>
      <c r="BX75" s="1" t="b">
        <f>AX75='GEN Lion North'!AT19</f>
        <v>1</v>
      </c>
    </row>
    <row r="76" spans="1:76" x14ac:dyDescent="0.25">
      <c r="A76" s="90" t="s">
        <v>178</v>
      </c>
      <c r="B76" s="90" t="s">
        <v>67</v>
      </c>
      <c r="C76" s="527">
        <f t="shared" si="284"/>
        <v>394</v>
      </c>
      <c r="D76" s="527">
        <f t="shared" si="285"/>
        <v>1583</v>
      </c>
      <c r="E76" s="527">
        <f t="shared" si="286"/>
        <v>569</v>
      </c>
      <c r="F76" s="530">
        <f t="shared" si="287"/>
        <v>1.7190332326283988</v>
      </c>
      <c r="H76" s="527">
        <f t="shared" si="273"/>
        <v>275</v>
      </c>
      <c r="I76" s="527">
        <f t="shared" si="274"/>
        <v>249</v>
      </c>
      <c r="J76" s="527">
        <f t="shared" si="275"/>
        <v>321</v>
      </c>
      <c r="K76" s="527">
        <f t="shared" si="276"/>
        <v>394</v>
      </c>
      <c r="L76" s="527">
        <f t="shared" si="277"/>
        <v>655</v>
      </c>
      <c r="M76" s="527">
        <f t="shared" si="278"/>
        <v>331</v>
      </c>
      <c r="N76" s="527">
        <f t="shared" si="288"/>
        <v>772</v>
      </c>
      <c r="O76" s="527">
        <f t="shared" si="279"/>
        <v>1583</v>
      </c>
      <c r="P76" s="527">
        <f t="shared" si="280"/>
        <v>1138</v>
      </c>
      <c r="Q76" s="527">
        <f t="shared" si="280"/>
        <v>569</v>
      </c>
      <c r="R76" s="527">
        <f t="shared" si="280"/>
        <v>0</v>
      </c>
      <c r="S76" s="527">
        <f t="shared" si="280"/>
        <v>0</v>
      </c>
      <c r="U76" s="4">
        <v>219</v>
      </c>
      <c r="V76">
        <v>222</v>
      </c>
      <c r="W76">
        <v>275</v>
      </c>
      <c r="X76">
        <v>302</v>
      </c>
      <c r="Y76">
        <v>320</v>
      </c>
      <c r="Z76">
        <v>249</v>
      </c>
      <c r="AA76">
        <v>241</v>
      </c>
      <c r="AB76">
        <v>282</v>
      </c>
      <c r="AC76">
        <v>321</v>
      </c>
      <c r="AD76">
        <v>363</v>
      </c>
      <c r="AE76">
        <v>377</v>
      </c>
      <c r="AF76">
        <v>394</v>
      </c>
      <c r="AG76">
        <v>523</v>
      </c>
      <c r="AH76">
        <v>512</v>
      </c>
      <c r="AI76">
        <v>655</v>
      </c>
      <c r="AJ76">
        <v>603</v>
      </c>
      <c r="AK76">
        <v>532</v>
      </c>
      <c r="AL76">
        <v>331</v>
      </c>
      <c r="AM76">
        <v>376</v>
      </c>
      <c r="AN76">
        <v>511</v>
      </c>
      <c r="AO76">
        <v>772</v>
      </c>
      <c r="AP76">
        <v>1261</v>
      </c>
      <c r="AQ76">
        <v>1364</v>
      </c>
      <c r="AR76">
        <v>1583</v>
      </c>
      <c r="AS76" s="88">
        <v>1778</v>
      </c>
      <c r="AT76" s="88">
        <v>1020</v>
      </c>
      <c r="AU76" s="88">
        <v>1138</v>
      </c>
      <c r="AV76" s="88">
        <v>860</v>
      </c>
      <c r="AW76" s="88">
        <v>626</v>
      </c>
      <c r="AX76" s="88">
        <v>569</v>
      </c>
      <c r="AY76" s="88"/>
      <c r="AZ76" s="88"/>
      <c r="BA76" s="88"/>
      <c r="BB76" s="88"/>
      <c r="BC76" s="88"/>
      <c r="BD76" s="88"/>
      <c r="BF76" s="25">
        <f t="shared" si="289"/>
        <v>3.3996175908221797</v>
      </c>
      <c r="BG76" s="25">
        <f t="shared" si="290"/>
        <v>1.9921875</v>
      </c>
      <c r="BH76" s="25">
        <f t="shared" si="291"/>
        <v>1.7374045801526719</v>
      </c>
      <c r="BI76" s="25">
        <f t="shared" si="292"/>
        <v>1.4262023217247097</v>
      </c>
      <c r="BJ76" s="25">
        <f t="shared" si="293"/>
        <v>1.1766917293233083</v>
      </c>
      <c r="BK76" s="25">
        <f t="shared" si="294"/>
        <v>1.7190332326283988</v>
      </c>
      <c r="BL76" s="25">
        <f t="shared" si="295"/>
        <v>0</v>
      </c>
      <c r="BM76" s="25">
        <f t="shared" si="296"/>
        <v>0</v>
      </c>
      <c r="BN76" s="25">
        <f t="shared" si="297"/>
        <v>0</v>
      </c>
      <c r="BO76" s="25">
        <f t="shared" si="298"/>
        <v>0</v>
      </c>
      <c r="BP76" s="25">
        <f t="shared" si="299"/>
        <v>0</v>
      </c>
      <c r="BQ76" s="25">
        <f t="shared" si="300"/>
        <v>0</v>
      </c>
      <c r="BS76" s="1" t="b">
        <f>AS76='GEN Lion North'!AO20</f>
        <v>1</v>
      </c>
      <c r="BT76" s="1" t="b">
        <f>AT76='GEN Lion North'!AP20</f>
        <v>1</v>
      </c>
      <c r="BU76" s="1" t="b">
        <f>AU76='GEN Lion North'!AQ20</f>
        <v>1</v>
      </c>
      <c r="BV76" s="1" t="b">
        <f>AV76='GEN Lion North'!AR20</f>
        <v>1</v>
      </c>
      <c r="BW76" s="1" t="b">
        <f>AW76='GEN Lion North'!AS20</f>
        <v>1</v>
      </c>
      <c r="BX76" s="1" t="b">
        <f>AX76='GEN Lion North'!AT20</f>
        <v>1</v>
      </c>
    </row>
    <row r="77" spans="1:76" x14ac:dyDescent="0.25">
      <c r="A77" s="90" t="s">
        <v>179</v>
      </c>
      <c r="B77" s="90" t="s">
        <v>68</v>
      </c>
      <c r="C77" s="527">
        <f t="shared" si="284"/>
        <v>304</v>
      </c>
      <c r="D77" s="527">
        <f t="shared" si="285"/>
        <v>672</v>
      </c>
      <c r="E77" s="527">
        <f t="shared" si="286"/>
        <v>867</v>
      </c>
      <c r="F77" s="530">
        <f t="shared" si="287"/>
        <v>1.251082251082251</v>
      </c>
      <c r="H77" s="527">
        <f t="shared" si="273"/>
        <v>225</v>
      </c>
      <c r="I77" s="527">
        <f t="shared" si="274"/>
        <v>252</v>
      </c>
      <c r="J77" s="527">
        <f t="shared" si="275"/>
        <v>242</v>
      </c>
      <c r="K77" s="527">
        <f t="shared" si="276"/>
        <v>304</v>
      </c>
      <c r="L77" s="527">
        <f t="shared" si="277"/>
        <v>440</v>
      </c>
      <c r="M77" s="527">
        <f t="shared" si="278"/>
        <v>693</v>
      </c>
      <c r="N77" s="527">
        <f t="shared" si="288"/>
        <v>550</v>
      </c>
      <c r="O77" s="527">
        <f t="shared" si="279"/>
        <v>672</v>
      </c>
      <c r="P77" s="527">
        <f t="shared" si="280"/>
        <v>734</v>
      </c>
      <c r="Q77" s="527">
        <f t="shared" si="280"/>
        <v>867</v>
      </c>
      <c r="R77" s="527">
        <f t="shared" si="280"/>
        <v>0</v>
      </c>
      <c r="S77" s="527">
        <f t="shared" si="280"/>
        <v>0</v>
      </c>
      <c r="U77" s="4">
        <v>169</v>
      </c>
      <c r="V77">
        <v>184</v>
      </c>
      <c r="W77">
        <v>225</v>
      </c>
      <c r="X77">
        <v>255</v>
      </c>
      <c r="Y77">
        <v>228</v>
      </c>
      <c r="Z77">
        <v>252</v>
      </c>
      <c r="AA77">
        <v>216</v>
      </c>
      <c r="AB77">
        <v>248</v>
      </c>
      <c r="AC77">
        <v>242</v>
      </c>
      <c r="AD77">
        <v>265</v>
      </c>
      <c r="AE77">
        <v>300</v>
      </c>
      <c r="AF77">
        <v>304</v>
      </c>
      <c r="AG77">
        <v>365</v>
      </c>
      <c r="AH77">
        <v>394</v>
      </c>
      <c r="AI77">
        <v>440</v>
      </c>
      <c r="AJ77">
        <v>565</v>
      </c>
      <c r="AK77">
        <v>563</v>
      </c>
      <c r="AL77">
        <v>693</v>
      </c>
      <c r="AM77">
        <v>701</v>
      </c>
      <c r="AN77">
        <v>622</v>
      </c>
      <c r="AO77">
        <v>550</v>
      </c>
      <c r="AP77">
        <v>530</v>
      </c>
      <c r="AQ77">
        <v>583</v>
      </c>
      <c r="AR77">
        <v>672</v>
      </c>
      <c r="AS77" s="88">
        <v>1048</v>
      </c>
      <c r="AT77" s="88">
        <v>609</v>
      </c>
      <c r="AU77" s="88">
        <v>734</v>
      </c>
      <c r="AV77" s="88">
        <v>718</v>
      </c>
      <c r="AW77" s="88">
        <v>841</v>
      </c>
      <c r="AX77" s="88">
        <v>867</v>
      </c>
      <c r="AY77" s="88"/>
      <c r="AZ77" s="88"/>
      <c r="BA77" s="88"/>
      <c r="BB77" s="88"/>
      <c r="BC77" s="88"/>
      <c r="BD77" s="88"/>
      <c r="BF77" s="25">
        <f t="shared" si="289"/>
        <v>2.871232876712329</v>
      </c>
      <c r="BG77" s="25">
        <f t="shared" si="290"/>
        <v>1.5456852791878173</v>
      </c>
      <c r="BH77" s="25">
        <f t="shared" si="291"/>
        <v>1.6681818181818182</v>
      </c>
      <c r="BI77" s="25">
        <f t="shared" si="292"/>
        <v>1.2707964601769912</v>
      </c>
      <c r="BJ77" s="25">
        <f t="shared" si="293"/>
        <v>1.4937833037300177</v>
      </c>
      <c r="BK77" s="25">
        <f t="shared" si="294"/>
        <v>1.251082251082251</v>
      </c>
      <c r="BL77" s="25">
        <f t="shared" si="295"/>
        <v>0</v>
      </c>
      <c r="BM77" s="25">
        <f t="shared" si="296"/>
        <v>0</v>
      </c>
      <c r="BN77" s="25">
        <f t="shared" si="297"/>
        <v>0</v>
      </c>
      <c r="BO77" s="25">
        <f t="shared" si="298"/>
        <v>0</v>
      </c>
      <c r="BP77" s="25">
        <f t="shared" si="299"/>
        <v>0</v>
      </c>
      <c r="BQ77" s="25">
        <f t="shared" si="300"/>
        <v>0</v>
      </c>
      <c r="BS77" s="1" t="b">
        <f>AS77='GEN Lion North'!AO21</f>
        <v>1</v>
      </c>
      <c r="BT77" s="1" t="b">
        <f>AT77='GEN Lion North'!AP21</f>
        <v>1</v>
      </c>
      <c r="BU77" s="1" t="b">
        <f>AU77='GEN Lion North'!AQ21</f>
        <v>1</v>
      </c>
      <c r="BV77" s="1" t="b">
        <f>AV77='GEN Lion North'!AR21</f>
        <v>1</v>
      </c>
      <c r="BW77" s="1" t="b">
        <f>AW77='GEN Lion North'!AS21</f>
        <v>1</v>
      </c>
      <c r="BX77" s="1" t="b">
        <f>AX77='GEN Lion North'!AT21</f>
        <v>1</v>
      </c>
    </row>
    <row r="78" spans="1:76" x14ac:dyDescent="0.25">
      <c r="A78" s="90" t="s">
        <v>180</v>
      </c>
      <c r="B78" s="90" t="s">
        <v>69</v>
      </c>
      <c r="C78" s="527">
        <f t="shared" si="284"/>
        <v>169</v>
      </c>
      <c r="D78" s="527">
        <f t="shared" si="285"/>
        <v>704</v>
      </c>
      <c r="E78" s="527">
        <f t="shared" si="286"/>
        <v>473</v>
      </c>
      <c r="F78" s="530">
        <f t="shared" si="287"/>
        <v>1.4376899696048633</v>
      </c>
      <c r="H78" s="527">
        <f t="shared" si="273"/>
        <v>79</v>
      </c>
      <c r="I78" s="527">
        <f t="shared" si="274"/>
        <v>121</v>
      </c>
      <c r="J78" s="527">
        <f t="shared" si="275"/>
        <v>116</v>
      </c>
      <c r="K78" s="527">
        <f t="shared" si="276"/>
        <v>169</v>
      </c>
      <c r="L78" s="527">
        <f t="shared" si="277"/>
        <v>229</v>
      </c>
      <c r="M78" s="527">
        <f t="shared" si="278"/>
        <v>329</v>
      </c>
      <c r="N78" s="527">
        <f t="shared" si="288"/>
        <v>482</v>
      </c>
      <c r="O78" s="527">
        <f t="shared" si="279"/>
        <v>704</v>
      </c>
      <c r="P78" s="527">
        <f t="shared" si="280"/>
        <v>435</v>
      </c>
      <c r="Q78" s="527">
        <f t="shared" si="280"/>
        <v>473</v>
      </c>
      <c r="R78" s="527">
        <f t="shared" si="280"/>
        <v>0</v>
      </c>
      <c r="S78" s="527">
        <f t="shared" si="280"/>
        <v>0</v>
      </c>
      <c r="U78" s="4">
        <v>76</v>
      </c>
      <c r="V78">
        <v>78</v>
      </c>
      <c r="W78">
        <v>79</v>
      </c>
      <c r="X78">
        <v>78</v>
      </c>
      <c r="Y78">
        <v>100</v>
      </c>
      <c r="Z78">
        <v>121</v>
      </c>
      <c r="AA78">
        <v>102</v>
      </c>
      <c r="AB78">
        <v>99</v>
      </c>
      <c r="AC78">
        <v>116</v>
      </c>
      <c r="AD78">
        <v>125</v>
      </c>
      <c r="AE78">
        <v>134</v>
      </c>
      <c r="AF78">
        <v>169</v>
      </c>
      <c r="AG78">
        <v>189</v>
      </c>
      <c r="AH78">
        <v>221</v>
      </c>
      <c r="AI78">
        <v>229</v>
      </c>
      <c r="AJ78">
        <v>255</v>
      </c>
      <c r="AK78">
        <v>305</v>
      </c>
      <c r="AL78">
        <v>329</v>
      </c>
      <c r="AM78">
        <v>374</v>
      </c>
      <c r="AN78">
        <v>425</v>
      </c>
      <c r="AO78">
        <v>482</v>
      </c>
      <c r="AP78">
        <v>574</v>
      </c>
      <c r="AQ78">
        <v>600</v>
      </c>
      <c r="AR78">
        <v>704</v>
      </c>
      <c r="AS78" s="88">
        <v>773</v>
      </c>
      <c r="AT78" s="88">
        <v>461</v>
      </c>
      <c r="AU78" s="88">
        <v>435</v>
      </c>
      <c r="AV78" s="88">
        <v>423</v>
      </c>
      <c r="AW78" s="88">
        <v>438</v>
      </c>
      <c r="AX78" s="88">
        <v>473</v>
      </c>
      <c r="AY78" s="88"/>
      <c r="AZ78" s="88"/>
      <c r="BA78" s="88"/>
      <c r="BB78" s="88"/>
      <c r="BC78" s="88"/>
      <c r="BD78" s="88"/>
      <c r="BF78" s="25">
        <f t="shared" si="289"/>
        <v>4.0899470899470902</v>
      </c>
      <c r="BG78" s="25">
        <f t="shared" si="290"/>
        <v>2.0859728506787332</v>
      </c>
      <c r="BH78" s="25">
        <f t="shared" si="291"/>
        <v>1.8995633187772927</v>
      </c>
      <c r="BI78" s="25">
        <f t="shared" si="292"/>
        <v>1.6588235294117648</v>
      </c>
      <c r="BJ78" s="25">
        <f t="shared" si="293"/>
        <v>1.4360655737704917</v>
      </c>
      <c r="BK78" s="25">
        <f t="shared" si="294"/>
        <v>1.4376899696048633</v>
      </c>
      <c r="BL78" s="25">
        <f t="shared" si="295"/>
        <v>0</v>
      </c>
      <c r="BM78" s="25">
        <f t="shared" si="296"/>
        <v>0</v>
      </c>
      <c r="BN78" s="25">
        <f t="shared" si="297"/>
        <v>0</v>
      </c>
      <c r="BO78" s="25">
        <f t="shared" si="298"/>
        <v>0</v>
      </c>
      <c r="BP78" s="25">
        <f t="shared" si="299"/>
        <v>0</v>
      </c>
      <c r="BQ78" s="25">
        <f t="shared" si="300"/>
        <v>0</v>
      </c>
      <c r="BS78" s="1" t="b">
        <f>AS78='GEN Lion North'!AO22</f>
        <v>1</v>
      </c>
      <c r="BT78" s="1" t="b">
        <f>AT78='GEN Lion North'!AP22</f>
        <v>1</v>
      </c>
      <c r="BU78" s="1" t="b">
        <f>AU78='GEN Lion North'!AQ22</f>
        <v>1</v>
      </c>
      <c r="BV78" s="1" t="b">
        <f>AV78='GEN Lion North'!AR22</f>
        <v>1</v>
      </c>
      <c r="BW78" s="1" t="b">
        <f>AW78='GEN Lion North'!AS22</f>
        <v>1</v>
      </c>
      <c r="BX78" s="1" t="b">
        <f>AX78='GEN Lion North'!AT22</f>
        <v>1</v>
      </c>
    </row>
    <row r="79" spans="1:76" x14ac:dyDescent="0.25">
      <c r="A79" s="90" t="s">
        <v>181</v>
      </c>
      <c r="B79" s="90" t="s">
        <v>70</v>
      </c>
      <c r="C79" s="527">
        <f t="shared" si="284"/>
        <v>0</v>
      </c>
      <c r="D79" s="527">
        <f t="shared" si="285"/>
        <v>0</v>
      </c>
      <c r="E79" s="527">
        <f t="shared" si="286"/>
        <v>3299</v>
      </c>
      <c r="F79" s="530" t="str">
        <f t="shared" si="287"/>
        <v>-</v>
      </c>
      <c r="H79" s="527">
        <f t="shared" si="273"/>
        <v>0</v>
      </c>
      <c r="I79" s="527">
        <f t="shared" si="274"/>
        <v>0</v>
      </c>
      <c r="J79" s="527">
        <f t="shared" si="275"/>
        <v>0</v>
      </c>
      <c r="K79" s="527">
        <f t="shared" si="276"/>
        <v>0</v>
      </c>
      <c r="L79" s="527">
        <f t="shared" si="277"/>
        <v>0</v>
      </c>
      <c r="M79" s="527">
        <f t="shared" si="278"/>
        <v>0</v>
      </c>
      <c r="N79" s="527">
        <f t="shared" si="288"/>
        <v>0</v>
      </c>
      <c r="O79" s="527">
        <f t="shared" si="279"/>
        <v>0</v>
      </c>
      <c r="P79" s="527">
        <f t="shared" si="280"/>
        <v>1709</v>
      </c>
      <c r="Q79" s="527">
        <f t="shared" si="280"/>
        <v>3299</v>
      </c>
      <c r="R79" s="527">
        <f t="shared" si="280"/>
        <v>0</v>
      </c>
      <c r="S79" s="527">
        <f t="shared" si="280"/>
        <v>0</v>
      </c>
      <c r="T79" s="38"/>
      <c r="U79" s="521"/>
      <c r="V79" s="521"/>
      <c r="W79" s="521"/>
      <c r="X79" s="521"/>
      <c r="Y79" s="521"/>
      <c r="Z79" s="521"/>
      <c r="AA79" s="521"/>
      <c r="AB79" s="521"/>
      <c r="AC79" s="521"/>
      <c r="AD79" s="521"/>
      <c r="AE79" s="521"/>
      <c r="AF79" s="521"/>
      <c r="AS79" s="89"/>
      <c r="AT79" s="88">
        <v>1555</v>
      </c>
      <c r="AU79" s="88">
        <v>1709</v>
      </c>
      <c r="AV79" s="88">
        <v>2366</v>
      </c>
      <c r="AW79" s="88">
        <v>2740</v>
      </c>
      <c r="AX79" s="88">
        <v>3299</v>
      </c>
      <c r="AY79" s="88"/>
      <c r="AZ79" s="88"/>
      <c r="BA79" s="88"/>
      <c r="BB79" s="88"/>
      <c r="BC79" s="88"/>
      <c r="BD79" s="88"/>
      <c r="BF79" s="25" t="str">
        <f t="shared" si="289"/>
        <v>-</v>
      </c>
      <c r="BG79" s="25" t="str">
        <f t="shared" si="290"/>
        <v>-</v>
      </c>
      <c r="BH79" s="25" t="str">
        <f t="shared" si="291"/>
        <v>-</v>
      </c>
      <c r="BI79" s="25" t="str">
        <f t="shared" si="292"/>
        <v>-</v>
      </c>
      <c r="BJ79" s="25" t="str">
        <f t="shared" si="293"/>
        <v>-</v>
      </c>
      <c r="BK79" s="25" t="str">
        <f t="shared" si="294"/>
        <v>-</v>
      </c>
      <c r="BL79" s="25" t="str">
        <f t="shared" si="295"/>
        <v>-</v>
      </c>
      <c r="BM79" s="25" t="str">
        <f t="shared" si="296"/>
        <v>-</v>
      </c>
      <c r="BN79" s="25" t="str">
        <f t="shared" si="297"/>
        <v>-</v>
      </c>
      <c r="BO79" s="25" t="str">
        <f t="shared" si="298"/>
        <v>-</v>
      </c>
      <c r="BP79" s="25" t="str">
        <f t="shared" si="299"/>
        <v>-</v>
      </c>
      <c r="BQ79" s="25" t="str">
        <f t="shared" si="300"/>
        <v>-</v>
      </c>
      <c r="BS79" s="1" t="b">
        <f>AS79='GEN Lion North'!AO23</f>
        <v>1</v>
      </c>
      <c r="BT79" s="1" t="b">
        <f>AT79='GEN Lion North'!AP23</f>
        <v>1</v>
      </c>
      <c r="BU79" s="1" t="b">
        <f>AU79='GEN Lion North'!AQ23</f>
        <v>1</v>
      </c>
      <c r="BV79" s="1" t="b">
        <f>AV79='GEN Lion North'!AR23</f>
        <v>1</v>
      </c>
      <c r="BW79" s="1" t="b">
        <f>AW79='GEN Lion North'!AS23</f>
        <v>1</v>
      </c>
      <c r="BX79" s="1" t="b">
        <f>AX79='GEN Lion North'!AT23</f>
        <v>1</v>
      </c>
    </row>
    <row r="80" spans="1:76" x14ac:dyDescent="0.25">
      <c r="A80" s="3" t="s">
        <v>182</v>
      </c>
      <c r="B80" s="3" t="s">
        <v>185</v>
      </c>
      <c r="C80" s="95">
        <f t="shared" si="284"/>
        <v>2192</v>
      </c>
      <c r="D80" s="95">
        <f t="shared" si="285"/>
        <v>6701</v>
      </c>
      <c r="E80" s="95">
        <f t="shared" si="286"/>
        <v>8823</v>
      </c>
      <c r="F80" s="531">
        <f t="shared" si="287"/>
        <v>2.5022688598979013</v>
      </c>
      <c r="G80" s="520"/>
      <c r="H80" s="95">
        <f t="shared" si="273"/>
        <v>1331</v>
      </c>
      <c r="I80" s="95">
        <f t="shared" si="274"/>
        <v>1485</v>
      </c>
      <c r="J80" s="95">
        <f t="shared" si="275"/>
        <v>1732</v>
      </c>
      <c r="K80" s="95">
        <f t="shared" si="276"/>
        <v>2192</v>
      </c>
      <c r="L80" s="95">
        <f t="shared" si="277"/>
        <v>2259</v>
      </c>
      <c r="M80" s="95">
        <f t="shared" si="278"/>
        <v>3526</v>
      </c>
      <c r="N80" s="95">
        <f t="shared" si="288"/>
        <v>5082</v>
      </c>
      <c r="O80" s="95">
        <f t="shared" si="279"/>
        <v>6701</v>
      </c>
      <c r="P80" s="95">
        <f t="shared" si="280"/>
        <v>6952</v>
      </c>
      <c r="Q80" s="95">
        <f t="shared" si="280"/>
        <v>8823</v>
      </c>
      <c r="R80" s="95">
        <f t="shared" si="280"/>
        <v>0</v>
      </c>
      <c r="S80" s="95">
        <f t="shared" si="280"/>
        <v>0</v>
      </c>
      <c r="T80" s="523"/>
      <c r="U80" s="524">
        <v>1142</v>
      </c>
      <c r="V80" s="524">
        <v>1203</v>
      </c>
      <c r="W80" s="524">
        <v>1331</v>
      </c>
      <c r="X80" s="524">
        <v>1503</v>
      </c>
      <c r="Y80" s="524">
        <v>1459</v>
      </c>
      <c r="Z80" s="524">
        <v>1485</v>
      </c>
      <c r="AA80" s="524">
        <v>1485</v>
      </c>
      <c r="AB80" s="524">
        <v>1572</v>
      </c>
      <c r="AC80" s="524">
        <v>1732</v>
      </c>
      <c r="AD80" s="524">
        <v>1852</v>
      </c>
      <c r="AE80" s="524">
        <v>2108</v>
      </c>
      <c r="AF80" s="524">
        <v>2192</v>
      </c>
      <c r="AG80" s="524">
        <v>2219</v>
      </c>
      <c r="AH80" s="524">
        <v>2130</v>
      </c>
      <c r="AI80" s="524">
        <v>2259</v>
      </c>
      <c r="AJ80" s="524">
        <v>2385</v>
      </c>
      <c r="AK80" s="524">
        <v>2733</v>
      </c>
      <c r="AL80" s="524">
        <v>3526</v>
      </c>
      <c r="AM80" s="524">
        <v>3957</v>
      </c>
      <c r="AN80" s="524">
        <v>4470</v>
      </c>
      <c r="AO80" s="524">
        <v>5082</v>
      </c>
      <c r="AP80" s="524">
        <v>5596</v>
      </c>
      <c r="AQ80" s="524">
        <v>6020</v>
      </c>
      <c r="AR80" s="524">
        <v>6701</v>
      </c>
      <c r="AS80" s="87">
        <v>6810</v>
      </c>
      <c r="AT80" s="87">
        <v>6667</v>
      </c>
      <c r="AU80" s="87">
        <v>6952</v>
      </c>
      <c r="AV80" s="87">
        <v>7096</v>
      </c>
      <c r="AW80" s="87">
        <v>7684</v>
      </c>
      <c r="AX80" s="87">
        <v>8823</v>
      </c>
      <c r="AY80" s="87"/>
      <c r="AZ80" s="87"/>
      <c r="BA80" s="87"/>
      <c r="BB80" s="87"/>
      <c r="BC80" s="87"/>
      <c r="BD80" s="87"/>
      <c r="BE80" s="520"/>
      <c r="BF80" s="522">
        <f t="shared" si="289"/>
        <v>3.0689499774673275</v>
      </c>
      <c r="BG80" s="522">
        <f t="shared" si="290"/>
        <v>3.1300469483568074</v>
      </c>
      <c r="BH80" s="522">
        <f t="shared" si="291"/>
        <v>3.0774679061531649</v>
      </c>
      <c r="BI80" s="522">
        <f t="shared" si="292"/>
        <v>2.9752620545073376</v>
      </c>
      <c r="BJ80" s="522">
        <f t="shared" si="293"/>
        <v>2.8115623856567873</v>
      </c>
      <c r="BK80" s="522">
        <f t="shared" si="294"/>
        <v>2.5022688598979013</v>
      </c>
      <c r="BL80" s="522">
        <f t="shared" si="295"/>
        <v>0</v>
      </c>
      <c r="BM80" s="522">
        <f t="shared" si="296"/>
        <v>0</v>
      </c>
      <c r="BN80" s="522">
        <f t="shared" si="297"/>
        <v>0</v>
      </c>
      <c r="BO80" s="522">
        <f t="shared" si="298"/>
        <v>0</v>
      </c>
      <c r="BP80" s="522">
        <f t="shared" si="299"/>
        <v>0</v>
      </c>
      <c r="BQ80" s="522">
        <f t="shared" si="300"/>
        <v>0</v>
      </c>
      <c r="BS80" s="1" t="b">
        <f>AS80=SUM(AS72:AS79)</f>
        <v>1</v>
      </c>
      <c r="BT80" s="1" t="b">
        <f>AT80=SUM(AT72:AT79)</f>
        <v>1</v>
      </c>
      <c r="BU80" s="1" t="b">
        <f>AU80=SUM(AU72:AU79)</f>
        <v>1</v>
      </c>
      <c r="BV80" s="1" t="b">
        <f>AV80=SUM(AV72:AV79)</f>
        <v>1</v>
      </c>
      <c r="BW80" s="1" t="b">
        <f>AW80=SUM(AW72:AW79)</f>
        <v>1</v>
      </c>
      <c r="BX80" s="1" t="b">
        <f t="shared" ref="BX80" si="301">AX80=SUM(AX72:AX79)</f>
        <v>1</v>
      </c>
    </row>
    <row r="82" spans="1:76" x14ac:dyDescent="0.25">
      <c r="A82" s="537" t="s">
        <v>72</v>
      </c>
      <c r="B82" s="500" t="s">
        <v>72</v>
      </c>
      <c r="C82" s="498" t="s">
        <v>0</v>
      </c>
      <c r="D82" s="498" t="s">
        <v>1</v>
      </c>
      <c r="E82" s="498" t="s">
        <v>2</v>
      </c>
      <c r="F82" s="498" t="s">
        <v>3</v>
      </c>
      <c r="G82" s="2" t="s">
        <v>53</v>
      </c>
      <c r="H82" s="505" t="s">
        <v>4</v>
      </c>
      <c r="I82" s="505" t="s">
        <v>5</v>
      </c>
      <c r="J82" s="505" t="s">
        <v>6</v>
      </c>
      <c r="K82" s="505" t="s">
        <v>7</v>
      </c>
      <c r="L82" s="509" t="s">
        <v>8</v>
      </c>
      <c r="M82" s="509" t="s">
        <v>9</v>
      </c>
      <c r="N82" s="509" t="s">
        <v>10</v>
      </c>
      <c r="O82" s="509" t="s">
        <v>11</v>
      </c>
      <c r="P82" s="503" t="s">
        <v>12</v>
      </c>
      <c r="Q82" s="503" t="s">
        <v>13</v>
      </c>
      <c r="R82" s="503" t="s">
        <v>207</v>
      </c>
      <c r="S82" s="503" t="s">
        <v>208</v>
      </c>
      <c r="T82" s="91" t="s">
        <v>53</v>
      </c>
      <c r="U82" s="505" t="s">
        <v>14</v>
      </c>
      <c r="V82" s="505" t="s">
        <v>15</v>
      </c>
      <c r="W82" s="505" t="s">
        <v>16</v>
      </c>
      <c r="X82" s="505" t="s">
        <v>17</v>
      </c>
      <c r="Y82" s="505" t="s">
        <v>18</v>
      </c>
      <c r="Z82" s="505" t="s">
        <v>19</v>
      </c>
      <c r="AA82" s="505" t="s">
        <v>20</v>
      </c>
      <c r="AB82" s="505" t="s">
        <v>21</v>
      </c>
      <c r="AC82" s="505" t="s">
        <v>22</v>
      </c>
      <c r="AD82" s="505" t="s">
        <v>23</v>
      </c>
      <c r="AE82" s="505" t="s">
        <v>24</v>
      </c>
      <c r="AF82" s="505" t="s">
        <v>25</v>
      </c>
      <c r="AG82" s="507" t="s">
        <v>26</v>
      </c>
      <c r="AH82" s="507" t="s">
        <v>27</v>
      </c>
      <c r="AI82" s="507" t="s">
        <v>28</v>
      </c>
      <c r="AJ82" s="507" t="s">
        <v>29</v>
      </c>
      <c r="AK82" s="507" t="s">
        <v>30</v>
      </c>
      <c r="AL82" s="507" t="s">
        <v>31</v>
      </c>
      <c r="AM82" s="507" t="s">
        <v>32</v>
      </c>
      <c r="AN82" s="507" t="s">
        <v>33</v>
      </c>
      <c r="AO82" s="507" t="s">
        <v>34</v>
      </c>
      <c r="AP82" s="507" t="s">
        <v>35</v>
      </c>
      <c r="AQ82" s="507" t="s">
        <v>36</v>
      </c>
      <c r="AR82" s="507" t="s">
        <v>37</v>
      </c>
      <c r="AS82" s="503" t="s">
        <v>38</v>
      </c>
      <c r="AT82" s="503" t="s">
        <v>39</v>
      </c>
      <c r="AU82" s="503" t="s">
        <v>40</v>
      </c>
      <c r="AV82" s="503" t="s">
        <v>41</v>
      </c>
      <c r="AW82" s="503" t="s">
        <v>42</v>
      </c>
      <c r="AX82" s="503" t="s">
        <v>43</v>
      </c>
      <c r="AY82" s="510" t="s">
        <v>322</v>
      </c>
      <c r="AZ82" s="510" t="s">
        <v>323</v>
      </c>
      <c r="BA82" s="510" t="s">
        <v>324</v>
      </c>
      <c r="BB82" s="510" t="s">
        <v>325</v>
      </c>
      <c r="BC82" s="510" t="s">
        <v>326</v>
      </c>
      <c r="BD82" s="510" t="s">
        <v>327</v>
      </c>
      <c r="BF82" s="518">
        <v>42736</v>
      </c>
      <c r="BG82" s="518">
        <v>42767</v>
      </c>
      <c r="BH82" s="518">
        <v>42795</v>
      </c>
      <c r="BI82" s="518">
        <v>42826</v>
      </c>
      <c r="BJ82" s="518">
        <v>42856</v>
      </c>
      <c r="BK82" s="518">
        <v>42887</v>
      </c>
      <c r="BL82" s="518">
        <v>42917</v>
      </c>
      <c r="BM82" s="518">
        <v>42948</v>
      </c>
      <c r="BN82" s="518">
        <v>42979</v>
      </c>
      <c r="BO82" s="518">
        <v>43009</v>
      </c>
      <c r="BP82" s="518">
        <v>43040</v>
      </c>
      <c r="BQ82" s="518">
        <v>43070</v>
      </c>
      <c r="BS82" s="2"/>
      <c r="BT82" s="2"/>
      <c r="BU82" s="2"/>
      <c r="BV82" s="2"/>
      <c r="BW82" s="2"/>
      <c r="BX82" s="2"/>
    </row>
    <row r="83" spans="1:76" x14ac:dyDescent="0.25">
      <c r="A83" s="90" t="s">
        <v>163</v>
      </c>
      <c r="B83" s="90" t="s">
        <v>172</v>
      </c>
      <c r="C83" s="63">
        <f>SUM(H83:K83)</f>
        <v>157</v>
      </c>
      <c r="D83" s="63">
        <f>SUM(L83:O83)</f>
        <v>154</v>
      </c>
      <c r="E83" s="63">
        <f>SUM(P83:S83)</f>
        <v>445</v>
      </c>
      <c r="F83" s="525"/>
      <c r="G83" s="520"/>
      <c r="H83" s="527">
        <f>SUM(INDEX($U83:$AF83,H$2-2):INDEX($U83:$AF83,H$2))</f>
        <v>27</v>
      </c>
      <c r="I83" s="527">
        <f>SUM(INDEX($U83:$AF83,I$2-2):INDEX($U83:$AF83,I$2))</f>
        <v>40</v>
      </c>
      <c r="J83" s="527">
        <f>SUM(INDEX($U83:$AF83,J$2-2):INDEX($U83:$AF83,J$2))</f>
        <v>44</v>
      </c>
      <c r="K83" s="527">
        <f>SUM(INDEX($U83:$AF83,K$2-2):INDEX($U83:$AF83,K$2))</f>
        <v>46</v>
      </c>
      <c r="L83" s="527">
        <f>SUM(INDEX($AG83:$AR83,L$2-2):INDEX($AG83:$AR83,L$2))</f>
        <v>38</v>
      </c>
      <c r="M83" s="527">
        <f>SUM(INDEX($AG83:$AR83,M$2-2):INDEX($AG83:$AR83,M$2))</f>
        <v>41</v>
      </c>
      <c r="N83" s="527">
        <f>SUM(INDEX($AG83:$AR83,N$2-2):INDEX($AG83:$AR83,N$2))</f>
        <v>40</v>
      </c>
      <c r="O83" s="527">
        <f>SUM(INDEX($AG83:$AR83,O$2-2):INDEX($AG83:$AR83,O$2))</f>
        <v>35</v>
      </c>
      <c r="P83" s="527">
        <f>SUM(INDEX($AS83:$BD83,P$2-2):INDEX($AS83:$BD83,P$2))</f>
        <v>94</v>
      </c>
      <c r="Q83" s="527">
        <f>SUM(INDEX($AS83:$BD83,Q$2-2):INDEX($AS83:$BD83,Q$2))</f>
        <v>351</v>
      </c>
      <c r="R83" s="527">
        <f>SUM(INDEX($AS83:$BD83,R$2-2):INDEX($AS83:$BD83,R$2))</f>
        <v>0</v>
      </c>
      <c r="S83" s="527">
        <f>SUM(INDEX($AS83:$BD83,S$2-2):INDEX($AS83:$BD83,S$2))</f>
        <v>0</v>
      </c>
      <c r="U83">
        <v>11</v>
      </c>
      <c r="V83">
        <v>5</v>
      </c>
      <c r="W83">
        <v>11</v>
      </c>
      <c r="X83">
        <v>11</v>
      </c>
      <c r="Y83">
        <v>16</v>
      </c>
      <c r="Z83">
        <v>13</v>
      </c>
      <c r="AA83">
        <v>14</v>
      </c>
      <c r="AB83">
        <v>13</v>
      </c>
      <c r="AC83">
        <v>17</v>
      </c>
      <c r="AD83">
        <v>19</v>
      </c>
      <c r="AE83">
        <v>12</v>
      </c>
      <c r="AF83">
        <v>15</v>
      </c>
      <c r="AG83">
        <v>12</v>
      </c>
      <c r="AH83">
        <v>8</v>
      </c>
      <c r="AI83">
        <v>18</v>
      </c>
      <c r="AJ83">
        <v>13</v>
      </c>
      <c r="AK83">
        <v>13</v>
      </c>
      <c r="AL83">
        <v>15</v>
      </c>
      <c r="AM83">
        <v>15</v>
      </c>
      <c r="AN83">
        <v>12</v>
      </c>
      <c r="AO83">
        <v>13</v>
      </c>
      <c r="AP83">
        <v>11</v>
      </c>
      <c r="AQ83">
        <v>11</v>
      </c>
      <c r="AR83" s="4">
        <v>13</v>
      </c>
      <c r="AS83" s="4">
        <v>26</v>
      </c>
      <c r="AT83" s="4">
        <v>35</v>
      </c>
      <c r="AU83" s="4">
        <v>33</v>
      </c>
      <c r="AV83" s="1">
        <v>157</v>
      </c>
      <c r="AW83" s="1">
        <v>102</v>
      </c>
      <c r="AX83" s="1">
        <v>92</v>
      </c>
      <c r="AY83" s="1"/>
      <c r="AZ83" s="1"/>
      <c r="BA83" s="1"/>
      <c r="BB83" s="1"/>
      <c r="BC83" s="1"/>
      <c r="BD83" s="1"/>
      <c r="BF83" s="25">
        <f>IFERROR(AS83/AG83,"-")</f>
        <v>2.1666666666666665</v>
      </c>
      <c r="BG83" s="25">
        <f t="shared" ref="BG83" si="302">IFERROR(AT83/AH83,"-")</f>
        <v>4.375</v>
      </c>
      <c r="BH83" s="25">
        <f t="shared" ref="BH83" si="303">IFERROR(AU83/AI83,"-")</f>
        <v>1.8333333333333333</v>
      </c>
      <c r="BI83" s="525"/>
      <c r="BJ83" s="525"/>
      <c r="BK83" s="525"/>
      <c r="BL83" s="525"/>
      <c r="BM83" s="525"/>
      <c r="BN83" s="525"/>
      <c r="BO83" s="525"/>
      <c r="BP83" s="525"/>
      <c r="BQ83" s="525"/>
      <c r="BS83" s="1"/>
      <c r="BT83" s="1"/>
      <c r="BU83" s="1"/>
      <c r="BV83" s="1" t="b">
        <f>AV83='GEN Lion North'!AR28</f>
        <v>1</v>
      </c>
      <c r="BW83" s="1" t="b">
        <f>AW83='GEN Lion North'!AS28</f>
        <v>1</v>
      </c>
      <c r="BX83" s="1" t="b">
        <f>AX83='GEN Lion North'!AT28</f>
        <v>1</v>
      </c>
    </row>
    <row r="84" spans="1:76" x14ac:dyDescent="0.25">
      <c r="A84" s="90" t="s">
        <v>164</v>
      </c>
      <c r="B84" s="90" t="s">
        <v>64</v>
      </c>
      <c r="C84" s="63">
        <f t="shared" ref="C84:C90" si="304">SUM(H84:K84)</f>
        <v>1466</v>
      </c>
      <c r="D84" s="63">
        <f t="shared" ref="D84:D90" si="305">SUM(L84:O84)</f>
        <v>3399</v>
      </c>
      <c r="E84" s="63">
        <f t="shared" ref="E84:E90" si="306">SUM(P84:S84)</f>
        <v>2062</v>
      </c>
      <c r="F84" s="530">
        <f>IFERROR(INDEX(AS84:BD84,$E$2)/INDEX(AG84:AR84,$E$2),"-")</f>
        <v>1.5347826086956522</v>
      </c>
      <c r="G84" s="520"/>
      <c r="H84" s="527">
        <f>SUM(INDEX($U84:$AF84,H$2-2):INDEX($U84:$AF84,H$2))</f>
        <v>208</v>
      </c>
      <c r="I84" s="527">
        <f>SUM(INDEX($U84:$AF84,I$2-2):INDEX($U84:$AF84,I$2))</f>
        <v>274</v>
      </c>
      <c r="J84" s="527">
        <f>SUM(INDEX($U84:$AF84,J$2-2):INDEX($U84:$AF84,J$2))</f>
        <v>436</v>
      </c>
      <c r="K84" s="527">
        <f>SUM(INDEX($U84:$AF84,K$2-2):INDEX($U84:$AF84,K$2))</f>
        <v>548</v>
      </c>
      <c r="L84" s="527">
        <f>SUM(INDEX($AG84:$AR84,L$2-2):INDEX($AG84:$AR84,L$2))</f>
        <v>273</v>
      </c>
      <c r="M84" s="527">
        <f>SUM(INDEX($AG84:$AR84,M$2-2):INDEX($AG84:$AR84,M$2))</f>
        <v>860</v>
      </c>
      <c r="N84" s="527">
        <f>SUM(INDEX($AG84:$AR84,N$2-2):INDEX($AG84:$AR84,N$2))</f>
        <v>1041</v>
      </c>
      <c r="O84" s="527">
        <f>SUM(INDEX($AG84:$AR84,O$2-2):INDEX($AG84:$AR84,O$2))</f>
        <v>1225</v>
      </c>
      <c r="P84" s="527">
        <f>SUM(INDEX($AS84:$BD84,P$2-2):INDEX($AS84:$BD84,P$2))</f>
        <v>764</v>
      </c>
      <c r="Q84" s="527">
        <f>SUM(INDEX($AS84:$BD84,Q$2-2):INDEX($AS84:$BD84,Q$2))</f>
        <v>1298</v>
      </c>
      <c r="R84" s="527">
        <f>SUM(INDEX($AS84:$BD84,R$2-2):INDEX($AS84:$BD84,R$2))</f>
        <v>0</v>
      </c>
      <c r="S84" s="527">
        <f>SUM(INDEX($AS84:$BD84,S$2-2):INDEX($AS84:$BD84,S$2))</f>
        <v>0</v>
      </c>
      <c r="U84">
        <v>77</v>
      </c>
      <c r="V84">
        <v>52</v>
      </c>
      <c r="W84">
        <v>79</v>
      </c>
      <c r="X84">
        <v>90</v>
      </c>
      <c r="Y84">
        <v>86</v>
      </c>
      <c r="Z84">
        <v>98</v>
      </c>
      <c r="AA84">
        <v>147</v>
      </c>
      <c r="AB84">
        <v>99</v>
      </c>
      <c r="AC84">
        <v>190</v>
      </c>
      <c r="AD84">
        <v>131</v>
      </c>
      <c r="AE84">
        <v>256</v>
      </c>
      <c r="AF84">
        <v>161</v>
      </c>
      <c r="AG84">
        <v>46</v>
      </c>
      <c r="AH84">
        <v>40</v>
      </c>
      <c r="AI84">
        <v>187</v>
      </c>
      <c r="AJ84">
        <v>175</v>
      </c>
      <c r="AK84">
        <v>225</v>
      </c>
      <c r="AL84">
        <v>460</v>
      </c>
      <c r="AM84">
        <v>280</v>
      </c>
      <c r="AN84">
        <v>334</v>
      </c>
      <c r="AO84">
        <v>427</v>
      </c>
      <c r="AP84">
        <v>345</v>
      </c>
      <c r="AQ84">
        <v>280</v>
      </c>
      <c r="AR84" s="4">
        <v>600</v>
      </c>
      <c r="AS84" s="1">
        <v>113</v>
      </c>
      <c r="AT84" s="1">
        <v>203</v>
      </c>
      <c r="AU84" s="1">
        <v>448</v>
      </c>
      <c r="AV84" s="1">
        <v>317</v>
      </c>
      <c r="AW84" s="1">
        <v>275</v>
      </c>
      <c r="AX84" s="1">
        <v>706</v>
      </c>
      <c r="AY84" s="1"/>
      <c r="AZ84" s="1"/>
      <c r="BA84" s="1"/>
      <c r="BB84" s="1"/>
      <c r="BC84" s="1"/>
      <c r="BD84" s="1"/>
      <c r="BF84" s="25">
        <f t="shared" ref="BF84:BF91" si="307">IFERROR(AS84/AG84,"-")</f>
        <v>2.4565217391304346</v>
      </c>
      <c r="BG84" s="25">
        <f t="shared" ref="BG84:BG91" si="308">IFERROR(AT84/AH84,"-")</f>
        <v>5.0750000000000002</v>
      </c>
      <c r="BH84" s="25">
        <f t="shared" ref="BH84:BH91" si="309">IFERROR(AU84/AI84,"-")</f>
        <v>2.3957219251336896</v>
      </c>
      <c r="BI84" s="25">
        <f t="shared" ref="BI84:BI91" si="310">IFERROR(AV84/AJ84,"-")</f>
        <v>1.8114285714285714</v>
      </c>
      <c r="BJ84" s="25">
        <f t="shared" ref="BJ84:BJ91" si="311">IFERROR(AW84/AK84,"-")</f>
        <v>1.2222222222222223</v>
      </c>
      <c r="BK84" s="25">
        <f t="shared" ref="BK84:BK91" si="312">IFERROR(AX84/AL84,"-")</f>
        <v>1.5347826086956522</v>
      </c>
      <c r="BL84" s="25">
        <f t="shared" ref="BL84:BL91" si="313">IFERROR(AY84/AM84,"-")</f>
        <v>0</v>
      </c>
      <c r="BM84" s="25">
        <f t="shared" ref="BM84:BM91" si="314">IFERROR(AZ84/AN84,"-")</f>
        <v>0</v>
      </c>
      <c r="BN84" s="25">
        <f t="shared" ref="BN84:BN91" si="315">IFERROR(BA84/AO84,"-")</f>
        <v>0</v>
      </c>
      <c r="BO84" s="25">
        <f t="shared" ref="BO84:BO91" si="316">IFERROR(BB84/AP84,"-")</f>
        <v>0</v>
      </c>
      <c r="BP84" s="25">
        <f t="shared" ref="BP84:BP91" si="317">IFERROR(BC84/AQ84,"-")</f>
        <v>0</v>
      </c>
      <c r="BQ84" s="25">
        <f t="shared" ref="BQ84:BQ91" si="318">IFERROR(BD84/AR84,"-")</f>
        <v>0</v>
      </c>
      <c r="BS84" s="1" t="b">
        <f>AS84='Agency North'!AP29</f>
        <v>1</v>
      </c>
      <c r="BT84" s="1" t="b">
        <f>AT84='Agency North'!AQ29</f>
        <v>1</v>
      </c>
      <c r="BU84" s="1" t="b">
        <f>AU84='Agency North'!AR29</f>
        <v>1</v>
      </c>
      <c r="BV84" s="1" t="b">
        <f>AV84='GEN Lion North'!AR29</f>
        <v>1</v>
      </c>
      <c r="BW84" s="1" t="b">
        <f>AW84='GEN Lion North'!AS29</f>
        <v>1</v>
      </c>
      <c r="BX84" s="1" t="b">
        <f>AX84='GEN Lion North'!AT29</f>
        <v>1</v>
      </c>
    </row>
    <row r="85" spans="1:76" x14ac:dyDescent="0.25">
      <c r="A85" s="90" t="s">
        <v>165</v>
      </c>
      <c r="B85" s="90" t="s">
        <v>65</v>
      </c>
      <c r="C85" s="63">
        <f t="shared" si="304"/>
        <v>1079</v>
      </c>
      <c r="D85" s="63">
        <f t="shared" si="305"/>
        <v>1775</v>
      </c>
      <c r="E85" s="63">
        <f t="shared" si="306"/>
        <v>846</v>
      </c>
      <c r="F85" s="530">
        <f t="shared" ref="F85:F91" si="319">IFERROR(INDEX(AS85:BD85,$E$2)/INDEX(AG85:AR85,$E$2),"-")</f>
        <v>0.65853658536585369</v>
      </c>
      <c r="G85" s="520"/>
      <c r="H85" s="527">
        <f>SUM(INDEX($U85:$AF85,H$2-2):INDEX($U85:$AF85,H$2))</f>
        <v>160</v>
      </c>
      <c r="I85" s="527">
        <f>SUM(INDEX($U85:$AF85,I$2-2):INDEX($U85:$AF85,I$2))</f>
        <v>228</v>
      </c>
      <c r="J85" s="527">
        <f>SUM(INDEX($U85:$AF85,J$2-2):INDEX($U85:$AF85,J$2))</f>
        <v>283</v>
      </c>
      <c r="K85" s="527">
        <f>SUM(INDEX($U85:$AF85,K$2-2):INDEX($U85:$AF85,K$2))</f>
        <v>408</v>
      </c>
      <c r="L85" s="527">
        <f>SUM(INDEX($AG85:$AR85,L$2-2):INDEX($AG85:$AR85,L$2))</f>
        <v>134</v>
      </c>
      <c r="M85" s="527">
        <f>SUM(INDEX($AG85:$AR85,M$2-2):INDEX($AG85:$AR85,M$2))</f>
        <v>349</v>
      </c>
      <c r="N85" s="527">
        <f>SUM(INDEX($AG85:$AR85,N$2-2):INDEX($AG85:$AR85,N$2))</f>
        <v>612</v>
      </c>
      <c r="O85" s="527">
        <f>SUM(INDEX($AG85:$AR85,O$2-2):INDEX($AG85:$AR85,O$2))</f>
        <v>680</v>
      </c>
      <c r="P85" s="527">
        <f>SUM(INDEX($AS85:$BD85,P$2-2):INDEX($AS85:$BD85,P$2))</f>
        <v>413</v>
      </c>
      <c r="Q85" s="527">
        <f>SUM(INDEX($AS85:$BD85,Q$2-2):INDEX($AS85:$BD85,Q$2))</f>
        <v>433</v>
      </c>
      <c r="R85" s="527">
        <f>SUM(INDEX($AS85:$BD85,R$2-2):INDEX($AS85:$BD85,R$2))</f>
        <v>0</v>
      </c>
      <c r="S85" s="527">
        <f>SUM(INDEX($AS85:$BD85,S$2-2):INDEX($AS85:$BD85,S$2))</f>
        <v>0</v>
      </c>
      <c r="U85">
        <v>46</v>
      </c>
      <c r="V85">
        <v>64</v>
      </c>
      <c r="W85">
        <v>50</v>
      </c>
      <c r="X85">
        <v>68</v>
      </c>
      <c r="Y85">
        <v>82</v>
      </c>
      <c r="Z85">
        <v>78</v>
      </c>
      <c r="AA85">
        <v>89</v>
      </c>
      <c r="AB85">
        <v>83</v>
      </c>
      <c r="AC85">
        <v>111</v>
      </c>
      <c r="AD85">
        <v>140</v>
      </c>
      <c r="AE85">
        <v>73</v>
      </c>
      <c r="AF85">
        <v>195</v>
      </c>
      <c r="AG85">
        <v>67</v>
      </c>
      <c r="AH85">
        <v>42</v>
      </c>
      <c r="AI85">
        <v>25</v>
      </c>
      <c r="AJ85">
        <v>82</v>
      </c>
      <c r="AK85">
        <v>103</v>
      </c>
      <c r="AL85">
        <v>164</v>
      </c>
      <c r="AM85">
        <v>215</v>
      </c>
      <c r="AN85">
        <v>158</v>
      </c>
      <c r="AO85">
        <v>239</v>
      </c>
      <c r="AP85">
        <v>202</v>
      </c>
      <c r="AQ85">
        <v>207</v>
      </c>
      <c r="AR85" s="4">
        <v>271</v>
      </c>
      <c r="AS85" s="1">
        <v>163</v>
      </c>
      <c r="AT85" s="1">
        <v>71</v>
      </c>
      <c r="AU85" s="1">
        <v>179</v>
      </c>
      <c r="AV85" s="1">
        <v>188</v>
      </c>
      <c r="AW85" s="1">
        <v>137</v>
      </c>
      <c r="AX85" s="1">
        <v>108</v>
      </c>
      <c r="AY85" s="1"/>
      <c r="AZ85" s="1"/>
      <c r="BA85" s="1"/>
      <c r="BB85" s="1"/>
      <c r="BC85" s="1"/>
      <c r="BD85" s="1"/>
      <c r="BF85" s="25">
        <f t="shared" si="307"/>
        <v>2.4328358208955225</v>
      </c>
      <c r="BG85" s="25">
        <f t="shared" si="308"/>
        <v>1.6904761904761905</v>
      </c>
      <c r="BH85" s="25">
        <f t="shared" si="309"/>
        <v>7.16</v>
      </c>
      <c r="BI85" s="25">
        <f t="shared" si="310"/>
        <v>2.2926829268292681</v>
      </c>
      <c r="BJ85" s="25">
        <f t="shared" si="311"/>
        <v>1.3300970873786409</v>
      </c>
      <c r="BK85" s="25">
        <f t="shared" si="312"/>
        <v>0.65853658536585369</v>
      </c>
      <c r="BL85" s="25">
        <f t="shared" si="313"/>
        <v>0</v>
      </c>
      <c r="BM85" s="25">
        <f t="shared" si="314"/>
        <v>0</v>
      </c>
      <c r="BN85" s="25">
        <f t="shared" si="315"/>
        <v>0</v>
      </c>
      <c r="BO85" s="25">
        <f t="shared" si="316"/>
        <v>0</v>
      </c>
      <c r="BP85" s="25">
        <f t="shared" si="317"/>
        <v>0</v>
      </c>
      <c r="BQ85" s="25">
        <f t="shared" si="318"/>
        <v>0</v>
      </c>
      <c r="BS85" s="1" t="b">
        <f>AS85='Agency North'!AP30</f>
        <v>1</v>
      </c>
      <c r="BT85" s="1" t="b">
        <f>AT85='Agency North'!AQ30</f>
        <v>1</v>
      </c>
      <c r="BU85" s="1" t="b">
        <f>AU85='Agency North'!AR30</f>
        <v>1</v>
      </c>
      <c r="BV85" s="1" t="b">
        <f>AV85='GEN Lion North'!AR30</f>
        <v>1</v>
      </c>
      <c r="BW85" s="1" t="b">
        <f>AW85='GEN Lion North'!AS30</f>
        <v>1</v>
      </c>
      <c r="BX85" s="1" t="b">
        <f>AX85='GEN Lion North'!AT30</f>
        <v>1</v>
      </c>
    </row>
    <row r="86" spans="1:76" x14ac:dyDescent="0.25">
      <c r="A86" s="90" t="s">
        <v>166</v>
      </c>
      <c r="B86" s="90" t="s">
        <v>66</v>
      </c>
      <c r="C86" s="63">
        <f t="shared" si="304"/>
        <v>1262</v>
      </c>
      <c r="D86" s="63">
        <f t="shared" si="305"/>
        <v>1927</v>
      </c>
      <c r="E86" s="63">
        <f t="shared" si="306"/>
        <v>1076</v>
      </c>
      <c r="F86" s="530">
        <f t="shared" si="319"/>
        <v>0.90066225165562919</v>
      </c>
      <c r="G86" s="520"/>
      <c r="H86" s="527">
        <f>SUM(INDEX($U86:$AF86,H$2-2):INDEX($U86:$AF86,H$2))</f>
        <v>202</v>
      </c>
      <c r="I86" s="527">
        <f>SUM(INDEX($U86:$AF86,I$2-2):INDEX($U86:$AF86,I$2))</f>
        <v>241</v>
      </c>
      <c r="J86" s="527">
        <f>SUM(INDEX($U86:$AF86,J$2-2):INDEX($U86:$AF86,J$2))</f>
        <v>357</v>
      </c>
      <c r="K86" s="527">
        <f>SUM(INDEX($U86:$AF86,K$2-2):INDEX($U86:$AF86,K$2))</f>
        <v>462</v>
      </c>
      <c r="L86" s="527">
        <f>SUM(INDEX($AG86:$AR86,L$2-2):INDEX($AG86:$AR86,L$2))</f>
        <v>314</v>
      </c>
      <c r="M86" s="527">
        <f>SUM(INDEX($AG86:$AR86,M$2-2):INDEX($AG86:$AR86,M$2))</f>
        <v>258</v>
      </c>
      <c r="N86" s="527">
        <f>SUM(INDEX($AG86:$AR86,N$2-2):INDEX($AG86:$AR86,N$2))</f>
        <v>632</v>
      </c>
      <c r="O86" s="527">
        <f>SUM(INDEX($AG86:$AR86,O$2-2):INDEX($AG86:$AR86,O$2))</f>
        <v>723</v>
      </c>
      <c r="P86" s="527">
        <f>SUM(INDEX($AS86:$BD86,P$2-2):INDEX($AS86:$BD86,P$2))</f>
        <v>647</v>
      </c>
      <c r="Q86" s="527">
        <f>SUM(INDEX($AS86:$BD86,Q$2-2):INDEX($AS86:$BD86,Q$2))</f>
        <v>429</v>
      </c>
      <c r="R86" s="527">
        <f>SUM(INDEX($AS86:$BD86,R$2-2):INDEX($AS86:$BD86,R$2))</f>
        <v>0</v>
      </c>
      <c r="S86" s="527">
        <f>SUM(INDEX($AS86:$BD86,S$2-2):INDEX($AS86:$BD86,S$2))</f>
        <v>0</v>
      </c>
      <c r="U86">
        <v>64</v>
      </c>
      <c r="V86">
        <v>54</v>
      </c>
      <c r="W86">
        <v>84</v>
      </c>
      <c r="X86">
        <v>58</v>
      </c>
      <c r="Y86">
        <v>64</v>
      </c>
      <c r="Z86">
        <v>119</v>
      </c>
      <c r="AA86">
        <v>111</v>
      </c>
      <c r="AB86">
        <v>86</v>
      </c>
      <c r="AC86">
        <v>160</v>
      </c>
      <c r="AD86">
        <v>134</v>
      </c>
      <c r="AE86">
        <v>159</v>
      </c>
      <c r="AF86">
        <v>169</v>
      </c>
      <c r="AG86">
        <v>97</v>
      </c>
      <c r="AH86">
        <v>121</v>
      </c>
      <c r="AI86">
        <v>96</v>
      </c>
      <c r="AJ86">
        <v>37</v>
      </c>
      <c r="AK86">
        <v>70</v>
      </c>
      <c r="AL86">
        <v>151</v>
      </c>
      <c r="AM86">
        <v>130</v>
      </c>
      <c r="AN86">
        <v>231</v>
      </c>
      <c r="AO86">
        <v>271</v>
      </c>
      <c r="AP86">
        <v>179</v>
      </c>
      <c r="AQ86">
        <v>216</v>
      </c>
      <c r="AR86" s="4">
        <v>328</v>
      </c>
      <c r="AS86" s="1">
        <v>154</v>
      </c>
      <c r="AT86" s="1">
        <v>299</v>
      </c>
      <c r="AU86" s="1">
        <v>194</v>
      </c>
      <c r="AV86" s="1">
        <v>139</v>
      </c>
      <c r="AW86" s="1">
        <v>154</v>
      </c>
      <c r="AX86" s="1">
        <v>136</v>
      </c>
      <c r="AY86" s="1"/>
      <c r="AZ86" s="1"/>
      <c r="BA86" s="1"/>
      <c r="BB86" s="1"/>
      <c r="BC86" s="1"/>
      <c r="BD86" s="1"/>
      <c r="BF86" s="25">
        <f t="shared" si="307"/>
        <v>1.5876288659793814</v>
      </c>
      <c r="BG86" s="25">
        <f t="shared" si="308"/>
        <v>2.4710743801652892</v>
      </c>
      <c r="BH86" s="25">
        <f t="shared" si="309"/>
        <v>2.0208333333333335</v>
      </c>
      <c r="BI86" s="25">
        <f t="shared" si="310"/>
        <v>3.7567567567567566</v>
      </c>
      <c r="BJ86" s="25">
        <f t="shared" si="311"/>
        <v>2.2000000000000002</v>
      </c>
      <c r="BK86" s="25">
        <f t="shared" si="312"/>
        <v>0.90066225165562919</v>
      </c>
      <c r="BL86" s="25">
        <f t="shared" si="313"/>
        <v>0</v>
      </c>
      <c r="BM86" s="25">
        <f t="shared" si="314"/>
        <v>0</v>
      </c>
      <c r="BN86" s="25">
        <f t="shared" si="315"/>
        <v>0</v>
      </c>
      <c r="BO86" s="25">
        <f t="shared" si="316"/>
        <v>0</v>
      </c>
      <c r="BP86" s="25">
        <f t="shared" si="317"/>
        <v>0</v>
      </c>
      <c r="BQ86" s="25">
        <f t="shared" si="318"/>
        <v>0</v>
      </c>
      <c r="BS86" s="1" t="b">
        <f>AS86='Agency North'!AP31</f>
        <v>1</v>
      </c>
      <c r="BT86" s="1" t="b">
        <f>AT86='Agency North'!AQ31</f>
        <v>1</v>
      </c>
      <c r="BU86" s="1" t="b">
        <f>AU86='Agency North'!AR31</f>
        <v>1</v>
      </c>
      <c r="BV86" s="1" t="b">
        <f>AV86='GEN Lion North'!AR31</f>
        <v>1</v>
      </c>
      <c r="BW86" s="1" t="b">
        <f>AW86='GEN Lion North'!AS31</f>
        <v>1</v>
      </c>
      <c r="BX86" s="1" t="b">
        <f>AX86='GEN Lion North'!AT31</f>
        <v>1</v>
      </c>
    </row>
    <row r="87" spans="1:76" x14ac:dyDescent="0.25">
      <c r="A87" s="90" t="s">
        <v>167</v>
      </c>
      <c r="B87" s="90" t="s">
        <v>67</v>
      </c>
      <c r="C87" s="63">
        <f t="shared" si="304"/>
        <v>896</v>
      </c>
      <c r="D87" s="63">
        <f t="shared" si="305"/>
        <v>1279</v>
      </c>
      <c r="E87" s="63">
        <f t="shared" si="306"/>
        <v>755</v>
      </c>
      <c r="F87" s="530">
        <f t="shared" si="319"/>
        <v>1.0625</v>
      </c>
      <c r="G87" s="520"/>
      <c r="H87" s="527">
        <f>SUM(INDEX($U87:$AF87,H$2-2):INDEX($U87:$AF87,H$2))</f>
        <v>126</v>
      </c>
      <c r="I87" s="527">
        <f>SUM(INDEX($U87:$AF87,I$2-2):INDEX($U87:$AF87,I$2))</f>
        <v>220</v>
      </c>
      <c r="J87" s="527">
        <f>SUM(INDEX($U87:$AF87,J$2-2):INDEX($U87:$AF87,J$2))</f>
        <v>241</v>
      </c>
      <c r="K87" s="527">
        <f>SUM(INDEX($U87:$AF87,K$2-2):INDEX($U87:$AF87,K$2))</f>
        <v>309</v>
      </c>
      <c r="L87" s="527">
        <f>SUM(INDEX($AG87:$AR87,L$2-2):INDEX($AG87:$AR87,L$2))</f>
        <v>346</v>
      </c>
      <c r="M87" s="527">
        <f>SUM(INDEX($AG87:$AR87,M$2-2):INDEX($AG87:$AR87,M$2))</f>
        <v>255</v>
      </c>
      <c r="N87" s="527">
        <f>SUM(INDEX($AG87:$AR87,N$2-2):INDEX($AG87:$AR87,N$2))</f>
        <v>225</v>
      </c>
      <c r="O87" s="527">
        <f>SUM(INDEX($AG87:$AR87,O$2-2):INDEX($AG87:$AR87,O$2))</f>
        <v>453</v>
      </c>
      <c r="P87" s="527">
        <f>SUM(INDEX($AS87:$BD87,P$2-2):INDEX($AS87:$BD87,P$2))</f>
        <v>487</v>
      </c>
      <c r="Q87" s="527">
        <f>SUM(INDEX($AS87:$BD87,Q$2-2):INDEX($AS87:$BD87,Q$2))</f>
        <v>268</v>
      </c>
      <c r="R87" s="527">
        <f>SUM(INDEX($AS87:$BD87,R$2-2):INDEX($AS87:$BD87,R$2))</f>
        <v>0</v>
      </c>
      <c r="S87" s="527">
        <f>SUM(INDEX($AS87:$BD87,S$2-2):INDEX($AS87:$BD87,S$2))</f>
        <v>0</v>
      </c>
      <c r="U87">
        <v>30</v>
      </c>
      <c r="V87">
        <v>30</v>
      </c>
      <c r="W87">
        <v>66</v>
      </c>
      <c r="X87">
        <v>62</v>
      </c>
      <c r="Y87">
        <v>85</v>
      </c>
      <c r="Z87">
        <v>73</v>
      </c>
      <c r="AA87">
        <v>61</v>
      </c>
      <c r="AB87">
        <v>57</v>
      </c>
      <c r="AC87">
        <v>123</v>
      </c>
      <c r="AD87">
        <v>93</v>
      </c>
      <c r="AE87">
        <v>108</v>
      </c>
      <c r="AF87">
        <v>108</v>
      </c>
      <c r="AG87">
        <v>88</v>
      </c>
      <c r="AH87">
        <v>86</v>
      </c>
      <c r="AI87">
        <v>172</v>
      </c>
      <c r="AJ87">
        <v>108</v>
      </c>
      <c r="AK87">
        <v>83</v>
      </c>
      <c r="AL87">
        <v>64</v>
      </c>
      <c r="AM87">
        <v>52</v>
      </c>
      <c r="AN87">
        <v>75</v>
      </c>
      <c r="AO87">
        <v>98</v>
      </c>
      <c r="AP87">
        <v>115</v>
      </c>
      <c r="AQ87">
        <v>108</v>
      </c>
      <c r="AR87" s="4">
        <v>230</v>
      </c>
      <c r="AS87" s="1">
        <v>105</v>
      </c>
      <c r="AT87" s="1">
        <v>168</v>
      </c>
      <c r="AU87" s="1">
        <v>214</v>
      </c>
      <c r="AV87" s="1">
        <v>130</v>
      </c>
      <c r="AW87" s="1">
        <v>70</v>
      </c>
      <c r="AX87" s="1">
        <v>68</v>
      </c>
      <c r="AY87" s="1"/>
      <c r="AZ87" s="1"/>
      <c r="BA87" s="1"/>
      <c r="BB87" s="1"/>
      <c r="BC87" s="1"/>
      <c r="BD87" s="1"/>
      <c r="BF87" s="25">
        <f t="shared" si="307"/>
        <v>1.1931818181818181</v>
      </c>
      <c r="BG87" s="25">
        <f t="shared" si="308"/>
        <v>1.9534883720930232</v>
      </c>
      <c r="BH87" s="25">
        <f t="shared" si="309"/>
        <v>1.2441860465116279</v>
      </c>
      <c r="BI87" s="25">
        <f t="shared" si="310"/>
        <v>1.2037037037037037</v>
      </c>
      <c r="BJ87" s="25">
        <f t="shared" si="311"/>
        <v>0.84337349397590367</v>
      </c>
      <c r="BK87" s="25">
        <f t="shared" si="312"/>
        <v>1.0625</v>
      </c>
      <c r="BL87" s="25">
        <f t="shared" si="313"/>
        <v>0</v>
      </c>
      <c r="BM87" s="25">
        <f t="shared" si="314"/>
        <v>0</v>
      </c>
      <c r="BN87" s="25">
        <f t="shared" si="315"/>
        <v>0</v>
      </c>
      <c r="BO87" s="25">
        <f t="shared" si="316"/>
        <v>0</v>
      </c>
      <c r="BP87" s="25">
        <f t="shared" si="317"/>
        <v>0</v>
      </c>
      <c r="BQ87" s="25">
        <f t="shared" si="318"/>
        <v>0</v>
      </c>
      <c r="BS87" s="1" t="b">
        <f>AS87='Agency North'!AP32</f>
        <v>1</v>
      </c>
      <c r="BT87" s="1" t="b">
        <f>AT87='Agency North'!AQ32</f>
        <v>1</v>
      </c>
      <c r="BU87" s="1" t="b">
        <f>AU87='Agency North'!AR32</f>
        <v>1</v>
      </c>
      <c r="BV87" s="1" t="b">
        <f>AV87='GEN Lion North'!AR32</f>
        <v>1</v>
      </c>
      <c r="BW87" s="1" t="b">
        <f>AW87='GEN Lion North'!AS32</f>
        <v>1</v>
      </c>
      <c r="BX87" s="1" t="b">
        <f>AX87='GEN Lion North'!AT32</f>
        <v>1</v>
      </c>
    </row>
    <row r="88" spans="1:76" x14ac:dyDescent="0.25">
      <c r="A88" s="90" t="s">
        <v>168</v>
      </c>
      <c r="B88" s="90" t="s">
        <v>68</v>
      </c>
      <c r="C88" s="63">
        <f t="shared" si="304"/>
        <v>798</v>
      </c>
      <c r="D88" s="63">
        <f t="shared" si="305"/>
        <v>1066</v>
      </c>
      <c r="E88" s="63">
        <f t="shared" si="306"/>
        <v>450</v>
      </c>
      <c r="F88" s="530">
        <f t="shared" si="319"/>
        <v>0.43661971830985913</v>
      </c>
      <c r="G88" s="520"/>
      <c r="H88" s="527">
        <f>SUM(INDEX($U88:$AF88,H$2-2):INDEX($U88:$AF88,H$2))</f>
        <v>101</v>
      </c>
      <c r="I88" s="527">
        <f>SUM(INDEX($U88:$AF88,I$2-2):INDEX($U88:$AF88,I$2))</f>
        <v>178</v>
      </c>
      <c r="J88" s="527">
        <f>SUM(INDEX($U88:$AF88,J$2-2):INDEX($U88:$AF88,J$2))</f>
        <v>223</v>
      </c>
      <c r="K88" s="527">
        <f>SUM(INDEX($U88:$AF88,K$2-2):INDEX($U88:$AF88,K$2))</f>
        <v>296</v>
      </c>
      <c r="L88" s="527">
        <f>SUM(INDEX($AG88:$AR88,L$2-2):INDEX($AG88:$AR88,L$2))</f>
        <v>228</v>
      </c>
      <c r="M88" s="527">
        <f>SUM(INDEX($AG88:$AR88,M$2-2):INDEX($AG88:$AR88,M$2))</f>
        <v>366</v>
      </c>
      <c r="N88" s="527">
        <f>SUM(INDEX($AG88:$AR88,N$2-2):INDEX($AG88:$AR88,N$2))</f>
        <v>226</v>
      </c>
      <c r="O88" s="527">
        <f>SUM(INDEX($AG88:$AR88,O$2-2):INDEX($AG88:$AR88,O$2))</f>
        <v>246</v>
      </c>
      <c r="P88" s="527">
        <f>SUM(INDEX($AS88:$BD88,P$2-2):INDEX($AS88:$BD88,P$2))</f>
        <v>229</v>
      </c>
      <c r="Q88" s="527">
        <f>SUM(INDEX($AS88:$BD88,Q$2-2):INDEX($AS88:$BD88,Q$2))</f>
        <v>221</v>
      </c>
      <c r="R88" s="527">
        <f>SUM(INDEX($AS88:$BD88,R$2-2):INDEX($AS88:$BD88,R$2))</f>
        <v>0</v>
      </c>
      <c r="S88" s="527">
        <f>SUM(INDEX($AS88:$BD88,S$2-2):INDEX($AS88:$BD88,S$2))</f>
        <v>0</v>
      </c>
      <c r="U88">
        <v>32</v>
      </c>
      <c r="V88">
        <v>27</v>
      </c>
      <c r="W88">
        <v>42</v>
      </c>
      <c r="X88">
        <v>52</v>
      </c>
      <c r="Y88">
        <v>67</v>
      </c>
      <c r="Z88">
        <v>59</v>
      </c>
      <c r="AA88">
        <v>60</v>
      </c>
      <c r="AB88">
        <v>51</v>
      </c>
      <c r="AC88">
        <v>112</v>
      </c>
      <c r="AD88">
        <v>93</v>
      </c>
      <c r="AE88">
        <v>93</v>
      </c>
      <c r="AF88">
        <v>110</v>
      </c>
      <c r="AG88">
        <v>54</v>
      </c>
      <c r="AH88">
        <v>66</v>
      </c>
      <c r="AI88">
        <v>108</v>
      </c>
      <c r="AJ88">
        <v>107</v>
      </c>
      <c r="AK88">
        <v>117</v>
      </c>
      <c r="AL88">
        <v>142</v>
      </c>
      <c r="AM88">
        <v>86</v>
      </c>
      <c r="AN88">
        <v>63</v>
      </c>
      <c r="AO88">
        <v>77</v>
      </c>
      <c r="AP88">
        <v>47</v>
      </c>
      <c r="AQ88">
        <v>63</v>
      </c>
      <c r="AR88" s="4">
        <v>136</v>
      </c>
      <c r="AS88" s="1">
        <v>45</v>
      </c>
      <c r="AT88" s="1">
        <v>73</v>
      </c>
      <c r="AU88" s="1">
        <v>111</v>
      </c>
      <c r="AV88" s="1">
        <v>94</v>
      </c>
      <c r="AW88" s="1">
        <v>65</v>
      </c>
      <c r="AX88" s="1">
        <v>62</v>
      </c>
      <c r="AY88" s="1"/>
      <c r="AZ88" s="1"/>
      <c r="BA88" s="1"/>
      <c r="BB88" s="1"/>
      <c r="BC88" s="1"/>
      <c r="BD88" s="1"/>
      <c r="BF88" s="25">
        <f t="shared" si="307"/>
        <v>0.83333333333333337</v>
      </c>
      <c r="BG88" s="25">
        <f t="shared" si="308"/>
        <v>1.106060606060606</v>
      </c>
      <c r="BH88" s="25">
        <f t="shared" si="309"/>
        <v>1.0277777777777777</v>
      </c>
      <c r="BI88" s="25">
        <f t="shared" si="310"/>
        <v>0.87850467289719625</v>
      </c>
      <c r="BJ88" s="25">
        <f t="shared" si="311"/>
        <v>0.55555555555555558</v>
      </c>
      <c r="BK88" s="25">
        <f t="shared" si="312"/>
        <v>0.43661971830985913</v>
      </c>
      <c r="BL88" s="25">
        <f t="shared" si="313"/>
        <v>0</v>
      </c>
      <c r="BM88" s="25">
        <f t="shared" si="314"/>
        <v>0</v>
      </c>
      <c r="BN88" s="25">
        <f t="shared" si="315"/>
        <v>0</v>
      </c>
      <c r="BO88" s="25">
        <f t="shared" si="316"/>
        <v>0</v>
      </c>
      <c r="BP88" s="25">
        <f t="shared" si="317"/>
        <v>0</v>
      </c>
      <c r="BQ88" s="25">
        <f t="shared" si="318"/>
        <v>0</v>
      </c>
      <c r="BS88" s="1" t="b">
        <f>AS88='Agency North'!AP33</f>
        <v>1</v>
      </c>
      <c r="BT88" s="1" t="b">
        <f>AT88='Agency North'!AQ33</f>
        <v>1</v>
      </c>
      <c r="BU88" s="1" t="b">
        <f>AU88='Agency North'!AR33</f>
        <v>1</v>
      </c>
      <c r="BV88" s="1" t="b">
        <f>AV88='GEN Lion North'!AR33</f>
        <v>1</v>
      </c>
      <c r="BW88" s="1" t="b">
        <f>AW88='GEN Lion North'!AS33</f>
        <v>1</v>
      </c>
      <c r="BX88" s="1" t="b">
        <f>AX88='GEN Lion North'!AT33</f>
        <v>1</v>
      </c>
    </row>
    <row r="89" spans="1:76" x14ac:dyDescent="0.25">
      <c r="A89" s="90" t="s">
        <v>169</v>
      </c>
      <c r="B89" s="90" t="s">
        <v>69</v>
      </c>
      <c r="C89" s="63">
        <f t="shared" si="304"/>
        <v>267</v>
      </c>
      <c r="D89" s="63">
        <f t="shared" si="305"/>
        <v>760</v>
      </c>
      <c r="E89" s="63">
        <f t="shared" si="306"/>
        <v>381</v>
      </c>
      <c r="F89" s="530">
        <f t="shared" si="319"/>
        <v>0.78260869565217395</v>
      </c>
      <c r="G89" s="520"/>
      <c r="H89" s="527">
        <f>SUM(INDEX($U89:$AF89,H$2-2):INDEX($U89:$AF89,H$2))</f>
        <v>12</v>
      </c>
      <c r="I89" s="527">
        <f>SUM(INDEX($U89:$AF89,I$2-2):INDEX($U89:$AF89,I$2))</f>
        <v>31</v>
      </c>
      <c r="J89" s="527">
        <f>SUM(INDEX($U89:$AF89,J$2-2):INDEX($U89:$AF89,J$2))</f>
        <v>94</v>
      </c>
      <c r="K89" s="527">
        <f>SUM(INDEX($U89:$AF89,K$2-2):INDEX($U89:$AF89,K$2))</f>
        <v>130</v>
      </c>
      <c r="L89" s="527">
        <f>SUM(INDEX($AG89:$AR89,L$2-2):INDEX($AG89:$AR89,L$2))</f>
        <v>103</v>
      </c>
      <c r="M89" s="527">
        <f>SUM(INDEX($AG89:$AR89,M$2-2):INDEX($AG89:$AR89,M$2))</f>
        <v>152</v>
      </c>
      <c r="N89" s="527">
        <f>SUM(INDEX($AG89:$AR89,N$2-2):INDEX($AG89:$AR89,N$2))</f>
        <v>214</v>
      </c>
      <c r="O89" s="527">
        <f>SUM(INDEX($AG89:$AR89,O$2-2):INDEX($AG89:$AR89,O$2))</f>
        <v>291</v>
      </c>
      <c r="P89" s="527">
        <f>SUM(INDEX($AS89:$BD89,P$2-2):INDEX($AS89:$BD89,P$2))</f>
        <v>193</v>
      </c>
      <c r="Q89" s="527">
        <f>SUM(INDEX($AS89:$BD89,Q$2-2):INDEX($AS89:$BD89,Q$2))</f>
        <v>188</v>
      </c>
      <c r="R89" s="527">
        <f>SUM(INDEX($AS89:$BD89,R$2-2):INDEX($AS89:$BD89,R$2))</f>
        <v>0</v>
      </c>
      <c r="S89" s="527">
        <f>SUM(INDEX($AS89:$BD89,S$2-2):INDEX($AS89:$BD89,S$2))</f>
        <v>0</v>
      </c>
      <c r="U89">
        <v>2</v>
      </c>
      <c r="V89">
        <v>6</v>
      </c>
      <c r="W89">
        <v>4</v>
      </c>
      <c r="X89">
        <v>3</v>
      </c>
      <c r="Y89">
        <v>15</v>
      </c>
      <c r="Z89">
        <v>13</v>
      </c>
      <c r="AA89">
        <v>20</v>
      </c>
      <c r="AB89">
        <v>22</v>
      </c>
      <c r="AC89">
        <v>52</v>
      </c>
      <c r="AD89">
        <v>26</v>
      </c>
      <c r="AE89">
        <v>54</v>
      </c>
      <c r="AF89">
        <v>50</v>
      </c>
      <c r="AG89">
        <v>30</v>
      </c>
      <c r="AH89">
        <v>24</v>
      </c>
      <c r="AI89">
        <v>49</v>
      </c>
      <c r="AJ89">
        <v>31</v>
      </c>
      <c r="AK89">
        <v>52</v>
      </c>
      <c r="AL89">
        <v>69</v>
      </c>
      <c r="AM89">
        <v>53</v>
      </c>
      <c r="AN89">
        <v>83</v>
      </c>
      <c r="AO89">
        <v>78</v>
      </c>
      <c r="AP89">
        <v>91</v>
      </c>
      <c r="AQ89">
        <v>80</v>
      </c>
      <c r="AR89" s="4">
        <v>120</v>
      </c>
      <c r="AS89" s="1">
        <v>55</v>
      </c>
      <c r="AT89" s="1">
        <v>71</v>
      </c>
      <c r="AU89" s="1">
        <v>67</v>
      </c>
      <c r="AV89" s="1">
        <v>73</v>
      </c>
      <c r="AW89" s="1">
        <v>61</v>
      </c>
      <c r="AX89" s="1">
        <v>54</v>
      </c>
      <c r="AY89" s="1"/>
      <c r="AZ89" s="1"/>
      <c r="BA89" s="1"/>
      <c r="BB89" s="1"/>
      <c r="BC89" s="1"/>
      <c r="BD89" s="1"/>
      <c r="BF89" s="25">
        <f t="shared" si="307"/>
        <v>1.8333333333333333</v>
      </c>
      <c r="BG89" s="25">
        <f t="shared" si="308"/>
        <v>2.9583333333333335</v>
      </c>
      <c r="BH89" s="25">
        <f t="shared" si="309"/>
        <v>1.3673469387755102</v>
      </c>
      <c r="BI89" s="25">
        <f t="shared" si="310"/>
        <v>2.3548387096774195</v>
      </c>
      <c r="BJ89" s="25">
        <f t="shared" si="311"/>
        <v>1.1730769230769231</v>
      </c>
      <c r="BK89" s="25">
        <f t="shared" si="312"/>
        <v>0.78260869565217395</v>
      </c>
      <c r="BL89" s="25">
        <f t="shared" si="313"/>
        <v>0</v>
      </c>
      <c r="BM89" s="25">
        <f t="shared" si="314"/>
        <v>0</v>
      </c>
      <c r="BN89" s="25">
        <f t="shared" si="315"/>
        <v>0</v>
      </c>
      <c r="BO89" s="25">
        <f t="shared" si="316"/>
        <v>0</v>
      </c>
      <c r="BP89" s="25">
        <f t="shared" si="317"/>
        <v>0</v>
      </c>
      <c r="BQ89" s="25">
        <f t="shared" si="318"/>
        <v>0</v>
      </c>
      <c r="BS89" s="1" t="b">
        <f>AS89='Agency North'!AP34</f>
        <v>1</v>
      </c>
      <c r="BT89" s="1" t="b">
        <f>AT89='Agency North'!AQ34</f>
        <v>1</v>
      </c>
      <c r="BU89" s="1" t="b">
        <f>AU89='Agency North'!AR34</f>
        <v>1</v>
      </c>
      <c r="BV89" s="1" t="b">
        <f>AV89='GEN Lion North'!AR34</f>
        <v>1</v>
      </c>
      <c r="BW89" s="1" t="b">
        <f>AW89='GEN Lion North'!AS34</f>
        <v>1</v>
      </c>
      <c r="BX89" s="1" t="b">
        <f>AX89='GEN Lion North'!AT34</f>
        <v>1</v>
      </c>
    </row>
    <row r="90" spans="1:76" x14ac:dyDescent="0.25">
      <c r="A90" s="90" t="s">
        <v>170</v>
      </c>
      <c r="B90" s="90" t="s">
        <v>70</v>
      </c>
      <c r="C90" s="63">
        <f t="shared" si="304"/>
        <v>0</v>
      </c>
      <c r="D90" s="63">
        <f t="shared" si="305"/>
        <v>0</v>
      </c>
      <c r="E90" s="63">
        <f t="shared" si="306"/>
        <v>313</v>
      </c>
      <c r="F90" s="530" t="str">
        <f t="shared" si="319"/>
        <v>-</v>
      </c>
      <c r="G90" s="520"/>
      <c r="H90" s="527">
        <f>SUM(INDEX($U90:$AF90,H$2-2):INDEX($U90:$AF90,H$2))</f>
        <v>0</v>
      </c>
      <c r="I90" s="527">
        <f>SUM(INDEX($U90:$AF90,I$2-2):INDEX($U90:$AF90,I$2))</f>
        <v>0</v>
      </c>
      <c r="J90" s="527">
        <f>SUM(INDEX($U90:$AF90,J$2-2):INDEX($U90:$AF90,J$2))</f>
        <v>0</v>
      </c>
      <c r="K90" s="527">
        <f>SUM(INDEX($U90:$AF90,K$2-2):INDEX($U90:$AF90,K$2))</f>
        <v>0</v>
      </c>
      <c r="L90" s="527">
        <f>SUM(INDEX($AG90:$AR90,L$2-2):INDEX($AG90:$AR90,L$2))</f>
        <v>0</v>
      </c>
      <c r="M90" s="527">
        <f>SUM(INDEX($AG90:$AR90,M$2-2):INDEX($AG90:$AR90,M$2))</f>
        <v>0</v>
      </c>
      <c r="N90" s="527">
        <f>SUM(INDEX($AG90:$AR90,N$2-2):INDEX($AG90:$AR90,N$2))</f>
        <v>0</v>
      </c>
      <c r="O90" s="527">
        <f>SUM(INDEX($AG90:$AR90,O$2-2):INDEX($AG90:$AR90,O$2))</f>
        <v>0</v>
      </c>
      <c r="P90" s="527">
        <f>SUM(INDEX($AS90:$BD90,P$2-2):INDEX($AS90:$BD90,P$2))</f>
        <v>112</v>
      </c>
      <c r="Q90" s="527">
        <f>SUM(INDEX($AS90:$BD90,Q$2-2):INDEX($AS90:$BD90,Q$2))</f>
        <v>201</v>
      </c>
      <c r="R90" s="527">
        <f>SUM(INDEX($AS90:$BD90,R$2-2):INDEX($AS90:$BD90,R$2))</f>
        <v>0</v>
      </c>
      <c r="S90" s="527">
        <f>SUM(INDEX($AS90:$BD90,S$2-2):INDEX($AS90:$BD90,S$2))</f>
        <v>0</v>
      </c>
      <c r="T90" s="38"/>
      <c r="AR90" s="4"/>
      <c r="AS90" s="1"/>
      <c r="AT90" s="1">
        <v>67</v>
      </c>
      <c r="AU90" s="1">
        <v>45</v>
      </c>
      <c r="AV90" s="1">
        <v>115</v>
      </c>
      <c r="AW90" s="1">
        <v>44</v>
      </c>
      <c r="AX90" s="1">
        <v>42</v>
      </c>
      <c r="AY90" s="1"/>
      <c r="AZ90" s="1"/>
      <c r="BA90" s="1"/>
      <c r="BB90" s="1"/>
      <c r="BC90" s="1"/>
      <c r="BD90" s="1"/>
      <c r="BF90" s="25" t="str">
        <f t="shared" si="307"/>
        <v>-</v>
      </c>
      <c r="BG90" s="25" t="str">
        <f t="shared" si="308"/>
        <v>-</v>
      </c>
      <c r="BH90" s="25" t="str">
        <f t="shared" si="309"/>
        <v>-</v>
      </c>
      <c r="BI90" s="25" t="str">
        <f t="shared" si="310"/>
        <v>-</v>
      </c>
      <c r="BJ90" s="25" t="str">
        <f t="shared" si="311"/>
        <v>-</v>
      </c>
      <c r="BK90" s="25" t="str">
        <f t="shared" si="312"/>
        <v>-</v>
      </c>
      <c r="BL90" s="25" t="str">
        <f t="shared" si="313"/>
        <v>-</v>
      </c>
      <c r="BM90" s="25" t="str">
        <f t="shared" si="314"/>
        <v>-</v>
      </c>
      <c r="BN90" s="25" t="str">
        <f t="shared" si="315"/>
        <v>-</v>
      </c>
      <c r="BO90" s="25" t="str">
        <f t="shared" si="316"/>
        <v>-</v>
      </c>
      <c r="BP90" s="25" t="str">
        <f t="shared" si="317"/>
        <v>-</v>
      </c>
      <c r="BQ90" s="25" t="str">
        <f t="shared" si="318"/>
        <v>-</v>
      </c>
      <c r="BS90" s="1" t="b">
        <f>AS90='Agency North'!AP35</f>
        <v>1</v>
      </c>
      <c r="BT90" s="1" t="b">
        <f>AT90='Agency North'!AQ35</f>
        <v>1</v>
      </c>
      <c r="BU90" s="1" t="b">
        <f>AU90='Agency North'!AR35</f>
        <v>1</v>
      </c>
      <c r="BV90" s="1" t="b">
        <f>AV90='GEN Lion North'!AR35</f>
        <v>1</v>
      </c>
      <c r="BW90" s="1" t="b">
        <f>AW90='GEN Lion North'!AS35</f>
        <v>1</v>
      </c>
      <c r="BX90" s="1" t="b">
        <f>AX90='GEN Lion North'!AT35</f>
        <v>1</v>
      </c>
    </row>
    <row r="91" spans="1:76" x14ac:dyDescent="0.25">
      <c r="A91" s="3" t="s">
        <v>171</v>
      </c>
      <c r="B91" s="3" t="s">
        <v>185</v>
      </c>
      <c r="C91" s="532">
        <f>SUM(H91:K91)</f>
        <v>5925</v>
      </c>
      <c r="D91" s="532">
        <f>SUM(L91:O91)</f>
        <v>10360</v>
      </c>
      <c r="E91" s="532">
        <f>SUM(P91:S91)</f>
        <v>6328</v>
      </c>
      <c r="F91" s="531">
        <f t="shared" si="319"/>
        <v>1.1906103286384977</v>
      </c>
      <c r="G91" s="520"/>
      <c r="H91" s="95">
        <f>SUM(INDEX($U91:$AF91,H$2-2):INDEX($U91:$AF91,H$2))</f>
        <v>836</v>
      </c>
      <c r="I91" s="95">
        <f>SUM(INDEX($U91:$AF91,I$2-2):INDEX($U91:$AF91,I$2))</f>
        <v>1212</v>
      </c>
      <c r="J91" s="95">
        <f>SUM(INDEX($U91:$AF91,J$2-2):INDEX($U91:$AF91,J$2))</f>
        <v>1678</v>
      </c>
      <c r="K91" s="95">
        <f>SUM(INDEX($U91:$AF91,K$2-2):INDEX($U91:$AF91,K$2))</f>
        <v>2199</v>
      </c>
      <c r="L91" s="95">
        <f>SUM(INDEX($AG91:$AR91,L$2-2):INDEX($AG91:$AR91,L$2))</f>
        <v>1436</v>
      </c>
      <c r="M91" s="95">
        <f>SUM(INDEX($AG91:$AR91,M$2-2):INDEX($AG91:$AR91,M$2))</f>
        <v>2281</v>
      </c>
      <c r="N91" s="95">
        <f>SUM(INDEX($AG91:$AR91,N$2-2):INDEX($AG91:$AR91,N$2))</f>
        <v>2990</v>
      </c>
      <c r="O91" s="95">
        <f>SUM(INDEX($AG91:$AR91,O$2-2):INDEX($AG91:$AR91,O$2))</f>
        <v>3653</v>
      </c>
      <c r="P91" s="95">
        <f>SUM(INDEX($AS91:$BD91,P$2-2):INDEX($AS91:$BD91,P$2))</f>
        <v>2939</v>
      </c>
      <c r="Q91" s="95">
        <f>SUM(INDEX($AS91:$BD91,Q$2-2):INDEX($AS91:$BD91,Q$2))</f>
        <v>3389</v>
      </c>
      <c r="R91" s="95">
        <f>SUM(INDEX($AS91:$BD91,R$2-2):INDEX($AS91:$BD91,R$2))</f>
        <v>0</v>
      </c>
      <c r="S91" s="95">
        <f>SUM(INDEX($AS91:$BD91,S$2-2):INDEX($AS91:$BD91,S$2))</f>
        <v>0</v>
      </c>
      <c r="T91" s="102"/>
      <c r="U91" s="95">
        <v>262</v>
      </c>
      <c r="V91" s="95">
        <v>238</v>
      </c>
      <c r="W91" s="95">
        <v>336</v>
      </c>
      <c r="X91" s="95">
        <v>344</v>
      </c>
      <c r="Y91" s="95">
        <v>415</v>
      </c>
      <c r="Z91" s="95">
        <v>453</v>
      </c>
      <c r="AA91" s="95">
        <v>502</v>
      </c>
      <c r="AB91" s="95">
        <v>411</v>
      </c>
      <c r="AC91" s="95">
        <v>765</v>
      </c>
      <c r="AD91" s="95">
        <v>636</v>
      </c>
      <c r="AE91" s="95">
        <v>755</v>
      </c>
      <c r="AF91" s="95">
        <v>808</v>
      </c>
      <c r="AG91" s="95">
        <v>394</v>
      </c>
      <c r="AH91" s="95">
        <v>387</v>
      </c>
      <c r="AI91" s="95">
        <v>655</v>
      </c>
      <c r="AJ91" s="95">
        <v>553</v>
      </c>
      <c r="AK91" s="95">
        <v>663</v>
      </c>
      <c r="AL91" s="95">
        <v>1065</v>
      </c>
      <c r="AM91" s="95">
        <v>831</v>
      </c>
      <c r="AN91" s="95">
        <v>956</v>
      </c>
      <c r="AO91" s="95">
        <v>1203</v>
      </c>
      <c r="AP91" s="95">
        <v>990</v>
      </c>
      <c r="AQ91" s="95">
        <v>965</v>
      </c>
      <c r="AR91" s="95">
        <v>1698</v>
      </c>
      <c r="AS91" s="521">
        <v>661</v>
      </c>
      <c r="AT91" s="521">
        <v>987</v>
      </c>
      <c r="AU91" s="521">
        <v>1291</v>
      </c>
      <c r="AV91" s="521">
        <v>1213</v>
      </c>
      <c r="AW91" s="521">
        <v>908</v>
      </c>
      <c r="AX91" s="521">
        <v>1268</v>
      </c>
      <c r="AY91" s="521"/>
      <c r="AZ91" s="521"/>
      <c r="BA91" s="521"/>
      <c r="BB91" s="521"/>
      <c r="BC91" s="521"/>
      <c r="BD91" s="521"/>
      <c r="BE91" s="520"/>
      <c r="BF91" s="522">
        <f t="shared" si="307"/>
        <v>1.6776649746192893</v>
      </c>
      <c r="BG91" s="522">
        <f t="shared" si="308"/>
        <v>2.5503875968992249</v>
      </c>
      <c r="BH91" s="522">
        <f t="shared" si="309"/>
        <v>1.9709923664122138</v>
      </c>
      <c r="BI91" s="522">
        <f t="shared" si="310"/>
        <v>2.1934900542495481</v>
      </c>
      <c r="BJ91" s="522">
        <f t="shared" si="311"/>
        <v>1.3695324283559578</v>
      </c>
      <c r="BK91" s="522">
        <f t="shared" si="312"/>
        <v>1.1906103286384977</v>
      </c>
      <c r="BL91" s="522">
        <f t="shared" si="313"/>
        <v>0</v>
      </c>
      <c r="BM91" s="522">
        <f t="shared" si="314"/>
        <v>0</v>
      </c>
      <c r="BN91" s="522">
        <f t="shared" si="315"/>
        <v>0</v>
      </c>
      <c r="BO91" s="522">
        <f t="shared" si="316"/>
        <v>0</v>
      </c>
      <c r="BP91" s="522">
        <f t="shared" si="317"/>
        <v>0</v>
      </c>
      <c r="BQ91" s="522">
        <f t="shared" si="318"/>
        <v>0</v>
      </c>
      <c r="BS91" s="1"/>
      <c r="BT91" s="1"/>
      <c r="BU91" s="1"/>
      <c r="BV91" s="1"/>
      <c r="BW91" s="1"/>
      <c r="BX91" s="1"/>
    </row>
    <row r="93" spans="1:76" x14ac:dyDescent="0.25">
      <c r="A93" s="537" t="s">
        <v>50</v>
      </c>
      <c r="B93" s="500" t="s">
        <v>50</v>
      </c>
      <c r="C93" s="498" t="s">
        <v>0</v>
      </c>
      <c r="D93" s="498" t="s">
        <v>1</v>
      </c>
      <c r="E93" s="498" t="s">
        <v>2</v>
      </c>
      <c r="F93" s="498" t="s">
        <v>3</v>
      </c>
      <c r="G93" s="2" t="s">
        <v>53</v>
      </c>
      <c r="H93" s="505" t="s">
        <v>4</v>
      </c>
      <c r="I93" s="505" t="s">
        <v>5</v>
      </c>
      <c r="J93" s="505" t="s">
        <v>6</v>
      </c>
      <c r="K93" s="505" t="s">
        <v>7</v>
      </c>
      <c r="L93" s="509" t="s">
        <v>8</v>
      </c>
      <c r="M93" s="509" t="s">
        <v>9</v>
      </c>
      <c r="N93" s="509" t="s">
        <v>10</v>
      </c>
      <c r="O93" s="509" t="s">
        <v>11</v>
      </c>
      <c r="P93" s="503" t="s">
        <v>12</v>
      </c>
      <c r="Q93" s="503" t="s">
        <v>13</v>
      </c>
      <c r="R93" s="503" t="s">
        <v>207</v>
      </c>
      <c r="S93" s="503" t="s">
        <v>208</v>
      </c>
      <c r="T93" s="91" t="s">
        <v>53</v>
      </c>
      <c r="U93" s="505" t="s">
        <v>14</v>
      </c>
      <c r="V93" s="505" t="s">
        <v>15</v>
      </c>
      <c r="W93" s="505" t="s">
        <v>16</v>
      </c>
      <c r="X93" s="505" t="s">
        <v>17</v>
      </c>
      <c r="Y93" s="505" t="s">
        <v>18</v>
      </c>
      <c r="Z93" s="505" t="s">
        <v>19</v>
      </c>
      <c r="AA93" s="505" t="s">
        <v>20</v>
      </c>
      <c r="AB93" s="505" t="s">
        <v>21</v>
      </c>
      <c r="AC93" s="505" t="s">
        <v>22</v>
      </c>
      <c r="AD93" s="505" t="s">
        <v>23</v>
      </c>
      <c r="AE93" s="505" t="s">
        <v>24</v>
      </c>
      <c r="AF93" s="505" t="s">
        <v>25</v>
      </c>
      <c r="AG93" s="507" t="s">
        <v>26</v>
      </c>
      <c r="AH93" s="507" t="s">
        <v>27</v>
      </c>
      <c r="AI93" s="507" t="s">
        <v>28</v>
      </c>
      <c r="AJ93" s="507" t="s">
        <v>29</v>
      </c>
      <c r="AK93" s="507" t="s">
        <v>30</v>
      </c>
      <c r="AL93" s="507" t="s">
        <v>31</v>
      </c>
      <c r="AM93" s="507" t="s">
        <v>32</v>
      </c>
      <c r="AN93" s="507" t="s">
        <v>33</v>
      </c>
      <c r="AO93" s="507" t="s">
        <v>34</v>
      </c>
      <c r="AP93" s="507" t="s">
        <v>35</v>
      </c>
      <c r="AQ93" s="507" t="s">
        <v>36</v>
      </c>
      <c r="AR93" s="507" t="s">
        <v>37</v>
      </c>
      <c r="AS93" s="503" t="s">
        <v>38</v>
      </c>
      <c r="AT93" s="503" t="s">
        <v>39</v>
      </c>
      <c r="AU93" s="503" t="s">
        <v>40</v>
      </c>
      <c r="AV93" s="503" t="s">
        <v>41</v>
      </c>
      <c r="AW93" s="503" t="s">
        <v>42</v>
      </c>
      <c r="AX93" s="503" t="s">
        <v>43</v>
      </c>
      <c r="AY93" s="510" t="s">
        <v>322</v>
      </c>
      <c r="AZ93" s="510" t="s">
        <v>323</v>
      </c>
      <c r="BA93" s="510" t="s">
        <v>324</v>
      </c>
      <c r="BB93" s="510" t="s">
        <v>325</v>
      </c>
      <c r="BC93" s="510" t="s">
        <v>326</v>
      </c>
      <c r="BD93" s="510" t="s">
        <v>327</v>
      </c>
      <c r="BF93" s="518">
        <v>42736</v>
      </c>
      <c r="BG93" s="518">
        <v>42767</v>
      </c>
      <c r="BH93" s="518">
        <v>42795</v>
      </c>
      <c r="BI93" s="518">
        <v>42826</v>
      </c>
      <c r="BJ93" s="518">
        <v>42856</v>
      </c>
      <c r="BK93" s="518">
        <v>42887</v>
      </c>
      <c r="BL93" s="518">
        <v>42917</v>
      </c>
      <c r="BM93" s="518">
        <v>42948</v>
      </c>
      <c r="BN93" s="518">
        <v>42979</v>
      </c>
      <c r="BO93" s="518">
        <v>43009</v>
      </c>
      <c r="BP93" s="518">
        <v>43040</v>
      </c>
      <c r="BQ93" s="518">
        <v>43070</v>
      </c>
    </row>
    <row r="94" spans="1:76" x14ac:dyDescent="0.25">
      <c r="A94" s="538" t="s">
        <v>337</v>
      </c>
      <c r="B94" s="90" t="s">
        <v>172</v>
      </c>
      <c r="C94" s="1">
        <f t="shared" ref="C94" si="320">SUM(U94:AF94)</f>
        <v>7.3488685481820486</v>
      </c>
      <c r="D94" s="1">
        <f t="shared" ref="D94" si="321">SUM(AG94:AR94)</f>
        <v>5.1742930078899425</v>
      </c>
      <c r="E94" s="1">
        <f t="shared" ref="E94" si="322">SUM(AS94:BD94)</f>
        <v>3.5553241297470146</v>
      </c>
      <c r="F94" s="2">
        <f>IFERROR(SUM(AS94:BD94)/SUM($AG94:INDEX(AG94:AR94,$A$2)),"-")</f>
        <v>1.5312701121833514</v>
      </c>
      <c r="H94" s="46">
        <f>IFERROR(AVERAGE(U94:W94),"-")</f>
        <v>0.47962962962962968</v>
      </c>
      <c r="I94" s="46">
        <f>IF(ISBLANK(I83)=FALSE,IFERROR(I83*2/(SUM(W72:X72)+SUM(X72:Y72)+SUM(Y72:Z72)),""),"")</f>
        <v>0.68965517241379315</v>
      </c>
      <c r="J94" s="46">
        <f>IF(ISBLANK(J83)=FALSE,IFERROR(J83*2/(SUM(Z72:AA72)+SUM(AA72:AB72)+SUM(AB72:AC72)),""),"")</f>
        <v>0.65671641791044777</v>
      </c>
      <c r="K94" s="46">
        <f>IF(ISBLANK(K83)=FALSE,IFERROR(K83*2/(SUM(AC72:AD72)+SUM(AD72:AE72)+SUM(AE72:AF72)),""),"")</f>
        <v>0.64335664335664333</v>
      </c>
      <c r="L94" s="46">
        <f>IF(ISBLANK(L83)=FALSE,IFERROR(L83*2/(SUM(AF72:AG72)+SUM(AG72:AH72)+SUM(AH72:AI72)),""),"")</f>
        <v>0.36538461538461536</v>
      </c>
      <c r="M94" s="46">
        <f>IF(ISBLANK(M83)=FALSE,IFERROR(M83*2/(SUM(AI72:AJ72)+SUM(AJ72:AK72)+SUM(AK72:AL72)),""),"")</f>
        <v>0.4039408866995074</v>
      </c>
      <c r="N94" s="46">
        <f>IF(ISBLANK(N83)=FALSE,IFERROR(N83*2/(SUM(AL72:AM72)+SUM(AM72:AN72)+SUM(AN72:AO72)),""),"")</f>
        <v>0.48192771084337349</v>
      </c>
      <c r="O94" s="46">
        <f>IF(ISBLANK(O83)=FALSE,IFERROR(O83*2/(SUM(AO72:AP72)+SUM(AP72:AQ72)+SUM(AQ72:AR72)),""),"")</f>
        <v>0.46666666666666667</v>
      </c>
      <c r="P94" s="46">
        <f>IF(ISBLANK(P83)=FALSE,IFERROR(P83*2/(SUM(AR72:AS72)+SUM(AS72:AT72)+SUM(AT72:AU72)),""),"")</f>
        <v>0.71755725190839692</v>
      </c>
      <c r="Q94" s="46">
        <f>IF(ISBLANK(Q83)=FALSE,IFERROR(Q83*2/(SUM(AU72:AV72)+SUM(AV72:AW72)+SUM(AW72:AX72)),""),"")</f>
        <v>0.40956826137689617</v>
      </c>
      <c r="R94" s="46">
        <f>IF(ISBLANK(R83)=FALSE,IFERROR(R83*2/(SUM(AX72:AY72)+SUM(AY72:AZ72)+SUM(AZ72:BA72)),""),"")</f>
        <v>0</v>
      </c>
      <c r="S94" s="46" t="str">
        <f>IF(ISBLANK(S83)=FALSE,IFERROR(S83*2/(SUM(BA72:BB72)+SUM(BB72:BC72)+SUM(BC72:BD72)),""),"")</f>
        <v/>
      </c>
      <c r="U94" s="46">
        <v>0.61111111111111116</v>
      </c>
      <c r="V94" s="46">
        <v>0.27777777777777779</v>
      </c>
      <c r="W94" s="46">
        <v>0.55000000000000004</v>
      </c>
      <c r="X94" s="46">
        <v>0.55000000000000004</v>
      </c>
      <c r="Y94" s="46">
        <v>0.84210526315789469</v>
      </c>
      <c r="Z94" s="46">
        <v>0.72222222222222221</v>
      </c>
      <c r="AA94" s="46">
        <v>0.60869565217391308</v>
      </c>
      <c r="AB94" s="46">
        <v>0.56521739130434778</v>
      </c>
      <c r="AC94" s="46">
        <v>0.70833333333333337</v>
      </c>
      <c r="AD94" s="46">
        <v>0.79166666666666663</v>
      </c>
      <c r="AE94" s="46">
        <v>0.52173913043478259</v>
      </c>
      <c r="AF94" s="46">
        <v>0.6</v>
      </c>
      <c r="AG94" s="46">
        <v>0.38709677419354838</v>
      </c>
      <c r="AH94" s="46">
        <v>0.21917808219178081</v>
      </c>
      <c r="AI94" s="46">
        <v>0.49315068493150682</v>
      </c>
      <c r="AJ94" s="46">
        <v>0.35616438356164382</v>
      </c>
      <c r="AK94" s="46">
        <v>0.38235294117647056</v>
      </c>
      <c r="AL94" s="46">
        <v>0.4838709677419355</v>
      </c>
      <c r="AM94" s="46">
        <v>0.50847457627118642</v>
      </c>
      <c r="AN94" s="46">
        <v>0.43636363636363634</v>
      </c>
      <c r="AO94" s="46">
        <v>0.5</v>
      </c>
      <c r="AP94" s="46">
        <v>0.42307692307692307</v>
      </c>
      <c r="AQ94" s="46">
        <v>0.43137254901960786</v>
      </c>
      <c r="AR94" s="46">
        <v>0.55319148936170215</v>
      </c>
      <c r="AS94" s="46">
        <f>IF(ISBLANK(AS83)=FALSE,IFERROR(AS83/AVERAGE(AS72,AR72),""),"")</f>
        <v>0.74285714285714288</v>
      </c>
      <c r="AT94" s="46">
        <f t="shared" ref="AS94:AX97" si="323">IF(ISBLANK(AT83)=FALSE,IFERROR(AT83/AVERAGE(AT72,AS72),""),"")</f>
        <v>0.72916666666666663</v>
      </c>
      <c r="AU94" s="46">
        <f>IF(ISBLANK(AU83)=FALSE,IFERROR(AU83/AVERAGE(AU72,AT72),""),"")</f>
        <v>0.6875</v>
      </c>
      <c r="AV94" s="46">
        <f t="shared" si="323"/>
        <v>0.81136950904392768</v>
      </c>
      <c r="AW94" s="46">
        <f t="shared" si="323"/>
        <v>0.30222222222222223</v>
      </c>
      <c r="AX94" s="46">
        <f t="shared" si="323"/>
        <v>0.2822085889570552</v>
      </c>
      <c r="AY94" s="46" t="str">
        <f>IF(ISBLANK(AY83)=FALSE,IFERROR(AY83/AVERAGE(AY72,AX72),""),"")</f>
        <v/>
      </c>
      <c r="AZ94" s="46" t="str">
        <f t="shared" ref="AZ94:BD94" si="324">IF(ISBLANK(AZ83)=FALSE,IFERROR(AZ83/AVERAGE(AZ72,AY72),""),"")</f>
        <v/>
      </c>
      <c r="BA94" s="46" t="str">
        <f t="shared" si="324"/>
        <v/>
      </c>
      <c r="BB94" s="46" t="str">
        <f t="shared" si="324"/>
        <v/>
      </c>
      <c r="BC94" s="46" t="str">
        <f t="shared" si="324"/>
        <v/>
      </c>
      <c r="BD94" s="46" t="str">
        <f t="shared" si="324"/>
        <v/>
      </c>
      <c r="BF94" s="25">
        <f t="shared" ref="BF94" si="325">IFERROR(AS94/AG94,"-")</f>
        <v>1.9190476190476191</v>
      </c>
      <c r="BG94" s="25">
        <f t="shared" ref="BG94" si="326">IFERROR(AT94/AH94,"-")</f>
        <v>3.3268229166666665</v>
      </c>
      <c r="BH94" s="25">
        <f t="shared" ref="BH94" si="327">IFERROR(AU94/AI94,"-")</f>
        <v>1.3940972222222223</v>
      </c>
      <c r="BI94" s="525"/>
      <c r="BJ94" s="525"/>
      <c r="BK94" s="525"/>
      <c r="BL94" s="525"/>
      <c r="BM94" s="525"/>
      <c r="BN94" s="525"/>
      <c r="BO94" s="525"/>
      <c r="BP94" s="525"/>
      <c r="BQ94" s="525"/>
    </row>
    <row r="95" spans="1:76" x14ac:dyDescent="0.25">
      <c r="A95" s="538" t="s">
        <v>338</v>
      </c>
      <c r="B95" s="499" t="s">
        <v>64</v>
      </c>
      <c r="C95" s="1">
        <f t="shared" ref="C95:C102" si="328">SUM(U95:AF95)</f>
        <v>5.0524737388747312</v>
      </c>
      <c r="D95" s="1">
        <f t="shared" ref="D95:D102" si="329">SUM(AG95:AR95)</f>
        <v>5.4389833436872159</v>
      </c>
      <c r="E95" s="1">
        <f t="shared" ref="E95:E102" si="330">SUM(AS95:BD95)</f>
        <v>2.7676682344825299</v>
      </c>
      <c r="F95" s="2">
        <f>IFERROR(SUM(AS95:BD95)/SUM($AG95:INDEX(AG95:AR95,$A$2)),"-")</f>
        <v>0.95607761308331141</v>
      </c>
      <c r="H95" s="46">
        <f t="shared" ref="H95:H101" si="331">IFERROR(AVERAGE(U95:W95),"-")</f>
        <v>0.353908588407507</v>
      </c>
      <c r="I95" s="46">
        <f t="shared" ref="I95:I102" si="332">IF(ISBLANK(I84)=FALSE,IFERROR(I84*2/(SUM(W73:X73)+SUM(X73:Y73)+SUM(Y73:Z73)),""),"")</f>
        <v>0.35816993464052288</v>
      </c>
      <c r="J95" s="46">
        <f t="shared" ref="J95:J102" si="333">IF(ISBLANK(J84)=FALSE,IFERROR(J84*2/(SUM(Z73:AA73)+SUM(AA73:AB73)+SUM(AB73:AC73)),""),"")</f>
        <v>0.52657004830917875</v>
      </c>
      <c r="K95" s="46">
        <f t="shared" ref="K95:K102" si="334">IF(ISBLANK(K84)=FALSE,IFERROR(K84*2/(SUM(AC73:AD73)+SUM(AD73:AE73)+SUM(AE73:AF73)),""),"")</f>
        <v>0.48928571428571427</v>
      </c>
      <c r="L95" s="46">
        <f t="shared" ref="L95:L102" si="335">IF(ISBLANK(L84)=FALSE,IFERROR(L84*2/(SUM(AF73:AG73)+SUM(AG73:AH73)+SUM(AH73:AI73)),""),"")</f>
        <v>0.44790812141099262</v>
      </c>
      <c r="M95" s="46">
        <f t="shared" ref="M95:M102" si="336">IF(ISBLANK(M84)=FALSE,IFERROR(M84*2/(SUM(AI73:AJ73)+SUM(AJ73:AK73)+SUM(AK73:AL73)),""),"")</f>
        <v>0.55555555555555558</v>
      </c>
      <c r="N95" s="46">
        <f t="shared" ref="N95:N102" si="337">IF(ISBLANK(N84)=FALSE,IFERROR(N84*2/(SUM(AL73:AM73)+SUM(AM73:AN73)+SUM(AN73:AO73)),""),"")</f>
        <v>0.42403258655804482</v>
      </c>
      <c r="O95" s="46">
        <f t="shared" ref="O95:O102" si="338">IF(ISBLANK(O84)=FALSE,IFERROR(O84*2/(SUM(AO73:AP73)+SUM(AP73:AQ73)+SUM(AQ73:AR73)),""),"")</f>
        <v>0.43095866314863679</v>
      </c>
      <c r="P95" s="46">
        <f t="shared" ref="P95:P102" si="339">IF(ISBLANK(P84)=FALSE,IFERROR(P84*2/(SUM(AR73:AS73)+SUM(AS73:AT73)+SUM(AT73:AU73)),""),"")</f>
        <v>0.38752219122495563</v>
      </c>
      <c r="Q95" s="46">
        <f t="shared" ref="Q95:Q102" si="340">IF(ISBLANK(Q84)=FALSE,IFERROR(Q84*2/(SUM(AU73:AV73)+SUM(AV73:AW73)+SUM(AW73:AX73)),""),"")</f>
        <v>0.55936220642102996</v>
      </c>
      <c r="R95" s="46">
        <f t="shared" ref="R95:R102" si="341">IF(ISBLANK(R84)=FALSE,IFERROR(R84*2/(SUM(AX73:AY73)+SUM(AY73:AZ73)+SUM(AZ73:BA73)),""),"")</f>
        <v>0</v>
      </c>
      <c r="S95" s="46" t="str">
        <f t="shared" ref="S95:S102" si="342">IF(ISBLANK(S84)=FALSE,IFERROR(S84*2/(SUM(BA73:BB73)+SUM(BB73:BC73)+SUM(BC73:BD73)),""),"")</f>
        <v/>
      </c>
      <c r="U95" s="46">
        <v>0.35159817351598172</v>
      </c>
      <c r="V95" s="46">
        <v>0.36363636363636365</v>
      </c>
      <c r="W95" s="46">
        <v>0.34649122807017546</v>
      </c>
      <c r="X95" s="46">
        <v>0.32258064516129031</v>
      </c>
      <c r="Y95" s="46">
        <v>0.34538152610441769</v>
      </c>
      <c r="Z95" s="46">
        <v>0.3983739837398374</v>
      </c>
      <c r="AA95" s="46">
        <v>0.54646840148698883</v>
      </c>
      <c r="AB95" s="46">
        <v>0.37931034482758619</v>
      </c>
      <c r="AC95" s="46">
        <v>0.54285714285714282</v>
      </c>
      <c r="AD95" s="46">
        <v>0.46953405017921146</v>
      </c>
      <c r="AE95" s="46">
        <v>0.51821862348178138</v>
      </c>
      <c r="AF95" s="46">
        <v>0.46802325581395349</v>
      </c>
      <c r="AG95" s="46">
        <v>0.19246861924686193</v>
      </c>
      <c r="AH95" s="46">
        <v>0.3125</v>
      </c>
      <c r="AI95" s="46">
        <v>0.77113402061855674</v>
      </c>
      <c r="AJ95" s="46">
        <v>0.4985754985754986</v>
      </c>
      <c r="AK95" s="46">
        <v>0.51487414187643021</v>
      </c>
      <c r="AL95" s="46">
        <v>0.60526315789473684</v>
      </c>
      <c r="AM95" s="46">
        <v>0.33633633633633636</v>
      </c>
      <c r="AN95" s="46">
        <v>0.44712182061579653</v>
      </c>
      <c r="AO95" s="46">
        <v>0.48772130211307824</v>
      </c>
      <c r="AP95" s="46">
        <v>0.37953795379537952</v>
      </c>
      <c r="AQ95" s="46">
        <v>0.30837004405286345</v>
      </c>
      <c r="AR95" s="46">
        <v>0.58508044856167718</v>
      </c>
      <c r="AS95" s="46">
        <f t="shared" si="323"/>
        <v>0.1573816155988858</v>
      </c>
      <c r="AT95" s="46">
        <f t="shared" si="323"/>
        <v>0.41176470588235292</v>
      </c>
      <c r="AU95" s="46">
        <f t="shared" si="323"/>
        <v>0.58908612754766598</v>
      </c>
      <c r="AV95" s="46">
        <f t="shared" si="323"/>
        <v>0.4212624584717608</v>
      </c>
      <c r="AW95" s="46">
        <f t="shared" si="323"/>
        <v>0.44462409054163299</v>
      </c>
      <c r="AX95" s="46">
        <f t="shared" si="323"/>
        <v>0.74354923644023174</v>
      </c>
      <c r="BF95" s="25">
        <f t="shared" ref="BF95:BF102" si="343">IFERROR(AS95/AG95,"-")</f>
        <v>0.817700133220298</v>
      </c>
      <c r="BG95" s="25">
        <f t="shared" ref="BG95:BG102" si="344">IFERROR(AT95/AH95,"-")</f>
        <v>1.3176470588235294</v>
      </c>
      <c r="BH95" s="25">
        <f t="shared" ref="BH95:BH102" si="345">IFERROR(AU95/AI95,"-")</f>
        <v>0.76392184989470047</v>
      </c>
      <c r="BI95" s="25">
        <f t="shared" ref="BI95:BI102" si="346">IFERROR(AV95/AJ95,"-")</f>
        <v>0.84493213099193165</v>
      </c>
      <c r="BJ95" s="25">
        <f t="shared" ref="BJ95:BJ102" si="347">IFERROR(AW95/AK95,"-")</f>
        <v>0.86355878918530493</v>
      </c>
      <c r="BK95" s="25">
        <f t="shared" ref="BK95:BK102" si="348">IFERROR(AX95/AL95,"-")</f>
        <v>1.228472651509948</v>
      </c>
      <c r="BL95" s="25">
        <f t="shared" ref="BL95:BL102" si="349">IFERROR(AY95/AM95,"-")</f>
        <v>0</v>
      </c>
      <c r="BM95" s="25">
        <f t="shared" ref="BM95:BM102" si="350">IFERROR(AZ95/AN95,"-")</f>
        <v>0</v>
      </c>
      <c r="BN95" s="25">
        <f t="shared" ref="BN95:BN102" si="351">IFERROR(BA95/AO95,"-")</f>
        <v>0</v>
      </c>
      <c r="BO95" s="25">
        <f t="shared" ref="BO95:BO102" si="352">IFERROR(BB95/AP95,"-")</f>
        <v>0</v>
      </c>
      <c r="BP95" s="25">
        <f t="shared" ref="BP95:BP102" si="353">IFERROR(BC95/AQ95,"-")</f>
        <v>0</v>
      </c>
      <c r="BQ95" s="25">
        <f t="shared" ref="BQ95:BQ102" si="354">IFERROR(BD95/AR95,"-")</f>
        <v>0</v>
      </c>
    </row>
    <row r="96" spans="1:76" x14ac:dyDescent="0.25">
      <c r="A96" s="538" t="s">
        <v>339</v>
      </c>
      <c r="B96" s="499" t="s">
        <v>65</v>
      </c>
      <c r="C96" s="1">
        <f t="shared" si="328"/>
        <v>4.0949558914345774</v>
      </c>
      <c r="D96" s="1">
        <f t="shared" si="329"/>
        <v>3.1250569624400311</v>
      </c>
      <c r="E96" s="1">
        <f t="shared" si="330"/>
        <v>1.2381878110215239</v>
      </c>
      <c r="F96" s="2">
        <f>IFERROR(SUM(AS96:BD96)/SUM($AG96:INDEX(AG96:AR96,$A$2)),"-")</f>
        <v>0.79455762572607491</v>
      </c>
      <c r="H96" s="46">
        <f t="shared" si="331"/>
        <v>0.307103024696117</v>
      </c>
      <c r="I96" s="46">
        <f t="shared" si="332"/>
        <v>0.33752775721687639</v>
      </c>
      <c r="J96" s="46">
        <f t="shared" si="333"/>
        <v>0.38346883468834686</v>
      </c>
      <c r="K96" s="46">
        <f t="shared" si="334"/>
        <v>0.41696474195196731</v>
      </c>
      <c r="L96" s="46">
        <f t="shared" si="335"/>
        <v>0.17357512953367876</v>
      </c>
      <c r="M96" s="46">
        <f t="shared" si="336"/>
        <v>0.34316617502458213</v>
      </c>
      <c r="N96" s="46">
        <f t="shared" si="337"/>
        <v>0.26482042405884898</v>
      </c>
      <c r="O96" s="46">
        <f t="shared" si="338"/>
        <v>0.25487256371814093</v>
      </c>
      <c r="P96" s="46">
        <f t="shared" si="339"/>
        <v>0.1858267716535433</v>
      </c>
      <c r="Q96" s="46">
        <f t="shared" si="340"/>
        <v>0.20628870890900428</v>
      </c>
      <c r="R96" s="46">
        <f t="shared" si="341"/>
        <v>0</v>
      </c>
      <c r="S96" s="46" t="str">
        <f t="shared" si="342"/>
        <v/>
      </c>
      <c r="U96" s="46">
        <v>0.27058823529411763</v>
      </c>
      <c r="V96" s="46">
        <v>0.29357798165137616</v>
      </c>
      <c r="W96" s="46">
        <v>0.35714285714285715</v>
      </c>
      <c r="X96" s="46">
        <v>0.30088495575221241</v>
      </c>
      <c r="Y96" s="46">
        <v>0.30827067669172931</v>
      </c>
      <c r="Z96" s="46">
        <v>0.34361233480176212</v>
      </c>
      <c r="AA96" s="46">
        <v>0.38034188034188032</v>
      </c>
      <c r="AB96" s="46">
        <v>0.31679389312977096</v>
      </c>
      <c r="AC96" s="46">
        <v>0.43190661478599224</v>
      </c>
      <c r="AD96" s="46">
        <v>0.40579710144927539</v>
      </c>
      <c r="AE96" s="46">
        <v>0.26937269372693728</v>
      </c>
      <c r="AF96" s="46">
        <v>0.41666666666666669</v>
      </c>
      <c r="AG96" s="46">
        <v>0.16502463054187191</v>
      </c>
      <c r="AH96" s="46">
        <v>0.17573221757322174</v>
      </c>
      <c r="AI96" s="46">
        <v>0.19685039370078741</v>
      </c>
      <c r="AJ96" s="46">
        <v>0.34381551362683438</v>
      </c>
      <c r="AK96" s="46">
        <v>0.29640287769784174</v>
      </c>
      <c r="AL96" s="46">
        <v>0.38051044083526681</v>
      </c>
      <c r="AM96" s="46">
        <v>0.28666666666666668</v>
      </c>
      <c r="AN96" s="46">
        <v>0.19209726443768996</v>
      </c>
      <c r="AO96" s="46">
        <v>0.32362897765741366</v>
      </c>
      <c r="AP96" s="46">
        <v>0.23191733639494833</v>
      </c>
      <c r="AQ96" s="46">
        <v>0.22910902047592696</v>
      </c>
      <c r="AR96" s="46">
        <v>0.30330162283156126</v>
      </c>
      <c r="AS96" s="46">
        <f t="shared" si="323"/>
        <v>0.16059113300492611</v>
      </c>
      <c r="AT96" s="46">
        <f t="shared" si="323"/>
        <v>9.8954703832752608E-2</v>
      </c>
      <c r="AU96" s="46">
        <f t="shared" si="323"/>
        <v>0.36530612244897959</v>
      </c>
      <c r="AV96" s="46">
        <f t="shared" si="323"/>
        <v>0.25100133511348466</v>
      </c>
      <c r="AW96" s="46">
        <f t="shared" si="323"/>
        <v>0.18426361802286484</v>
      </c>
      <c r="AX96" s="46">
        <f t="shared" si="323"/>
        <v>0.17807089859851608</v>
      </c>
      <c r="BF96" s="25">
        <f t="shared" si="343"/>
        <v>0.97313432835820901</v>
      </c>
      <c r="BG96" s="25">
        <f t="shared" si="344"/>
        <v>0.56309938609590182</v>
      </c>
      <c r="BH96" s="25">
        <f t="shared" si="345"/>
        <v>1.8557551020408163</v>
      </c>
      <c r="BI96" s="25">
        <f t="shared" si="346"/>
        <v>0.73004656615324504</v>
      </c>
      <c r="BJ96" s="25">
        <f t="shared" si="347"/>
        <v>0.62166608993150996</v>
      </c>
      <c r="BK96" s="25">
        <f t="shared" si="348"/>
        <v>0.46797900790219776</v>
      </c>
      <c r="BL96" s="25">
        <f t="shared" si="349"/>
        <v>0</v>
      </c>
      <c r="BM96" s="25">
        <f t="shared" si="350"/>
        <v>0</v>
      </c>
      <c r="BN96" s="25">
        <f t="shared" si="351"/>
        <v>0</v>
      </c>
      <c r="BO96" s="25">
        <f t="shared" si="352"/>
        <v>0</v>
      </c>
      <c r="BP96" s="25">
        <f t="shared" si="353"/>
        <v>0</v>
      </c>
      <c r="BQ96" s="25">
        <f t="shared" si="354"/>
        <v>0</v>
      </c>
    </row>
    <row r="97" spans="1:69" x14ac:dyDescent="0.25">
      <c r="A97" s="538" t="s">
        <v>340</v>
      </c>
      <c r="B97" s="499" t="s">
        <v>66</v>
      </c>
      <c r="C97" s="1">
        <f t="shared" si="328"/>
        <v>3.1748685430688459</v>
      </c>
      <c r="D97" s="1">
        <f t="shared" si="329"/>
        <v>2.1730664833975455</v>
      </c>
      <c r="E97" s="1">
        <f t="shared" si="330"/>
        <v>0.71283321975967817</v>
      </c>
      <c r="F97" s="2">
        <f>IFERROR(SUM(AS97:BD97)/SUM($AG97:INDEX(AG97:AR97,$A$2)),"-")</f>
        <v>0.62681157426741685</v>
      </c>
      <c r="H97" s="46">
        <f t="shared" si="331"/>
        <v>0.20858504060153726</v>
      </c>
      <c r="I97" s="46">
        <f t="shared" si="332"/>
        <v>0.24392712550607287</v>
      </c>
      <c r="J97" s="46">
        <f t="shared" si="333"/>
        <v>0.29899497487437188</v>
      </c>
      <c r="K97" s="46">
        <f t="shared" si="334"/>
        <v>0.32650176678445231</v>
      </c>
      <c r="L97" s="46">
        <f t="shared" si="335"/>
        <v>0.17546800782341437</v>
      </c>
      <c r="M97" s="46">
        <f t="shared" si="336"/>
        <v>0.21818181818181817</v>
      </c>
      <c r="N97" s="46">
        <f t="shared" si="337"/>
        <v>0.19183487630899984</v>
      </c>
      <c r="O97" s="46">
        <f t="shared" si="338"/>
        <v>0.15620611429188722</v>
      </c>
      <c r="P97" s="46">
        <f t="shared" si="339"/>
        <v>0.12330855727082142</v>
      </c>
      <c r="Q97" s="46">
        <f t="shared" si="340"/>
        <v>0.11388372710379613</v>
      </c>
      <c r="R97" s="46">
        <f t="shared" si="341"/>
        <v>0</v>
      </c>
      <c r="S97" s="46" t="str">
        <f t="shared" si="342"/>
        <v/>
      </c>
      <c r="U97" s="46">
        <v>0.23616236162361623</v>
      </c>
      <c r="V97" s="46">
        <v>0.1588235294117647</v>
      </c>
      <c r="W97" s="46">
        <v>0.23076923076923078</v>
      </c>
      <c r="X97" s="46">
        <v>0.16909620991253643</v>
      </c>
      <c r="Y97" s="46">
        <v>0.23104693140794225</v>
      </c>
      <c r="Z97" s="46">
        <v>0.31989247311827956</v>
      </c>
      <c r="AA97" s="46">
        <v>0.27750000000000002</v>
      </c>
      <c r="AB97" s="46">
        <v>0.21662468513853905</v>
      </c>
      <c r="AC97" s="46">
        <v>0.37914691943127959</v>
      </c>
      <c r="AD97" s="46">
        <v>0.29711751662971175</v>
      </c>
      <c r="AE97" s="46">
        <v>0.31237721021611004</v>
      </c>
      <c r="AF97" s="46">
        <v>0.34631147540983609</v>
      </c>
      <c r="AG97" s="46">
        <v>0.17399103139013453</v>
      </c>
      <c r="AH97" s="46">
        <v>0.18086696562032886</v>
      </c>
      <c r="AI97" s="46">
        <v>0.17051509769094139</v>
      </c>
      <c r="AJ97" s="46">
        <v>0.11472868217054263</v>
      </c>
      <c r="AK97" s="46">
        <v>0.21276595744680851</v>
      </c>
      <c r="AL97" s="46">
        <v>0.28436911487758948</v>
      </c>
      <c r="AM97" s="46">
        <v>0.17869415807560138</v>
      </c>
      <c r="AN97" s="46">
        <v>0.2077338129496403</v>
      </c>
      <c r="AO97" s="46">
        <v>0.18625429553264605</v>
      </c>
      <c r="AP97" s="46">
        <v>0.12357611322057301</v>
      </c>
      <c r="AQ97" s="46">
        <v>0.14257425742574256</v>
      </c>
      <c r="AR97" s="46">
        <v>0.19699699699699699</v>
      </c>
      <c r="AS97" s="46">
        <f t="shared" si="323"/>
        <v>9.0137547556335962E-2</v>
      </c>
      <c r="AT97" s="46">
        <f t="shared" si="323"/>
        <v>0.16092572658772875</v>
      </c>
      <c r="AU97" s="46">
        <f t="shared" si="323"/>
        <v>0.11544183278786076</v>
      </c>
      <c r="AV97" s="46">
        <f t="shared" si="323"/>
        <v>0.1221978021978022</v>
      </c>
      <c r="AW97" s="46">
        <f t="shared" si="323"/>
        <v>0.13001266357112706</v>
      </c>
      <c r="AX97" s="46">
        <f t="shared" si="323"/>
        <v>9.4117647058823528E-2</v>
      </c>
      <c r="BF97" s="25">
        <f t="shared" si="343"/>
        <v>0.51805858518203407</v>
      </c>
      <c r="BG97" s="25">
        <f t="shared" si="344"/>
        <v>0.88974637262140932</v>
      </c>
      <c r="BH97" s="25">
        <f t="shared" si="345"/>
        <v>0.67701824853714165</v>
      </c>
      <c r="BI97" s="25">
        <f t="shared" si="346"/>
        <v>1.0651024651024652</v>
      </c>
      <c r="BJ97" s="25">
        <f t="shared" si="347"/>
        <v>0.61105951878429721</v>
      </c>
      <c r="BK97" s="25">
        <f t="shared" si="348"/>
        <v>0.33097000389559794</v>
      </c>
      <c r="BL97" s="25">
        <f t="shared" si="349"/>
        <v>0</v>
      </c>
      <c r="BM97" s="25">
        <f t="shared" si="350"/>
        <v>0</v>
      </c>
      <c r="BN97" s="25">
        <f t="shared" si="351"/>
        <v>0</v>
      </c>
      <c r="BO97" s="25">
        <f t="shared" si="352"/>
        <v>0</v>
      </c>
      <c r="BP97" s="25">
        <f t="shared" si="353"/>
        <v>0</v>
      </c>
      <c r="BQ97" s="25">
        <f t="shared" si="354"/>
        <v>0</v>
      </c>
    </row>
    <row r="98" spans="1:69" x14ac:dyDescent="0.25">
      <c r="A98" s="538" t="s">
        <v>341</v>
      </c>
      <c r="B98" s="499" t="s">
        <v>67</v>
      </c>
      <c r="C98" s="1">
        <f t="shared" si="328"/>
        <v>2.9314165741514855</v>
      </c>
      <c r="D98" s="1">
        <f t="shared" si="329"/>
        <v>1.9396498271181137</v>
      </c>
      <c r="E98" s="1">
        <f t="shared" si="330"/>
        <v>0.71904928151521996</v>
      </c>
      <c r="F98" s="2">
        <f>IFERROR(SUM(AS98:BD98)/SUM($AG98:INDEX(AG98:AR98,$A$2)),"-")</f>
        <v>0.64248835311138963</v>
      </c>
      <c r="H98" s="46">
        <f t="shared" si="331"/>
        <v>0.17070714550166607</v>
      </c>
      <c r="I98" s="46">
        <f t="shared" si="332"/>
        <v>0.24886877828054299</v>
      </c>
      <c r="J98" s="46">
        <f t="shared" si="333"/>
        <v>0.29826732673267325</v>
      </c>
      <c r="K98" s="46">
        <f t="shared" si="334"/>
        <v>0.28154897494305237</v>
      </c>
      <c r="L98" s="46">
        <f t="shared" si="335"/>
        <v>0.22186598268675858</v>
      </c>
      <c r="M98" s="46">
        <f t="shared" si="336"/>
        <v>0.15663390663390664</v>
      </c>
      <c r="N98" s="46">
        <f t="shared" si="337"/>
        <v>0.15641293013555788</v>
      </c>
      <c r="O98" s="46">
        <f t="shared" si="338"/>
        <v>0.11913214990138067</v>
      </c>
      <c r="P98" s="46">
        <f t="shared" si="339"/>
        <v>0.11710953468798846</v>
      </c>
      <c r="Q98" s="46">
        <f t="shared" si="340"/>
        <v>0.11455439196409489</v>
      </c>
      <c r="R98" s="46">
        <f t="shared" si="341"/>
        <v>0</v>
      </c>
      <c r="S98" s="46" t="str">
        <f t="shared" si="342"/>
        <v/>
      </c>
      <c r="U98" s="46">
        <v>0.13698630136986301</v>
      </c>
      <c r="V98" s="46">
        <v>0.13513513513513514</v>
      </c>
      <c r="W98" s="46">
        <v>0.24</v>
      </c>
      <c r="X98" s="46">
        <v>0.20529801324503311</v>
      </c>
      <c r="Y98" s="46">
        <v>0.265625</v>
      </c>
      <c r="Z98" s="46">
        <v>0.29317269076305219</v>
      </c>
      <c r="AA98" s="46">
        <v>0.25311203319502074</v>
      </c>
      <c r="AB98" s="46">
        <v>0.20212765957446807</v>
      </c>
      <c r="AC98" s="46">
        <v>0.38317757009345793</v>
      </c>
      <c r="AD98" s="46">
        <v>0.256198347107438</v>
      </c>
      <c r="AE98" s="46">
        <v>0.28647214854111408</v>
      </c>
      <c r="AF98" s="46">
        <v>0.27411167512690354</v>
      </c>
      <c r="AG98" s="46">
        <v>0.19193020719738277</v>
      </c>
      <c r="AH98" s="46">
        <v>0.16618357487922705</v>
      </c>
      <c r="AI98" s="46">
        <v>0.29477292202227934</v>
      </c>
      <c r="AJ98" s="46">
        <v>0.17170111287758347</v>
      </c>
      <c r="AK98" s="46">
        <v>0.14625550660792952</v>
      </c>
      <c r="AL98" s="46">
        <v>0.14831981460023175</v>
      </c>
      <c r="AM98" s="46">
        <v>0.1471004243281471</v>
      </c>
      <c r="AN98" s="46">
        <v>0.16910935738444194</v>
      </c>
      <c r="AO98" s="46">
        <v>0.15276695245518315</v>
      </c>
      <c r="AP98" s="46">
        <v>0.1131333005410723</v>
      </c>
      <c r="AQ98" s="46">
        <v>8.2285714285714281E-2</v>
      </c>
      <c r="AR98" s="46">
        <v>0.15609093993892093</v>
      </c>
      <c r="AS98" s="46">
        <f t="shared" ref="AS98:AX98" si="355">IF(ISBLANK(AS87)=FALSE,IFERROR(AS87/AVERAGE(AS76,AR76),""),"")</f>
        <v>6.2481404343945252E-2</v>
      </c>
      <c r="AT98" s="46">
        <f t="shared" si="355"/>
        <v>0.12008577555396711</v>
      </c>
      <c r="AU98" s="46">
        <f t="shared" si="355"/>
        <v>0.19833178869323448</v>
      </c>
      <c r="AV98" s="46">
        <f t="shared" si="355"/>
        <v>0.13013013013013014</v>
      </c>
      <c r="AW98" s="46">
        <f t="shared" si="355"/>
        <v>9.4212651413189769E-2</v>
      </c>
      <c r="AX98" s="46">
        <f t="shared" si="355"/>
        <v>0.11380753138075314</v>
      </c>
      <c r="BF98" s="25">
        <f t="shared" si="343"/>
        <v>0.32554231695112384</v>
      </c>
      <c r="BG98" s="25">
        <f t="shared" si="344"/>
        <v>0.72260917266486024</v>
      </c>
      <c r="BH98" s="25">
        <f t="shared" si="345"/>
        <v>0.67282906222385075</v>
      </c>
      <c r="BI98" s="25">
        <f t="shared" si="346"/>
        <v>0.75788751714677649</v>
      </c>
      <c r="BJ98" s="25">
        <f t="shared" si="347"/>
        <v>0.64416481538536374</v>
      </c>
      <c r="BK98" s="25">
        <f t="shared" si="348"/>
        <v>0.76731171548117161</v>
      </c>
      <c r="BL98" s="25">
        <f t="shared" si="349"/>
        <v>0</v>
      </c>
      <c r="BM98" s="25">
        <f t="shared" si="350"/>
        <v>0</v>
      </c>
      <c r="BN98" s="25">
        <f t="shared" si="351"/>
        <v>0</v>
      </c>
      <c r="BO98" s="25">
        <f t="shared" si="352"/>
        <v>0</v>
      </c>
      <c r="BP98" s="25">
        <f t="shared" si="353"/>
        <v>0</v>
      </c>
      <c r="BQ98" s="25">
        <f t="shared" si="354"/>
        <v>0</v>
      </c>
    </row>
    <row r="99" spans="1:69" x14ac:dyDescent="0.25">
      <c r="A99" s="538" t="s">
        <v>342</v>
      </c>
      <c r="B99" s="499" t="s">
        <v>68</v>
      </c>
      <c r="C99" s="1">
        <f t="shared" si="328"/>
        <v>3.2236814693177722</v>
      </c>
      <c r="D99" s="1">
        <f t="shared" si="329"/>
        <v>2.0078386127093042</v>
      </c>
      <c r="E99" s="1">
        <f t="shared" si="330"/>
        <v>0.59120109115381392</v>
      </c>
      <c r="F99" s="2">
        <f>IFERROR(SUM(AS99:BD99)/SUM($AG99:INDEX(AG99:AR99,$A$2)),"-")</f>
        <v>0.47645323381368998</v>
      </c>
      <c r="H99" s="46">
        <f t="shared" si="331"/>
        <v>0.17425163650916162</v>
      </c>
      <c r="I99" s="46">
        <f t="shared" si="332"/>
        <v>0.2467082467082467</v>
      </c>
      <c r="J99" s="46">
        <f t="shared" si="333"/>
        <v>0.31364275668073138</v>
      </c>
      <c r="K99" s="46">
        <f t="shared" si="334"/>
        <v>0.3532219570405728</v>
      </c>
      <c r="L99" s="46">
        <f t="shared" si="335"/>
        <v>0.20159151193633953</v>
      </c>
      <c r="M99" s="46">
        <f t="shared" si="336"/>
        <v>0.21599291826497491</v>
      </c>
      <c r="N99" s="46">
        <f t="shared" si="337"/>
        <v>0.11622525070712265</v>
      </c>
      <c r="O99" s="46">
        <f t="shared" si="338"/>
        <v>0.14269141531322505</v>
      </c>
      <c r="P99" s="46">
        <f t="shared" si="339"/>
        <v>9.7033898305084743E-2</v>
      </c>
      <c r="Q99" s="46">
        <f t="shared" si="340"/>
        <v>9.366391184573003E-2</v>
      </c>
      <c r="R99" s="46">
        <f t="shared" si="341"/>
        <v>0</v>
      </c>
      <c r="S99" s="46" t="str">
        <f t="shared" si="342"/>
        <v/>
      </c>
      <c r="U99" s="46">
        <v>0.1893491124260355</v>
      </c>
      <c r="V99" s="46">
        <v>0.14673913043478262</v>
      </c>
      <c r="W99" s="46">
        <v>0.18666666666666668</v>
      </c>
      <c r="X99" s="46">
        <v>0.20392156862745098</v>
      </c>
      <c r="Y99" s="46">
        <v>0.29385964912280704</v>
      </c>
      <c r="Z99" s="46">
        <v>0.23412698412698413</v>
      </c>
      <c r="AA99" s="46">
        <v>0.27777777777777779</v>
      </c>
      <c r="AB99" s="46">
        <v>0.20564516129032259</v>
      </c>
      <c r="AC99" s="46">
        <v>0.46280991735537191</v>
      </c>
      <c r="AD99" s="46">
        <v>0.35094339622641507</v>
      </c>
      <c r="AE99" s="46">
        <v>0.31</v>
      </c>
      <c r="AF99" s="46">
        <v>0.36184210526315791</v>
      </c>
      <c r="AG99" s="46">
        <v>0.16143497757847533</v>
      </c>
      <c r="AH99" s="46">
        <v>0.17391304347826086</v>
      </c>
      <c r="AI99" s="46">
        <v>0.25899280575539568</v>
      </c>
      <c r="AJ99" s="46">
        <v>0.21293532338308457</v>
      </c>
      <c r="AK99" s="46">
        <v>0.20744680851063829</v>
      </c>
      <c r="AL99" s="46">
        <v>0.22611464968152867</v>
      </c>
      <c r="AM99" s="46">
        <v>0.12338593974175036</v>
      </c>
      <c r="AN99" s="46">
        <v>9.5238095238095233E-2</v>
      </c>
      <c r="AO99" s="46">
        <v>0.13139931740614336</v>
      </c>
      <c r="AP99" s="46">
        <v>8.7037037037037038E-2</v>
      </c>
      <c r="AQ99" s="46">
        <v>0.11320754716981132</v>
      </c>
      <c r="AR99" s="46">
        <v>0.21673306772908366</v>
      </c>
      <c r="AS99" s="46">
        <f t="shared" ref="AS99:AX99" si="356">IF(ISBLANK(AS88)=FALSE,IFERROR(AS88/AVERAGE(AS77,AR77),""),"")</f>
        <v>5.232558139534884E-2</v>
      </c>
      <c r="AT99" s="46">
        <f t="shared" si="356"/>
        <v>8.8111044055522031E-2</v>
      </c>
      <c r="AU99" s="46">
        <f t="shared" si="356"/>
        <v>0.16530156366344007</v>
      </c>
      <c r="AV99" s="46">
        <f t="shared" si="356"/>
        <v>0.12947658402203857</v>
      </c>
      <c r="AW99" s="46">
        <f t="shared" si="356"/>
        <v>8.3386786401539445E-2</v>
      </c>
      <c r="AX99" s="46">
        <f t="shared" si="356"/>
        <v>7.2599531615925056E-2</v>
      </c>
      <c r="BF99" s="25">
        <f t="shared" si="343"/>
        <v>0.32412790697674421</v>
      </c>
      <c r="BG99" s="25">
        <f t="shared" si="344"/>
        <v>0.50663850331925164</v>
      </c>
      <c r="BH99" s="25">
        <f t="shared" si="345"/>
        <v>0.63824770414494914</v>
      </c>
      <c r="BI99" s="25">
        <f t="shared" si="346"/>
        <v>0.60805592029041478</v>
      </c>
      <c r="BJ99" s="25">
        <f t="shared" si="347"/>
        <v>0.40196707290998501</v>
      </c>
      <c r="BK99" s="25">
        <f t="shared" si="348"/>
        <v>0.32107398489296435</v>
      </c>
      <c r="BL99" s="25">
        <f t="shared" si="349"/>
        <v>0</v>
      </c>
      <c r="BM99" s="25">
        <f t="shared" si="350"/>
        <v>0</v>
      </c>
      <c r="BN99" s="25">
        <f t="shared" si="351"/>
        <v>0</v>
      </c>
      <c r="BO99" s="25">
        <f t="shared" si="352"/>
        <v>0</v>
      </c>
      <c r="BP99" s="25">
        <f t="shared" si="353"/>
        <v>0</v>
      </c>
      <c r="BQ99" s="25">
        <f t="shared" si="354"/>
        <v>0</v>
      </c>
    </row>
    <row r="100" spans="1:69" x14ac:dyDescent="0.25">
      <c r="A100" s="538" t="s">
        <v>343</v>
      </c>
      <c r="B100" s="499" t="s">
        <v>69</v>
      </c>
      <c r="C100" s="1">
        <f t="shared" si="328"/>
        <v>2.2231909112359132</v>
      </c>
      <c r="D100" s="1">
        <f t="shared" si="329"/>
        <v>2.0571492046976845</v>
      </c>
      <c r="E100" s="1">
        <f t="shared" si="330"/>
        <v>0.76951170836801552</v>
      </c>
      <c r="F100" s="2">
        <f>IFERROR(SUM(AS100:BD100)/SUM($AG100:INDEX(AG100:AR100,$A$2)),"-")</f>
        <v>0.74426059255668897</v>
      </c>
      <c r="H100" s="46">
        <f>IFERROR(AVERAGE(U100:W100),"-")</f>
        <v>5.1290592596388733E-2</v>
      </c>
      <c r="I100" s="46">
        <f t="shared" si="332"/>
        <v>0.11151079136690648</v>
      </c>
      <c r="J100" s="46">
        <f t="shared" si="333"/>
        <v>0.29420970266040691</v>
      </c>
      <c r="K100" s="46">
        <f t="shared" si="334"/>
        <v>0.32378580323785805</v>
      </c>
      <c r="L100" s="46">
        <f t="shared" si="335"/>
        <v>0.16912972085385877</v>
      </c>
      <c r="M100" s="46">
        <f t="shared" si="336"/>
        <v>0.18116805721096543</v>
      </c>
      <c r="N100" s="46">
        <f t="shared" si="337"/>
        <v>0.17766708177667082</v>
      </c>
      <c r="O100" s="46">
        <f t="shared" si="338"/>
        <v>0.16468590831918506</v>
      </c>
      <c r="P100" s="46">
        <f t="shared" si="339"/>
        <v>0.10701413917382867</v>
      </c>
      <c r="Q100" s="46">
        <f t="shared" si="340"/>
        <v>0.1429657794676806</v>
      </c>
      <c r="R100" s="46">
        <f t="shared" si="341"/>
        <v>0</v>
      </c>
      <c r="S100" s="46" t="str">
        <f t="shared" si="342"/>
        <v/>
      </c>
      <c r="U100" s="46">
        <v>2.6315789473684209E-2</v>
      </c>
      <c r="V100" s="46">
        <v>7.6923076923076927E-2</v>
      </c>
      <c r="W100" s="46">
        <v>5.0632911392405063E-2</v>
      </c>
      <c r="X100" s="46">
        <v>3.8461538461538464E-2</v>
      </c>
      <c r="Y100" s="46">
        <v>0.15</v>
      </c>
      <c r="Z100" s="46">
        <v>0.10743801652892562</v>
      </c>
      <c r="AA100" s="46">
        <v>0.19607843137254902</v>
      </c>
      <c r="AB100" s="46">
        <v>0.22222222222222221</v>
      </c>
      <c r="AC100" s="46">
        <v>0.44827586206896552</v>
      </c>
      <c r="AD100" s="46">
        <v>0.20799999999999999</v>
      </c>
      <c r="AE100" s="46">
        <v>0.40298507462686567</v>
      </c>
      <c r="AF100" s="46">
        <v>0.29585798816568049</v>
      </c>
      <c r="AG100" s="46">
        <v>0.16759776536312848</v>
      </c>
      <c r="AH100" s="46">
        <v>0.11707317073170732</v>
      </c>
      <c r="AI100" s="46">
        <v>0.21777777777777776</v>
      </c>
      <c r="AJ100" s="46">
        <v>0.128099173553719</v>
      </c>
      <c r="AK100" s="46">
        <v>0.18571428571428572</v>
      </c>
      <c r="AL100" s="46">
        <v>0.21766561514195584</v>
      </c>
      <c r="AM100" s="46">
        <v>0.15078236130867709</v>
      </c>
      <c r="AN100" s="46">
        <v>0.20775969962453067</v>
      </c>
      <c r="AO100" s="46">
        <v>0.17199558985667035</v>
      </c>
      <c r="AP100" s="46">
        <v>0.17234848484848486</v>
      </c>
      <c r="AQ100" s="46">
        <v>0.1362862010221465</v>
      </c>
      <c r="AR100" s="46">
        <v>0.18404907975460122</v>
      </c>
      <c r="AS100" s="46">
        <f t="shared" ref="AS100:AX100" si="357">IF(ISBLANK(AS89)=FALSE,IFERROR(AS89/AVERAGE(AS78,AR78),""),"")</f>
        <v>7.4475287745429927E-2</v>
      </c>
      <c r="AT100" s="46">
        <f t="shared" si="357"/>
        <v>0.11507293354943274</v>
      </c>
      <c r="AU100" s="46">
        <f t="shared" si="357"/>
        <v>0.14955357142857142</v>
      </c>
      <c r="AV100" s="46">
        <f t="shared" si="357"/>
        <v>0.17016317016317017</v>
      </c>
      <c r="AW100" s="46">
        <f t="shared" si="357"/>
        <v>0.14169570267131243</v>
      </c>
      <c r="AX100" s="46">
        <f t="shared" si="357"/>
        <v>0.11855104281009879</v>
      </c>
      <c r="BF100" s="25">
        <f t="shared" si="343"/>
        <v>0.44436921688106523</v>
      </c>
      <c r="BG100" s="25">
        <f t="shared" si="344"/>
        <v>0.98291464073473789</v>
      </c>
      <c r="BH100" s="25">
        <f t="shared" si="345"/>
        <v>0.68672558309037901</v>
      </c>
      <c r="BI100" s="25">
        <f t="shared" si="346"/>
        <v>1.3283705541770059</v>
      </c>
      <c r="BJ100" s="25">
        <f t="shared" si="347"/>
        <v>0.76297686053783609</v>
      </c>
      <c r="BK100" s="25">
        <f t="shared" si="348"/>
        <v>0.54464754450436692</v>
      </c>
      <c r="BL100" s="25">
        <f t="shared" si="349"/>
        <v>0</v>
      </c>
      <c r="BM100" s="25">
        <f t="shared" si="350"/>
        <v>0</v>
      </c>
      <c r="BN100" s="25">
        <f t="shared" si="351"/>
        <v>0</v>
      </c>
      <c r="BO100" s="25">
        <f t="shared" si="352"/>
        <v>0</v>
      </c>
      <c r="BP100" s="25">
        <f t="shared" si="353"/>
        <v>0</v>
      </c>
      <c r="BQ100" s="25">
        <f t="shared" si="354"/>
        <v>0</v>
      </c>
    </row>
    <row r="101" spans="1:69" x14ac:dyDescent="0.25">
      <c r="A101" s="538" t="s">
        <v>344</v>
      </c>
      <c r="B101" s="499" t="s">
        <v>70</v>
      </c>
      <c r="C101" s="1">
        <f t="shared" si="328"/>
        <v>0</v>
      </c>
      <c r="D101" s="1">
        <f t="shared" si="329"/>
        <v>0</v>
      </c>
      <c r="E101" s="1">
        <f t="shared" si="330"/>
        <v>0.15824627753379059</v>
      </c>
      <c r="F101" s="2" t="str">
        <f>IFERROR(SUM(AS101:BD101)/SUM($AG101:INDEX(AG101:AR101,$A$2)),"-")</f>
        <v>-</v>
      </c>
      <c r="H101" s="46" t="str">
        <f t="shared" si="331"/>
        <v>-</v>
      </c>
      <c r="I101" s="46" t="str">
        <f t="shared" si="332"/>
        <v/>
      </c>
      <c r="J101" s="46" t="str">
        <f t="shared" si="333"/>
        <v/>
      </c>
      <c r="K101" s="46" t="str">
        <f t="shared" si="334"/>
        <v/>
      </c>
      <c r="L101" s="46" t="str">
        <f t="shared" si="335"/>
        <v/>
      </c>
      <c r="M101" s="46" t="str">
        <f t="shared" si="336"/>
        <v/>
      </c>
      <c r="N101" s="46" t="str">
        <f t="shared" si="337"/>
        <v/>
      </c>
      <c r="O101" s="46" t="str">
        <f t="shared" si="338"/>
        <v/>
      </c>
      <c r="P101" s="46">
        <f t="shared" si="339"/>
        <v>4.6482672753683334E-2</v>
      </c>
      <c r="Q101" s="46">
        <f t="shared" si="340"/>
        <v>2.6412614980289094E-2</v>
      </c>
      <c r="R101" s="46">
        <f t="shared" si="341"/>
        <v>0</v>
      </c>
      <c r="S101" s="46" t="str">
        <f t="shared" si="342"/>
        <v/>
      </c>
      <c r="T101" s="38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6"/>
      <c r="AS101" s="46" t="str">
        <f t="shared" ref="AS101:AX101" si="358">IF(ISBLANK(AS90)=FALSE,IFERROR(AS90/AVERAGE(AS79,AR79),""),"")</f>
        <v/>
      </c>
      <c r="AT101" s="46">
        <f t="shared" si="358"/>
        <v>4.3086816720257236E-2</v>
      </c>
      <c r="AU101" s="46">
        <f t="shared" si="358"/>
        <v>2.7573529411764705E-2</v>
      </c>
      <c r="AV101" s="46">
        <f t="shared" si="358"/>
        <v>5.6441717791411043E-2</v>
      </c>
      <c r="AW101" s="46">
        <f t="shared" si="358"/>
        <v>1.7234625930278104E-2</v>
      </c>
      <c r="AX101" s="46">
        <f t="shared" si="358"/>
        <v>1.3909587680079483E-2</v>
      </c>
      <c r="BF101" s="25" t="str">
        <f t="shared" si="343"/>
        <v>-</v>
      </c>
      <c r="BG101" s="25" t="str">
        <f t="shared" si="344"/>
        <v>-</v>
      </c>
      <c r="BH101" s="25" t="str">
        <f t="shared" si="345"/>
        <v>-</v>
      </c>
      <c r="BI101" s="25" t="str">
        <f t="shared" si="346"/>
        <v>-</v>
      </c>
      <c r="BJ101" s="25" t="str">
        <f t="shared" si="347"/>
        <v>-</v>
      </c>
      <c r="BK101" s="25" t="str">
        <f t="shared" si="348"/>
        <v>-</v>
      </c>
      <c r="BL101" s="25" t="str">
        <f t="shared" si="349"/>
        <v>-</v>
      </c>
      <c r="BM101" s="25" t="str">
        <f t="shared" si="350"/>
        <v>-</v>
      </c>
      <c r="BN101" s="25" t="str">
        <f t="shared" si="351"/>
        <v>-</v>
      </c>
      <c r="BO101" s="25" t="str">
        <f t="shared" si="352"/>
        <v>-</v>
      </c>
      <c r="BP101" s="25" t="str">
        <f t="shared" si="353"/>
        <v>-</v>
      </c>
      <c r="BQ101" s="25" t="str">
        <f t="shared" si="354"/>
        <v>-</v>
      </c>
    </row>
    <row r="102" spans="1:69" x14ac:dyDescent="0.25">
      <c r="A102" s="539" t="s">
        <v>345</v>
      </c>
      <c r="B102" s="3" t="s">
        <v>185</v>
      </c>
      <c r="C102" s="1">
        <f t="shared" si="328"/>
        <v>3.609438552022461</v>
      </c>
      <c r="D102" s="1">
        <f t="shared" si="329"/>
        <v>2.8120578784931753</v>
      </c>
      <c r="E102" s="1">
        <f t="shared" si="330"/>
        <v>0.88310019757288338</v>
      </c>
      <c r="F102" s="2">
        <f>IFERROR(SUM(AS102:BD102)/SUM($AG102:INDEX(AG102:AR102,$A$2)),"-")</f>
        <v>0.59163563597333391</v>
      </c>
      <c r="H102" s="46">
        <f>IFERROR(AVERAGE(U102:W102),"-")</f>
        <v>0.22656752538164857</v>
      </c>
      <c r="I102" s="46">
        <f t="shared" si="332"/>
        <v>0.27734553775743709</v>
      </c>
      <c r="J102" s="46">
        <f t="shared" si="333"/>
        <v>0.3596613439074054</v>
      </c>
      <c r="K102" s="46">
        <f t="shared" si="334"/>
        <v>0.37132725430597768</v>
      </c>
      <c r="L102" s="46">
        <f t="shared" si="335"/>
        <v>0.21841965168453875</v>
      </c>
      <c r="M102" s="46">
        <f t="shared" si="336"/>
        <v>0.28475126396604455</v>
      </c>
      <c r="N102" s="46">
        <f t="shared" si="337"/>
        <v>0.23485979106118923</v>
      </c>
      <c r="O102" s="46">
        <f t="shared" si="338"/>
        <v>0.20865343424246752</v>
      </c>
      <c r="P102" s="46">
        <f t="shared" si="339"/>
        <v>0.14475336764597238</v>
      </c>
      <c r="Q102" s="46">
        <f t="shared" si="340"/>
        <v>0.14950920922024927</v>
      </c>
      <c r="R102" s="46">
        <f t="shared" si="341"/>
        <v>0</v>
      </c>
      <c r="S102" s="46" t="str">
        <f t="shared" si="342"/>
        <v/>
      </c>
      <c r="T102" s="29"/>
      <c r="U102" s="48">
        <v>0.22942206654991243</v>
      </c>
      <c r="V102" s="48">
        <v>0.19783873649210307</v>
      </c>
      <c r="W102" s="48">
        <v>0.25244177310293014</v>
      </c>
      <c r="X102" s="48">
        <v>0.22887558216899534</v>
      </c>
      <c r="Y102" s="48">
        <v>0.2844413982179575</v>
      </c>
      <c r="Z102" s="48">
        <v>0.30505050505050507</v>
      </c>
      <c r="AA102" s="48">
        <v>0.33804713804713804</v>
      </c>
      <c r="AB102" s="48">
        <v>0.26145038167938933</v>
      </c>
      <c r="AC102" s="48">
        <v>0.44168591224018477</v>
      </c>
      <c r="AD102" s="48">
        <v>0.3434125269978402</v>
      </c>
      <c r="AE102" s="48">
        <v>0.35815939278937381</v>
      </c>
      <c r="AF102" s="48">
        <v>0.36861313868613138</v>
      </c>
      <c r="AG102" s="48">
        <v>0.17864429834504647</v>
      </c>
      <c r="AH102" s="48">
        <v>0.17797194757415497</v>
      </c>
      <c r="AI102" s="48">
        <v>0.29847345636819322</v>
      </c>
      <c r="AJ102" s="48">
        <v>0.23815676141257536</v>
      </c>
      <c r="AK102" s="48">
        <v>0.25908558030480655</v>
      </c>
      <c r="AL102" s="48">
        <v>0.3403099536667199</v>
      </c>
      <c r="AM102" s="48">
        <v>0.22210343445142322</v>
      </c>
      <c r="AN102" s="48">
        <v>0.22688975910763023</v>
      </c>
      <c r="AO102" s="48">
        <v>0.25188442211055279</v>
      </c>
      <c r="AP102" s="48">
        <v>0.18542798276830869</v>
      </c>
      <c r="AQ102" s="48">
        <v>0.16615013774104684</v>
      </c>
      <c r="AR102" s="48">
        <v>0.26696014464271678</v>
      </c>
      <c r="AS102" s="46">
        <f>IF(ISBLANK(AS91)=FALSE,IFERROR(AS91/AVERAGE(AS80,AR80),""),"")</f>
        <v>9.7846199393087113E-2</v>
      </c>
      <c r="AT102" s="46">
        <f t="shared" ref="AT102:AX102" si="359">IF(ISBLANK(AT91)=FALSE,IFERROR(AT91/AVERAGE(AT80,AS80),""),"")</f>
        <v>0.1464717667136603</v>
      </c>
      <c r="AU102" s="46">
        <f t="shared" si="359"/>
        <v>0.18958807548278142</v>
      </c>
      <c r="AV102" s="46">
        <f t="shared" si="359"/>
        <v>0.17269362186788154</v>
      </c>
      <c r="AW102" s="46">
        <f t="shared" si="359"/>
        <v>0.12286874154262517</v>
      </c>
      <c r="AX102" s="46">
        <f t="shared" si="359"/>
        <v>0.15363179257284787</v>
      </c>
      <c r="BF102" s="25">
        <f t="shared" si="343"/>
        <v>0.5477152100544509</v>
      </c>
      <c r="BG102" s="25">
        <f t="shared" si="344"/>
        <v>0.82300479772313784</v>
      </c>
      <c r="BH102" s="25">
        <f t="shared" si="345"/>
        <v>0.63519241472818899</v>
      </c>
      <c r="BI102" s="25">
        <f t="shared" si="346"/>
        <v>0.72512584082680098</v>
      </c>
      <c r="BJ102" s="25">
        <f t="shared" si="347"/>
        <v>0.47423998432515507</v>
      </c>
      <c r="BK102" s="25">
        <f t="shared" si="348"/>
        <v>0.45144666183730275</v>
      </c>
      <c r="BL102" s="25">
        <f t="shared" si="349"/>
        <v>0</v>
      </c>
      <c r="BM102" s="25">
        <f t="shared" si="350"/>
        <v>0</v>
      </c>
      <c r="BN102" s="25">
        <f t="shared" si="351"/>
        <v>0</v>
      </c>
      <c r="BO102" s="25">
        <f t="shared" si="352"/>
        <v>0</v>
      </c>
      <c r="BP102" s="25">
        <f t="shared" si="353"/>
        <v>0</v>
      </c>
      <c r="BQ102" s="25">
        <f t="shared" si="354"/>
        <v>0</v>
      </c>
    </row>
    <row r="103" spans="1:69" x14ac:dyDescent="0.25">
      <c r="A103" s="538"/>
      <c r="B103" s="499"/>
    </row>
    <row r="104" spans="1:69" x14ac:dyDescent="0.25">
      <c r="A104" s="537" t="s">
        <v>104</v>
      </c>
      <c r="B104" s="500" t="s">
        <v>104</v>
      </c>
      <c r="C104" s="498" t="s">
        <v>0</v>
      </c>
      <c r="D104" s="498" t="s">
        <v>1</v>
      </c>
      <c r="E104" s="498" t="s">
        <v>2</v>
      </c>
      <c r="F104" s="498" t="s">
        <v>3</v>
      </c>
      <c r="G104" s="2" t="s">
        <v>53</v>
      </c>
      <c r="H104" s="505" t="s">
        <v>4</v>
      </c>
      <c r="I104" s="505" t="s">
        <v>5</v>
      </c>
      <c r="J104" s="505" t="s">
        <v>6</v>
      </c>
      <c r="K104" s="505" t="s">
        <v>7</v>
      </c>
      <c r="L104" s="509" t="s">
        <v>8</v>
      </c>
      <c r="M104" s="509" t="s">
        <v>9</v>
      </c>
      <c r="N104" s="509" t="s">
        <v>10</v>
      </c>
      <c r="O104" s="509" t="s">
        <v>11</v>
      </c>
      <c r="P104" s="503" t="s">
        <v>12</v>
      </c>
      <c r="Q104" s="503" t="s">
        <v>13</v>
      </c>
      <c r="R104" s="503" t="s">
        <v>207</v>
      </c>
      <c r="S104" s="503" t="s">
        <v>208</v>
      </c>
      <c r="T104" s="91" t="s">
        <v>53</v>
      </c>
      <c r="U104" s="505" t="s">
        <v>14</v>
      </c>
      <c r="V104" s="505" t="s">
        <v>15</v>
      </c>
      <c r="W104" s="505" t="s">
        <v>16</v>
      </c>
      <c r="X104" s="505" t="s">
        <v>17</v>
      </c>
      <c r="Y104" s="505" t="s">
        <v>18</v>
      </c>
      <c r="Z104" s="505" t="s">
        <v>19</v>
      </c>
      <c r="AA104" s="505" t="s">
        <v>20</v>
      </c>
      <c r="AB104" s="505" t="s">
        <v>21</v>
      </c>
      <c r="AC104" s="505" t="s">
        <v>22</v>
      </c>
      <c r="AD104" s="505" t="s">
        <v>23</v>
      </c>
      <c r="AE104" s="505" t="s">
        <v>24</v>
      </c>
      <c r="AF104" s="505" t="s">
        <v>25</v>
      </c>
      <c r="AG104" s="507" t="s">
        <v>26</v>
      </c>
      <c r="AH104" s="507" t="s">
        <v>27</v>
      </c>
      <c r="AI104" s="507" t="s">
        <v>28</v>
      </c>
      <c r="AJ104" s="507" t="s">
        <v>29</v>
      </c>
      <c r="AK104" s="507" t="s">
        <v>30</v>
      </c>
      <c r="AL104" s="507" t="s">
        <v>31</v>
      </c>
      <c r="AM104" s="507" t="s">
        <v>32</v>
      </c>
      <c r="AN104" s="507" t="s">
        <v>33</v>
      </c>
      <c r="AO104" s="507" t="s">
        <v>34</v>
      </c>
      <c r="AP104" s="507" t="s">
        <v>35</v>
      </c>
      <c r="AQ104" s="507" t="s">
        <v>36</v>
      </c>
      <c r="AR104" s="507" t="s">
        <v>37</v>
      </c>
      <c r="AS104" s="503" t="s">
        <v>38</v>
      </c>
      <c r="AT104" s="503" t="s">
        <v>39</v>
      </c>
      <c r="AU104" s="503" t="s">
        <v>40</v>
      </c>
      <c r="AV104" s="503" t="s">
        <v>41</v>
      </c>
      <c r="AW104" s="503" t="s">
        <v>42</v>
      </c>
      <c r="AX104" s="503" t="s">
        <v>43</v>
      </c>
      <c r="AY104" s="510" t="s">
        <v>322</v>
      </c>
      <c r="AZ104" s="510" t="s">
        <v>323</v>
      </c>
      <c r="BA104" s="510" t="s">
        <v>324</v>
      </c>
      <c r="BB104" s="510" t="s">
        <v>325</v>
      </c>
      <c r="BC104" s="510" t="s">
        <v>326</v>
      </c>
      <c r="BD104" s="510" t="s">
        <v>327</v>
      </c>
      <c r="BF104" s="518">
        <v>42736</v>
      </c>
      <c r="BG104" s="518">
        <v>42767</v>
      </c>
      <c r="BH104" s="518">
        <v>42795</v>
      </c>
      <c r="BI104" s="518">
        <v>42826</v>
      </c>
      <c r="BJ104" s="518">
        <v>42856</v>
      </c>
      <c r="BK104" s="518">
        <v>42887</v>
      </c>
      <c r="BL104" s="518">
        <v>42917</v>
      </c>
      <c r="BM104" s="518">
        <v>42948</v>
      </c>
      <c r="BN104" s="518">
        <v>42979</v>
      </c>
      <c r="BO104" s="518">
        <v>43009</v>
      </c>
      <c r="BP104" s="518">
        <v>43040</v>
      </c>
      <c r="BQ104" s="518">
        <v>43070</v>
      </c>
    </row>
    <row r="105" spans="1:69" x14ac:dyDescent="0.25">
      <c r="A105" s="538" t="s">
        <v>346</v>
      </c>
      <c r="B105" s="90" t="s">
        <v>172</v>
      </c>
      <c r="C105" s="1">
        <f t="shared" ref="C105" si="360">SUM(U105:AF105)</f>
        <v>444</v>
      </c>
      <c r="D105" s="1">
        <f t="shared" ref="D105" si="361">SUM(AG105:AR105)</f>
        <v>356</v>
      </c>
      <c r="E105" s="1">
        <f t="shared" ref="E105" si="362">SUM(AS105:BD105)</f>
        <v>0</v>
      </c>
      <c r="F105" s="2">
        <f>IFERROR(SUM(AS105:BD105)/SUM($AG105:INDEX(AG105:AR105,$A$2)),"-")</f>
        <v>0</v>
      </c>
      <c r="H105" s="1">
        <f t="shared" ref="H105" si="363">SUM(U105:W105)</f>
        <v>71</v>
      </c>
      <c r="I105" s="1">
        <f t="shared" ref="I105" si="364">SUM(X105:Z105)</f>
        <v>64</v>
      </c>
      <c r="J105" s="1">
        <f t="shared" ref="J105" si="365">SUM(AA105:AC105)</f>
        <v>121</v>
      </c>
      <c r="K105" s="1">
        <f t="shared" ref="K105" si="366">SUM(AD105:AF105)</f>
        <v>188</v>
      </c>
      <c r="L105" s="1">
        <f t="shared" ref="L105" si="367">SUM(AG105:AI105)</f>
        <v>73</v>
      </c>
      <c r="M105" s="1">
        <f t="shared" ref="M105" si="368">SUM(AJ105:AL105)</f>
        <v>83</v>
      </c>
      <c r="N105" s="1">
        <f t="shared" ref="N105" si="369">SUM(AM105:AO105)</f>
        <v>104.5</v>
      </c>
      <c r="O105" s="1">
        <f t="shared" ref="O105" si="370">SUM(AP105:AR105)</f>
        <v>95.5</v>
      </c>
      <c r="P105" s="1">
        <f t="shared" ref="P105" si="371">SUM(AS105:AU105)</f>
        <v>0</v>
      </c>
      <c r="Q105" s="1">
        <f t="shared" ref="Q105" si="372">SUM(AV105:AX105)</f>
        <v>0</v>
      </c>
      <c r="R105" s="1">
        <f t="shared" ref="R105" si="373">SUM(AY105:BA105)</f>
        <v>0</v>
      </c>
      <c r="S105" s="1">
        <f t="shared" ref="S105" si="374">SUM(BB105:BD105)</f>
        <v>0</v>
      </c>
      <c r="U105">
        <v>22</v>
      </c>
      <c r="V105">
        <v>8</v>
      </c>
      <c r="W105">
        <v>41</v>
      </c>
      <c r="X105">
        <v>19</v>
      </c>
      <c r="Y105">
        <v>19</v>
      </c>
      <c r="Z105">
        <v>26</v>
      </c>
      <c r="AA105">
        <v>46</v>
      </c>
      <c r="AB105">
        <v>23</v>
      </c>
      <c r="AC105">
        <v>52</v>
      </c>
      <c r="AD105">
        <v>34</v>
      </c>
      <c r="AE105">
        <v>54</v>
      </c>
      <c r="AF105">
        <v>100</v>
      </c>
      <c r="AG105">
        <v>17</v>
      </c>
      <c r="AH105">
        <v>12</v>
      </c>
      <c r="AI105">
        <v>44</v>
      </c>
      <c r="AJ105">
        <v>25</v>
      </c>
      <c r="AK105">
        <v>24</v>
      </c>
      <c r="AL105">
        <v>34</v>
      </c>
      <c r="AM105">
        <v>34</v>
      </c>
      <c r="AN105">
        <v>30</v>
      </c>
      <c r="AO105">
        <v>40.5</v>
      </c>
      <c r="AP105">
        <v>25</v>
      </c>
      <c r="AQ105">
        <v>20</v>
      </c>
      <c r="AR105" s="4">
        <v>50.5</v>
      </c>
      <c r="BF105" s="24">
        <f t="shared" ref="BF105" si="375">IFERROR(AS105/AG105,"-")</f>
        <v>0</v>
      </c>
      <c r="BG105" s="24">
        <f t="shared" ref="BG105" si="376">IFERROR(AT105/AH105,"-")</f>
        <v>0</v>
      </c>
      <c r="BH105" s="24">
        <f t="shared" ref="BH105" si="377">IFERROR(AU105/AI105,"-")</f>
        <v>0</v>
      </c>
      <c r="BI105" s="526"/>
      <c r="BJ105" s="526"/>
      <c r="BK105" s="526"/>
      <c r="BL105" s="526"/>
      <c r="BM105" s="526"/>
      <c r="BN105" s="526"/>
      <c r="BO105" s="526"/>
      <c r="BP105" s="526"/>
      <c r="BQ105" s="526"/>
    </row>
    <row r="106" spans="1:69" x14ac:dyDescent="0.25">
      <c r="A106" s="538" t="s">
        <v>347</v>
      </c>
      <c r="B106" s="499" t="s">
        <v>64</v>
      </c>
      <c r="C106" s="1">
        <f t="shared" ref="C106:C113" si="378">SUM(U106:AF106)</f>
        <v>2110.5</v>
      </c>
      <c r="D106" s="1">
        <f t="shared" ref="D106:D113" si="379">SUM(AG106:AR106)</f>
        <v>5366</v>
      </c>
      <c r="E106" s="1">
        <f t="shared" ref="E106:E113" si="380">SUM(AS106:BD106)</f>
        <v>0</v>
      </c>
      <c r="F106" s="2">
        <f>IFERROR(SUM(AS106:BD106)/SUM($AG106:INDEX(AG106:AR106,$A$2)),"-")</f>
        <v>0</v>
      </c>
      <c r="H106" s="1">
        <f t="shared" ref="H106:H113" si="381">SUM(U106:W106)</f>
        <v>264</v>
      </c>
      <c r="I106" s="1">
        <f t="shared" ref="I106:I113" si="382">SUM(X106:Z106)</f>
        <v>371.5</v>
      </c>
      <c r="J106" s="1">
        <f t="shared" ref="J106:J113" si="383">SUM(AA106:AC106)</f>
        <v>624</v>
      </c>
      <c r="K106" s="1">
        <f t="shared" ref="K106:K113" si="384">SUM(AD106:AF106)</f>
        <v>851</v>
      </c>
      <c r="L106" s="1">
        <f t="shared" ref="L106:L113" si="385">SUM(AG106:AI106)</f>
        <v>417</v>
      </c>
      <c r="M106" s="1">
        <f t="shared" ref="M106:M113" si="386">SUM(AJ106:AL106)</f>
        <v>1294</v>
      </c>
      <c r="N106" s="1">
        <f t="shared" ref="N106:N113" si="387">SUM(AM106:AO106)</f>
        <v>1514.5</v>
      </c>
      <c r="O106" s="1">
        <f t="shared" ref="O106:O113" si="388">SUM(AP106:AR106)</f>
        <v>2140.5</v>
      </c>
      <c r="P106" s="1">
        <f t="shared" ref="P106:P113" si="389">SUM(AS106:AU106)</f>
        <v>0</v>
      </c>
      <c r="Q106" s="1">
        <f t="shared" ref="Q106:Q113" si="390">SUM(AV106:AX106)</f>
        <v>0</v>
      </c>
      <c r="R106" s="1">
        <f t="shared" ref="R106:R113" si="391">SUM(AY106:BA106)</f>
        <v>0</v>
      </c>
      <c r="S106" s="1">
        <f t="shared" ref="S106:S113" si="392">SUM(BB106:BD106)</f>
        <v>0</v>
      </c>
      <c r="U106">
        <v>101</v>
      </c>
      <c r="V106">
        <v>61</v>
      </c>
      <c r="W106">
        <v>102</v>
      </c>
      <c r="X106">
        <v>132</v>
      </c>
      <c r="Y106">
        <v>106.5</v>
      </c>
      <c r="Z106">
        <v>133</v>
      </c>
      <c r="AA106">
        <v>214</v>
      </c>
      <c r="AB106">
        <v>125</v>
      </c>
      <c r="AC106">
        <v>285</v>
      </c>
      <c r="AD106">
        <v>173</v>
      </c>
      <c r="AE106">
        <v>431</v>
      </c>
      <c r="AF106">
        <v>247</v>
      </c>
      <c r="AG106">
        <v>63</v>
      </c>
      <c r="AH106">
        <v>47</v>
      </c>
      <c r="AI106">
        <v>307</v>
      </c>
      <c r="AJ106">
        <v>235</v>
      </c>
      <c r="AK106">
        <v>304</v>
      </c>
      <c r="AL106">
        <v>755</v>
      </c>
      <c r="AM106">
        <v>383</v>
      </c>
      <c r="AN106">
        <v>440</v>
      </c>
      <c r="AO106">
        <v>691.5</v>
      </c>
      <c r="AP106">
        <v>497.5</v>
      </c>
      <c r="AQ106">
        <v>533</v>
      </c>
      <c r="AR106" s="4">
        <v>1110</v>
      </c>
      <c r="BF106" s="24">
        <f t="shared" ref="BF106:BF113" si="393">IFERROR(AS106/AG106,"-")</f>
        <v>0</v>
      </c>
      <c r="BG106" s="24">
        <f t="shared" ref="BG106:BG113" si="394">IFERROR(AT106/AH106,"-")</f>
        <v>0</v>
      </c>
      <c r="BH106" s="24">
        <f t="shared" ref="BH106:BH113" si="395">IFERROR(AU106/AI106,"-")</f>
        <v>0</v>
      </c>
      <c r="BI106" s="24">
        <f t="shared" ref="BI106:BI113" si="396">IFERROR(AV106/AJ106,"-")</f>
        <v>0</v>
      </c>
      <c r="BJ106" s="24">
        <f t="shared" ref="BJ106:BJ113" si="397">IFERROR(AW106/AK106,"-")</f>
        <v>0</v>
      </c>
      <c r="BK106" s="24">
        <f t="shared" ref="BK106:BK113" si="398">IFERROR(AX106/AL106,"-")</f>
        <v>0</v>
      </c>
      <c r="BL106" s="24">
        <f t="shared" ref="BL106:BL113" si="399">IFERROR(AY106/AM106,"-")</f>
        <v>0</v>
      </c>
      <c r="BM106" s="24">
        <f t="shared" ref="BM106:BM113" si="400">IFERROR(AZ106/AN106,"-")</f>
        <v>0</v>
      </c>
      <c r="BN106" s="24">
        <f t="shared" ref="BN106:BN113" si="401">IFERROR(BA106/AO106,"-")</f>
        <v>0</v>
      </c>
      <c r="BO106" s="24">
        <f t="shared" ref="BO106:BO113" si="402">IFERROR(BB106/AP106,"-")</f>
        <v>0</v>
      </c>
      <c r="BP106" s="24">
        <f t="shared" ref="BP106:BP113" si="403">IFERROR(BC106/AQ106,"-")</f>
        <v>0</v>
      </c>
      <c r="BQ106" s="24">
        <f t="shared" ref="BQ106:BQ113" si="404">IFERROR(BD106/AR106,"-")</f>
        <v>0</v>
      </c>
    </row>
    <row r="107" spans="1:69" x14ac:dyDescent="0.25">
      <c r="A107" s="538" t="s">
        <v>348</v>
      </c>
      <c r="B107" s="499" t="s">
        <v>65</v>
      </c>
      <c r="C107" s="1">
        <f t="shared" si="378"/>
        <v>1629.5</v>
      </c>
      <c r="D107" s="1">
        <f t="shared" si="379"/>
        <v>2709.5</v>
      </c>
      <c r="E107" s="1">
        <f t="shared" si="380"/>
        <v>0</v>
      </c>
      <c r="F107" s="2">
        <f>IFERROR(SUM(AS107:BD107)/SUM($AG107:INDEX(AG107:AR107,$A$2)),"-")</f>
        <v>0</v>
      </c>
      <c r="H107" s="1">
        <f t="shared" si="381"/>
        <v>223</v>
      </c>
      <c r="I107" s="1">
        <f t="shared" si="382"/>
        <v>301.5</v>
      </c>
      <c r="J107" s="1">
        <f t="shared" si="383"/>
        <v>422</v>
      </c>
      <c r="K107" s="1">
        <f t="shared" si="384"/>
        <v>683</v>
      </c>
      <c r="L107" s="1">
        <f t="shared" si="385"/>
        <v>173</v>
      </c>
      <c r="M107" s="1">
        <f t="shared" si="386"/>
        <v>557</v>
      </c>
      <c r="N107" s="1">
        <f t="shared" si="387"/>
        <v>916</v>
      </c>
      <c r="O107" s="1">
        <f t="shared" si="388"/>
        <v>1063.5</v>
      </c>
      <c r="P107" s="1">
        <f t="shared" si="389"/>
        <v>0</v>
      </c>
      <c r="Q107" s="1">
        <f t="shared" si="390"/>
        <v>0</v>
      </c>
      <c r="R107" s="1">
        <f t="shared" si="391"/>
        <v>0</v>
      </c>
      <c r="S107" s="1">
        <f t="shared" si="392"/>
        <v>0</v>
      </c>
      <c r="U107">
        <v>67</v>
      </c>
      <c r="V107">
        <v>76</v>
      </c>
      <c r="W107">
        <v>80</v>
      </c>
      <c r="X107">
        <v>83</v>
      </c>
      <c r="Y107">
        <v>117.5</v>
      </c>
      <c r="Z107">
        <v>101</v>
      </c>
      <c r="AA107">
        <v>132</v>
      </c>
      <c r="AB107">
        <v>102</v>
      </c>
      <c r="AC107">
        <v>188</v>
      </c>
      <c r="AD107">
        <v>193</v>
      </c>
      <c r="AE107">
        <v>132</v>
      </c>
      <c r="AF107">
        <v>358</v>
      </c>
      <c r="AG107">
        <v>73</v>
      </c>
      <c r="AH107">
        <v>61</v>
      </c>
      <c r="AI107">
        <v>39</v>
      </c>
      <c r="AJ107">
        <v>100</v>
      </c>
      <c r="AK107">
        <v>156</v>
      </c>
      <c r="AL107">
        <v>301</v>
      </c>
      <c r="AM107">
        <v>266</v>
      </c>
      <c r="AN107">
        <v>242</v>
      </c>
      <c r="AO107">
        <v>408</v>
      </c>
      <c r="AP107">
        <v>269.5</v>
      </c>
      <c r="AQ107">
        <v>305.5</v>
      </c>
      <c r="AR107" s="4">
        <v>488.5</v>
      </c>
      <c r="BF107" s="24">
        <f t="shared" si="393"/>
        <v>0</v>
      </c>
      <c r="BG107" s="24">
        <f t="shared" si="394"/>
        <v>0</v>
      </c>
      <c r="BH107" s="24">
        <f t="shared" si="395"/>
        <v>0</v>
      </c>
      <c r="BI107" s="24">
        <f t="shared" si="396"/>
        <v>0</v>
      </c>
      <c r="BJ107" s="24">
        <f t="shared" si="397"/>
        <v>0</v>
      </c>
      <c r="BK107" s="24">
        <f t="shared" si="398"/>
        <v>0</v>
      </c>
      <c r="BL107" s="24">
        <f t="shared" si="399"/>
        <v>0</v>
      </c>
      <c r="BM107" s="24">
        <f t="shared" si="400"/>
        <v>0</v>
      </c>
      <c r="BN107" s="24">
        <f t="shared" si="401"/>
        <v>0</v>
      </c>
      <c r="BO107" s="24">
        <f t="shared" si="402"/>
        <v>0</v>
      </c>
      <c r="BP107" s="24">
        <f t="shared" si="403"/>
        <v>0</v>
      </c>
      <c r="BQ107" s="24">
        <f t="shared" si="404"/>
        <v>0</v>
      </c>
    </row>
    <row r="108" spans="1:69" x14ac:dyDescent="0.25">
      <c r="A108" s="538" t="s">
        <v>349</v>
      </c>
      <c r="B108" s="499" t="s">
        <v>66</v>
      </c>
      <c r="C108" s="1">
        <f t="shared" si="378"/>
        <v>1811.5</v>
      </c>
      <c r="D108" s="1">
        <f t="shared" si="379"/>
        <v>2965.5</v>
      </c>
      <c r="E108" s="1">
        <f t="shared" si="380"/>
        <v>0</v>
      </c>
      <c r="F108" s="2">
        <f>IFERROR(SUM(AS108:BD108)/SUM($AG108:INDEX(AG108:AR108,$A$2)),"-")</f>
        <v>0</v>
      </c>
      <c r="H108" s="1">
        <f t="shared" si="381"/>
        <v>261</v>
      </c>
      <c r="I108" s="1">
        <f t="shared" si="382"/>
        <v>311</v>
      </c>
      <c r="J108" s="1">
        <f t="shared" si="383"/>
        <v>501</v>
      </c>
      <c r="K108" s="1">
        <f t="shared" si="384"/>
        <v>738.5</v>
      </c>
      <c r="L108" s="1">
        <f t="shared" si="385"/>
        <v>434</v>
      </c>
      <c r="M108" s="1">
        <f t="shared" si="386"/>
        <v>436</v>
      </c>
      <c r="N108" s="1">
        <f t="shared" si="387"/>
        <v>979</v>
      </c>
      <c r="O108" s="1">
        <f t="shared" si="388"/>
        <v>1116.5</v>
      </c>
      <c r="P108" s="1">
        <f t="shared" si="389"/>
        <v>0</v>
      </c>
      <c r="Q108" s="1">
        <f t="shared" si="390"/>
        <v>0</v>
      </c>
      <c r="R108" s="1">
        <f t="shared" si="391"/>
        <v>0</v>
      </c>
      <c r="S108" s="1">
        <f t="shared" si="392"/>
        <v>0</v>
      </c>
      <c r="U108">
        <v>80</v>
      </c>
      <c r="V108">
        <v>65</v>
      </c>
      <c r="W108">
        <v>116</v>
      </c>
      <c r="X108">
        <v>75</v>
      </c>
      <c r="Y108">
        <v>79</v>
      </c>
      <c r="Z108">
        <v>157</v>
      </c>
      <c r="AA108">
        <v>162</v>
      </c>
      <c r="AB108">
        <v>94</v>
      </c>
      <c r="AC108">
        <v>245</v>
      </c>
      <c r="AD108">
        <v>177</v>
      </c>
      <c r="AE108">
        <v>311</v>
      </c>
      <c r="AF108">
        <v>250.5</v>
      </c>
      <c r="AG108">
        <v>110</v>
      </c>
      <c r="AH108">
        <v>150</v>
      </c>
      <c r="AI108">
        <v>174</v>
      </c>
      <c r="AJ108">
        <v>78</v>
      </c>
      <c r="AK108">
        <v>129</v>
      </c>
      <c r="AL108">
        <v>229</v>
      </c>
      <c r="AM108">
        <v>177</v>
      </c>
      <c r="AN108">
        <v>325</v>
      </c>
      <c r="AO108">
        <v>477</v>
      </c>
      <c r="AP108">
        <v>268</v>
      </c>
      <c r="AQ108">
        <v>294</v>
      </c>
      <c r="AR108" s="4">
        <v>554.5</v>
      </c>
      <c r="BF108" s="24">
        <f t="shared" si="393"/>
        <v>0</v>
      </c>
      <c r="BG108" s="24">
        <f t="shared" si="394"/>
        <v>0</v>
      </c>
      <c r="BH108" s="24">
        <f t="shared" si="395"/>
        <v>0</v>
      </c>
      <c r="BI108" s="24">
        <f t="shared" si="396"/>
        <v>0</v>
      </c>
      <c r="BJ108" s="24">
        <f t="shared" si="397"/>
        <v>0</v>
      </c>
      <c r="BK108" s="24">
        <f t="shared" si="398"/>
        <v>0</v>
      </c>
      <c r="BL108" s="24">
        <f t="shared" si="399"/>
        <v>0</v>
      </c>
      <c r="BM108" s="24">
        <f t="shared" si="400"/>
        <v>0</v>
      </c>
      <c r="BN108" s="24">
        <f t="shared" si="401"/>
        <v>0</v>
      </c>
      <c r="BO108" s="24">
        <f t="shared" si="402"/>
        <v>0</v>
      </c>
      <c r="BP108" s="24">
        <f t="shared" si="403"/>
        <v>0</v>
      </c>
      <c r="BQ108" s="24">
        <f t="shared" si="404"/>
        <v>0</v>
      </c>
    </row>
    <row r="109" spans="1:69" x14ac:dyDescent="0.25">
      <c r="A109" s="538" t="s">
        <v>350</v>
      </c>
      <c r="B109" s="499" t="s">
        <v>67</v>
      </c>
      <c r="C109" s="1">
        <f t="shared" si="378"/>
        <v>1259.5</v>
      </c>
      <c r="D109" s="1">
        <f t="shared" si="379"/>
        <v>1857.5</v>
      </c>
      <c r="E109" s="1">
        <f t="shared" si="380"/>
        <v>0</v>
      </c>
      <c r="F109" s="2">
        <f>IFERROR(SUM(AS109:BD109)/SUM($AG109:INDEX(AG109:AR109,$A$2)),"-")</f>
        <v>0</v>
      </c>
      <c r="H109" s="1">
        <f t="shared" si="381"/>
        <v>148</v>
      </c>
      <c r="I109" s="1">
        <f t="shared" si="382"/>
        <v>300</v>
      </c>
      <c r="J109" s="1">
        <f t="shared" si="383"/>
        <v>286</v>
      </c>
      <c r="K109" s="1">
        <f t="shared" si="384"/>
        <v>525.5</v>
      </c>
      <c r="L109" s="1">
        <f t="shared" si="385"/>
        <v>448</v>
      </c>
      <c r="M109" s="1">
        <f t="shared" si="386"/>
        <v>299</v>
      </c>
      <c r="N109" s="1">
        <f t="shared" si="387"/>
        <v>319.5</v>
      </c>
      <c r="O109" s="1">
        <f t="shared" si="388"/>
        <v>791</v>
      </c>
      <c r="P109" s="1">
        <f t="shared" si="389"/>
        <v>0</v>
      </c>
      <c r="Q109" s="1">
        <f t="shared" si="390"/>
        <v>0</v>
      </c>
      <c r="R109" s="1">
        <f t="shared" si="391"/>
        <v>0</v>
      </c>
      <c r="S109" s="1">
        <f t="shared" si="392"/>
        <v>0</v>
      </c>
      <c r="U109">
        <v>37</v>
      </c>
      <c r="V109">
        <v>34</v>
      </c>
      <c r="W109">
        <v>77</v>
      </c>
      <c r="X109">
        <v>103</v>
      </c>
      <c r="Y109">
        <v>112</v>
      </c>
      <c r="Z109">
        <v>85</v>
      </c>
      <c r="AA109">
        <v>80</v>
      </c>
      <c r="AB109">
        <v>62</v>
      </c>
      <c r="AC109">
        <v>144</v>
      </c>
      <c r="AD109">
        <v>106.5</v>
      </c>
      <c r="AE109">
        <v>206</v>
      </c>
      <c r="AF109">
        <v>213</v>
      </c>
      <c r="AG109">
        <v>101</v>
      </c>
      <c r="AH109">
        <v>98</v>
      </c>
      <c r="AI109">
        <v>249</v>
      </c>
      <c r="AJ109">
        <v>105</v>
      </c>
      <c r="AK109">
        <v>105</v>
      </c>
      <c r="AL109">
        <v>89</v>
      </c>
      <c r="AM109">
        <v>70</v>
      </c>
      <c r="AN109">
        <v>98</v>
      </c>
      <c r="AO109">
        <v>151.5</v>
      </c>
      <c r="AP109">
        <v>177</v>
      </c>
      <c r="AQ109">
        <v>200</v>
      </c>
      <c r="AR109" s="4">
        <v>414</v>
      </c>
      <c r="BF109" s="24">
        <f t="shared" si="393"/>
        <v>0</v>
      </c>
      <c r="BG109" s="24">
        <f t="shared" si="394"/>
        <v>0</v>
      </c>
      <c r="BH109" s="24">
        <f t="shared" si="395"/>
        <v>0</v>
      </c>
      <c r="BI109" s="24">
        <f t="shared" si="396"/>
        <v>0</v>
      </c>
      <c r="BJ109" s="24">
        <f t="shared" si="397"/>
        <v>0</v>
      </c>
      <c r="BK109" s="24">
        <f t="shared" si="398"/>
        <v>0</v>
      </c>
      <c r="BL109" s="24">
        <f t="shared" si="399"/>
        <v>0</v>
      </c>
      <c r="BM109" s="24">
        <f t="shared" si="400"/>
        <v>0</v>
      </c>
      <c r="BN109" s="24">
        <f t="shared" si="401"/>
        <v>0</v>
      </c>
      <c r="BO109" s="24">
        <f t="shared" si="402"/>
        <v>0</v>
      </c>
      <c r="BP109" s="24">
        <f t="shared" si="403"/>
        <v>0</v>
      </c>
      <c r="BQ109" s="24">
        <f t="shared" si="404"/>
        <v>0</v>
      </c>
    </row>
    <row r="110" spans="1:69" x14ac:dyDescent="0.25">
      <c r="A110" s="538" t="s">
        <v>351</v>
      </c>
      <c r="B110" s="499" t="s">
        <v>68</v>
      </c>
      <c r="C110" s="1">
        <f t="shared" si="378"/>
        <v>1061</v>
      </c>
      <c r="D110" s="1">
        <f t="shared" si="379"/>
        <v>1581</v>
      </c>
      <c r="E110" s="1">
        <f t="shared" si="380"/>
        <v>0</v>
      </c>
      <c r="F110" s="2">
        <f>IFERROR(SUM(AS110:BD110)/SUM($AG110:INDEX(AG110:AR110,$A$2)),"-")</f>
        <v>0</v>
      </c>
      <c r="H110" s="1">
        <f t="shared" si="381"/>
        <v>130</v>
      </c>
      <c r="I110" s="1">
        <f t="shared" si="382"/>
        <v>208</v>
      </c>
      <c r="J110" s="1">
        <f t="shared" si="383"/>
        <v>266</v>
      </c>
      <c r="K110" s="1">
        <f t="shared" si="384"/>
        <v>457</v>
      </c>
      <c r="L110" s="1">
        <f t="shared" si="385"/>
        <v>314</v>
      </c>
      <c r="M110" s="1">
        <f t="shared" si="386"/>
        <v>516</v>
      </c>
      <c r="N110" s="1">
        <f t="shared" si="387"/>
        <v>293</v>
      </c>
      <c r="O110" s="1">
        <f t="shared" si="388"/>
        <v>458</v>
      </c>
      <c r="P110" s="1">
        <f t="shared" si="389"/>
        <v>0</v>
      </c>
      <c r="Q110" s="1">
        <f t="shared" si="390"/>
        <v>0</v>
      </c>
      <c r="R110" s="1">
        <f t="shared" si="391"/>
        <v>0</v>
      </c>
      <c r="S110" s="1">
        <f t="shared" si="392"/>
        <v>0</v>
      </c>
      <c r="U110">
        <v>33</v>
      </c>
      <c r="V110">
        <v>31</v>
      </c>
      <c r="W110">
        <v>66</v>
      </c>
      <c r="X110">
        <v>77</v>
      </c>
      <c r="Y110">
        <v>70</v>
      </c>
      <c r="Z110">
        <v>61</v>
      </c>
      <c r="AA110">
        <v>76</v>
      </c>
      <c r="AB110">
        <v>58</v>
      </c>
      <c r="AC110">
        <v>132</v>
      </c>
      <c r="AD110">
        <v>111</v>
      </c>
      <c r="AE110">
        <v>177</v>
      </c>
      <c r="AF110">
        <v>169</v>
      </c>
      <c r="AG110">
        <v>56</v>
      </c>
      <c r="AH110">
        <v>83</v>
      </c>
      <c r="AI110">
        <v>175</v>
      </c>
      <c r="AJ110">
        <v>110</v>
      </c>
      <c r="AK110">
        <v>171</v>
      </c>
      <c r="AL110">
        <v>235</v>
      </c>
      <c r="AM110">
        <v>98</v>
      </c>
      <c r="AN110">
        <v>75</v>
      </c>
      <c r="AO110">
        <v>120</v>
      </c>
      <c r="AP110">
        <v>68</v>
      </c>
      <c r="AQ110">
        <v>114</v>
      </c>
      <c r="AR110" s="4">
        <v>276</v>
      </c>
      <c r="BF110" s="24">
        <f t="shared" si="393"/>
        <v>0</v>
      </c>
      <c r="BG110" s="24">
        <f t="shared" si="394"/>
        <v>0</v>
      </c>
      <c r="BH110" s="24">
        <f t="shared" si="395"/>
        <v>0</v>
      </c>
      <c r="BI110" s="24">
        <f t="shared" si="396"/>
        <v>0</v>
      </c>
      <c r="BJ110" s="24">
        <f t="shared" si="397"/>
        <v>0</v>
      </c>
      <c r="BK110" s="24">
        <f t="shared" si="398"/>
        <v>0</v>
      </c>
      <c r="BL110" s="24">
        <f t="shared" si="399"/>
        <v>0</v>
      </c>
      <c r="BM110" s="24">
        <f t="shared" si="400"/>
        <v>0</v>
      </c>
      <c r="BN110" s="24">
        <f t="shared" si="401"/>
        <v>0</v>
      </c>
      <c r="BO110" s="24">
        <f t="shared" si="402"/>
        <v>0</v>
      </c>
      <c r="BP110" s="24">
        <f t="shared" si="403"/>
        <v>0</v>
      </c>
      <c r="BQ110" s="24">
        <f t="shared" si="404"/>
        <v>0</v>
      </c>
    </row>
    <row r="111" spans="1:69" x14ac:dyDescent="0.25">
      <c r="A111" s="538" t="s">
        <v>352</v>
      </c>
      <c r="B111" s="499" t="s">
        <v>69</v>
      </c>
      <c r="C111" s="1">
        <f t="shared" si="378"/>
        <v>383</v>
      </c>
      <c r="D111" s="1">
        <f t="shared" si="379"/>
        <v>1345.5</v>
      </c>
      <c r="E111" s="1">
        <f t="shared" si="380"/>
        <v>0</v>
      </c>
      <c r="F111" s="2">
        <f>IFERROR(SUM(AS111:BD111)/SUM($AG111:INDEX(AG111:AR111,$A$2)),"-")</f>
        <v>0</v>
      </c>
      <c r="H111" s="1">
        <f t="shared" si="381"/>
        <v>13</v>
      </c>
      <c r="I111" s="1">
        <f t="shared" si="382"/>
        <v>33</v>
      </c>
      <c r="J111" s="1">
        <f t="shared" si="383"/>
        <v>99</v>
      </c>
      <c r="K111" s="1">
        <f t="shared" si="384"/>
        <v>238</v>
      </c>
      <c r="L111" s="1">
        <f t="shared" si="385"/>
        <v>171</v>
      </c>
      <c r="M111" s="1">
        <f t="shared" si="386"/>
        <v>228</v>
      </c>
      <c r="N111" s="1">
        <f t="shared" si="387"/>
        <v>312.5</v>
      </c>
      <c r="O111" s="1">
        <f t="shared" si="388"/>
        <v>634</v>
      </c>
      <c r="P111" s="1">
        <f t="shared" si="389"/>
        <v>0</v>
      </c>
      <c r="Q111" s="1">
        <f t="shared" si="390"/>
        <v>0</v>
      </c>
      <c r="R111" s="1">
        <f t="shared" si="391"/>
        <v>0</v>
      </c>
      <c r="S111" s="1">
        <f t="shared" si="392"/>
        <v>0</v>
      </c>
      <c r="U111">
        <v>2</v>
      </c>
      <c r="V111">
        <v>7</v>
      </c>
      <c r="W111">
        <v>4</v>
      </c>
      <c r="X111">
        <v>3</v>
      </c>
      <c r="Y111">
        <v>15</v>
      </c>
      <c r="Z111">
        <v>15</v>
      </c>
      <c r="AA111">
        <v>20</v>
      </c>
      <c r="AB111">
        <v>19</v>
      </c>
      <c r="AC111">
        <v>60</v>
      </c>
      <c r="AD111">
        <v>22.5</v>
      </c>
      <c r="AE111">
        <v>124</v>
      </c>
      <c r="AF111">
        <v>91.5</v>
      </c>
      <c r="AG111">
        <v>48</v>
      </c>
      <c r="AH111">
        <v>32</v>
      </c>
      <c r="AI111">
        <v>91</v>
      </c>
      <c r="AJ111">
        <v>43</v>
      </c>
      <c r="AK111">
        <v>68</v>
      </c>
      <c r="AL111">
        <v>117</v>
      </c>
      <c r="AM111">
        <v>58</v>
      </c>
      <c r="AN111">
        <v>111</v>
      </c>
      <c r="AO111">
        <v>143.5</v>
      </c>
      <c r="AP111">
        <v>149</v>
      </c>
      <c r="AQ111">
        <v>169.5</v>
      </c>
      <c r="AR111" s="4">
        <v>315.5</v>
      </c>
      <c r="BF111" s="24">
        <f t="shared" si="393"/>
        <v>0</v>
      </c>
      <c r="BG111" s="24">
        <f t="shared" si="394"/>
        <v>0</v>
      </c>
      <c r="BH111" s="24">
        <f t="shared" si="395"/>
        <v>0</v>
      </c>
      <c r="BI111" s="24">
        <f t="shared" si="396"/>
        <v>0</v>
      </c>
      <c r="BJ111" s="24">
        <f t="shared" si="397"/>
        <v>0</v>
      </c>
      <c r="BK111" s="24">
        <f t="shared" si="398"/>
        <v>0</v>
      </c>
      <c r="BL111" s="24">
        <f t="shared" si="399"/>
        <v>0</v>
      </c>
      <c r="BM111" s="24">
        <f t="shared" si="400"/>
        <v>0</v>
      </c>
      <c r="BN111" s="24">
        <f t="shared" si="401"/>
        <v>0</v>
      </c>
      <c r="BO111" s="24">
        <f t="shared" si="402"/>
        <v>0</v>
      </c>
      <c r="BP111" s="24">
        <f t="shared" si="403"/>
        <v>0</v>
      </c>
      <c r="BQ111" s="24">
        <f t="shared" si="404"/>
        <v>0</v>
      </c>
    </row>
    <row r="112" spans="1:69" x14ac:dyDescent="0.25">
      <c r="A112" s="538" t="s">
        <v>353</v>
      </c>
      <c r="B112" s="499" t="s">
        <v>70</v>
      </c>
      <c r="C112" s="1">
        <f t="shared" si="378"/>
        <v>0</v>
      </c>
      <c r="D112" s="1">
        <f t="shared" si="379"/>
        <v>0</v>
      </c>
      <c r="E112" s="1">
        <f t="shared" si="380"/>
        <v>0</v>
      </c>
      <c r="F112" s="2" t="str">
        <f>IFERROR(SUM(AS112:BD112)/SUM($AG112:INDEX(AG112:AR112,$A$2)),"-")</f>
        <v>-</v>
      </c>
      <c r="H112" s="1">
        <f t="shared" si="381"/>
        <v>0</v>
      </c>
      <c r="I112" s="1">
        <f t="shared" si="382"/>
        <v>0</v>
      </c>
      <c r="J112" s="1">
        <f t="shared" si="383"/>
        <v>0</v>
      </c>
      <c r="K112" s="1">
        <f t="shared" si="384"/>
        <v>0</v>
      </c>
      <c r="L112" s="1">
        <f t="shared" si="385"/>
        <v>0</v>
      </c>
      <c r="M112" s="1">
        <f t="shared" si="386"/>
        <v>0</v>
      </c>
      <c r="N112" s="1">
        <f t="shared" si="387"/>
        <v>0</v>
      </c>
      <c r="O112" s="1">
        <f t="shared" si="388"/>
        <v>0</v>
      </c>
      <c r="P112" s="1">
        <f t="shared" si="389"/>
        <v>0</v>
      </c>
      <c r="Q112" s="1">
        <f t="shared" si="390"/>
        <v>0</v>
      </c>
      <c r="R112" s="1">
        <f t="shared" si="391"/>
        <v>0</v>
      </c>
      <c r="S112" s="1">
        <f t="shared" si="392"/>
        <v>0</v>
      </c>
      <c r="T112" s="38"/>
      <c r="AR112" s="4"/>
      <c r="BF112" s="24" t="str">
        <f t="shared" si="393"/>
        <v>-</v>
      </c>
      <c r="BG112" s="24" t="str">
        <f t="shared" si="394"/>
        <v>-</v>
      </c>
      <c r="BH112" s="24" t="str">
        <f t="shared" si="395"/>
        <v>-</v>
      </c>
      <c r="BI112" s="24" t="str">
        <f t="shared" si="396"/>
        <v>-</v>
      </c>
      <c r="BJ112" s="24" t="str">
        <f t="shared" si="397"/>
        <v>-</v>
      </c>
      <c r="BK112" s="24" t="str">
        <f t="shared" si="398"/>
        <v>-</v>
      </c>
      <c r="BL112" s="24" t="str">
        <f t="shared" si="399"/>
        <v>-</v>
      </c>
      <c r="BM112" s="24" t="str">
        <f t="shared" si="400"/>
        <v>-</v>
      </c>
      <c r="BN112" s="24" t="str">
        <f t="shared" si="401"/>
        <v>-</v>
      </c>
      <c r="BO112" s="24" t="str">
        <f t="shared" si="402"/>
        <v>-</v>
      </c>
      <c r="BP112" s="24" t="str">
        <f t="shared" si="403"/>
        <v>-</v>
      </c>
      <c r="BQ112" s="24" t="str">
        <f t="shared" si="404"/>
        <v>-</v>
      </c>
    </row>
    <row r="113" spans="1:69" x14ac:dyDescent="0.25">
      <c r="A113" s="539" t="s">
        <v>354</v>
      </c>
      <c r="B113" s="3" t="s">
        <v>185</v>
      </c>
      <c r="C113" s="1">
        <f t="shared" si="378"/>
        <v>8699</v>
      </c>
      <c r="D113" s="1">
        <f t="shared" si="379"/>
        <v>16181</v>
      </c>
      <c r="E113" s="1">
        <f t="shared" si="380"/>
        <v>0</v>
      </c>
      <c r="F113" s="2">
        <f>IFERROR(SUM(AS113:BD113)/SUM($AG113:INDEX(AG113:AR113,$A$2)),"-")</f>
        <v>0</v>
      </c>
      <c r="H113" s="1">
        <f t="shared" si="381"/>
        <v>1110</v>
      </c>
      <c r="I113" s="1">
        <f t="shared" si="382"/>
        <v>1589</v>
      </c>
      <c r="J113" s="1">
        <f t="shared" si="383"/>
        <v>2319</v>
      </c>
      <c r="K113" s="1">
        <f t="shared" si="384"/>
        <v>3681</v>
      </c>
      <c r="L113" s="1">
        <f t="shared" si="385"/>
        <v>2030</v>
      </c>
      <c r="M113" s="1">
        <f t="shared" si="386"/>
        <v>3413</v>
      </c>
      <c r="N113" s="1">
        <f t="shared" si="387"/>
        <v>4439</v>
      </c>
      <c r="O113" s="1">
        <f t="shared" si="388"/>
        <v>6299</v>
      </c>
      <c r="P113" s="1">
        <f t="shared" si="389"/>
        <v>0</v>
      </c>
      <c r="Q113" s="1">
        <f t="shared" si="390"/>
        <v>0</v>
      </c>
      <c r="R113" s="1">
        <f t="shared" si="391"/>
        <v>0</v>
      </c>
      <c r="S113" s="1">
        <f t="shared" si="392"/>
        <v>0</v>
      </c>
      <c r="T113" s="29"/>
      <c r="U113" s="30">
        <v>342</v>
      </c>
      <c r="V113" s="30">
        <v>282</v>
      </c>
      <c r="W113" s="30">
        <v>486</v>
      </c>
      <c r="X113" s="30">
        <v>492</v>
      </c>
      <c r="Y113" s="30">
        <v>519</v>
      </c>
      <c r="Z113" s="30">
        <v>578</v>
      </c>
      <c r="AA113" s="30">
        <v>730</v>
      </c>
      <c r="AB113" s="30">
        <v>483</v>
      </c>
      <c r="AC113" s="30">
        <v>1106</v>
      </c>
      <c r="AD113" s="30">
        <v>817</v>
      </c>
      <c r="AE113" s="30">
        <v>1435</v>
      </c>
      <c r="AF113" s="30">
        <v>1429</v>
      </c>
      <c r="AG113" s="30">
        <v>468</v>
      </c>
      <c r="AH113" s="30">
        <v>483</v>
      </c>
      <c r="AI113" s="30">
        <v>1079</v>
      </c>
      <c r="AJ113" s="30">
        <v>696</v>
      </c>
      <c r="AK113" s="30">
        <v>957</v>
      </c>
      <c r="AL113" s="30">
        <v>1760</v>
      </c>
      <c r="AM113" s="30">
        <v>1086</v>
      </c>
      <c r="AN113" s="30">
        <v>1321</v>
      </c>
      <c r="AO113" s="30">
        <v>2032</v>
      </c>
      <c r="AP113" s="30">
        <v>1454</v>
      </c>
      <c r="AQ113" s="30">
        <v>1636</v>
      </c>
      <c r="AR113" s="30">
        <v>3209</v>
      </c>
      <c r="BF113" s="24">
        <f t="shared" si="393"/>
        <v>0</v>
      </c>
      <c r="BG113" s="24">
        <f t="shared" si="394"/>
        <v>0</v>
      </c>
      <c r="BH113" s="24">
        <f t="shared" si="395"/>
        <v>0</v>
      </c>
      <c r="BI113" s="24">
        <f t="shared" si="396"/>
        <v>0</v>
      </c>
      <c r="BJ113" s="24">
        <f t="shared" si="397"/>
        <v>0</v>
      </c>
      <c r="BK113" s="24">
        <f t="shared" si="398"/>
        <v>0</v>
      </c>
      <c r="BL113" s="24">
        <f t="shared" si="399"/>
        <v>0</v>
      </c>
      <c r="BM113" s="24">
        <f t="shared" si="400"/>
        <v>0</v>
      </c>
      <c r="BN113" s="24">
        <f t="shared" si="401"/>
        <v>0</v>
      </c>
      <c r="BO113" s="24">
        <f t="shared" si="402"/>
        <v>0</v>
      </c>
      <c r="BP113" s="24">
        <f t="shared" si="403"/>
        <v>0</v>
      </c>
      <c r="BQ113" s="24">
        <f t="shared" si="404"/>
        <v>0</v>
      </c>
    </row>
    <row r="114" spans="1:69" x14ac:dyDescent="0.25">
      <c r="A114" s="538"/>
      <c r="B114" s="499"/>
    </row>
    <row r="115" spans="1:69" x14ac:dyDescent="0.25">
      <c r="A115" s="537" t="s">
        <v>106</v>
      </c>
      <c r="B115" s="500" t="s">
        <v>106</v>
      </c>
      <c r="C115" s="498" t="s">
        <v>0</v>
      </c>
      <c r="D115" s="498" t="s">
        <v>1</v>
      </c>
      <c r="E115" s="498" t="s">
        <v>2</v>
      </c>
      <c r="F115" s="498" t="s">
        <v>3</v>
      </c>
      <c r="G115" s="2" t="s">
        <v>53</v>
      </c>
      <c r="H115" s="505" t="s">
        <v>4</v>
      </c>
      <c r="I115" s="505" t="s">
        <v>5</v>
      </c>
      <c r="J115" s="505" t="s">
        <v>6</v>
      </c>
      <c r="K115" s="505" t="s">
        <v>7</v>
      </c>
      <c r="L115" s="509" t="s">
        <v>8</v>
      </c>
      <c r="M115" s="509" t="s">
        <v>9</v>
      </c>
      <c r="N115" s="509" t="s">
        <v>10</v>
      </c>
      <c r="O115" s="509" t="s">
        <v>11</v>
      </c>
      <c r="P115" s="503" t="s">
        <v>12</v>
      </c>
      <c r="Q115" s="503" t="s">
        <v>13</v>
      </c>
      <c r="R115" s="503" t="s">
        <v>207</v>
      </c>
      <c r="S115" s="503" t="s">
        <v>208</v>
      </c>
      <c r="T115" s="91" t="s">
        <v>53</v>
      </c>
      <c r="U115" s="505" t="s">
        <v>14</v>
      </c>
      <c r="V115" s="505" t="s">
        <v>15</v>
      </c>
      <c r="W115" s="505" t="s">
        <v>16</v>
      </c>
      <c r="X115" s="505" t="s">
        <v>17</v>
      </c>
      <c r="Y115" s="505" t="s">
        <v>18</v>
      </c>
      <c r="Z115" s="505" t="s">
        <v>19</v>
      </c>
      <c r="AA115" s="505" t="s">
        <v>20</v>
      </c>
      <c r="AB115" s="505" t="s">
        <v>21</v>
      </c>
      <c r="AC115" s="505" t="s">
        <v>22</v>
      </c>
      <c r="AD115" s="505" t="s">
        <v>23</v>
      </c>
      <c r="AE115" s="505" t="s">
        <v>24</v>
      </c>
      <c r="AF115" s="505" t="s">
        <v>25</v>
      </c>
      <c r="AG115" s="507" t="s">
        <v>26</v>
      </c>
      <c r="AH115" s="507" t="s">
        <v>27</v>
      </c>
      <c r="AI115" s="507" t="s">
        <v>28</v>
      </c>
      <c r="AJ115" s="507" t="s">
        <v>29</v>
      </c>
      <c r="AK115" s="507" t="s">
        <v>30</v>
      </c>
      <c r="AL115" s="507" t="s">
        <v>31</v>
      </c>
      <c r="AM115" s="507" t="s">
        <v>32</v>
      </c>
      <c r="AN115" s="507" t="s">
        <v>33</v>
      </c>
      <c r="AO115" s="507" t="s">
        <v>34</v>
      </c>
      <c r="AP115" s="507" t="s">
        <v>35</v>
      </c>
      <c r="AQ115" s="507" t="s">
        <v>36</v>
      </c>
      <c r="AR115" s="507" t="s">
        <v>37</v>
      </c>
      <c r="AS115" s="503" t="s">
        <v>38</v>
      </c>
      <c r="AT115" s="503" t="s">
        <v>39</v>
      </c>
      <c r="AU115" s="503" t="s">
        <v>40</v>
      </c>
      <c r="AV115" s="503" t="s">
        <v>41</v>
      </c>
      <c r="AW115" s="503" t="s">
        <v>42</v>
      </c>
      <c r="AX115" s="503" t="s">
        <v>43</v>
      </c>
      <c r="AY115" s="510" t="s">
        <v>322</v>
      </c>
      <c r="AZ115" s="510" t="s">
        <v>323</v>
      </c>
      <c r="BA115" s="510" t="s">
        <v>324</v>
      </c>
      <c r="BB115" s="510" t="s">
        <v>325</v>
      </c>
      <c r="BC115" s="510" t="s">
        <v>326</v>
      </c>
      <c r="BD115" s="510" t="s">
        <v>327</v>
      </c>
      <c r="BF115" s="518">
        <v>42736</v>
      </c>
      <c r="BG115" s="518">
        <v>42767</v>
      </c>
      <c r="BH115" s="518">
        <v>42795</v>
      </c>
      <c r="BI115" s="518">
        <v>42826</v>
      </c>
      <c r="BJ115" s="518">
        <v>42856</v>
      </c>
      <c r="BK115" s="518">
        <v>42887</v>
      </c>
      <c r="BL115" s="518">
        <v>42917</v>
      </c>
      <c r="BM115" s="518">
        <v>42948</v>
      </c>
      <c r="BN115" s="518">
        <v>42979</v>
      </c>
      <c r="BO115" s="518">
        <v>43009</v>
      </c>
      <c r="BP115" s="518">
        <v>43040</v>
      </c>
      <c r="BQ115" s="518">
        <v>43070</v>
      </c>
    </row>
    <row r="116" spans="1:69" x14ac:dyDescent="0.25">
      <c r="A116" s="538" t="s">
        <v>355</v>
      </c>
      <c r="B116" s="90" t="s">
        <v>172</v>
      </c>
      <c r="C116" s="1">
        <f t="shared" ref="C116" si="405">SUM(U116:AF116)</f>
        <v>380.07570767839815</v>
      </c>
      <c r="D116" s="1">
        <f t="shared" ref="D116" si="406">SUM(AG116:AR116)</f>
        <v>396.32328984524929</v>
      </c>
      <c r="E116" s="1">
        <f t="shared" ref="E116" si="407">SUM(AS116:BD116)</f>
        <v>0</v>
      </c>
      <c r="F116" s="2">
        <f>IFERROR(SUM(AS116:BD116)/SUM($AG116:INDEX(AG116:AR116,$A$2)),"-")</f>
        <v>0</v>
      </c>
      <c r="H116" s="1">
        <f t="shared" ref="H116" si="408">SUM(U116:W116)</f>
        <v>101.74784063192904</v>
      </c>
      <c r="I116" s="1">
        <f t="shared" ref="I116" si="409">SUM(X116:Z116)</f>
        <v>95.082831983805676</v>
      </c>
      <c r="J116" s="1">
        <f t="shared" ref="J116" si="410">SUM(AA116:AC116)</f>
        <v>105.82167892976588</v>
      </c>
      <c r="K116" s="1">
        <f t="shared" ref="K116" si="411">SUM(AD116:AF116)</f>
        <v>77.423356132897609</v>
      </c>
      <c r="L116" s="1">
        <f t="shared" ref="L116" si="412">SUM(AG116:AI116)</f>
        <v>93.435940730837785</v>
      </c>
      <c r="M116" s="1">
        <f t="shared" ref="M116" si="413">SUM(AJ116:AL116)</f>
        <v>130.34656715686276</v>
      </c>
      <c r="N116" s="1">
        <f t="shared" ref="N116" si="414">SUM(AM116:AO116)</f>
        <v>81.238385620915039</v>
      </c>
      <c r="O116" s="1">
        <f t="shared" ref="O116" si="415">SUM(AP116:AR116)</f>
        <v>91.302396336633677</v>
      </c>
      <c r="P116" s="1">
        <f t="shared" ref="P116" si="416">SUM(AS116:AU116)</f>
        <v>0</v>
      </c>
      <c r="Q116" s="1">
        <f t="shared" ref="Q116" si="417">SUM(AV116:AX116)</f>
        <v>0</v>
      </c>
      <c r="R116" s="1">
        <f t="shared" ref="R116" si="418">SUM(AY116:BA116)</f>
        <v>0</v>
      </c>
      <c r="S116" s="1">
        <f t="shared" ref="S116" si="419">SUM(BB116:BD116)</f>
        <v>0</v>
      </c>
      <c r="U116" s="1">
        <v>26.30713636363636</v>
      </c>
      <c r="V116" s="1">
        <v>28.190874999999998</v>
      </c>
      <c r="W116" s="1">
        <v>47.249829268292679</v>
      </c>
      <c r="X116" s="1">
        <v>44.29642105263158</v>
      </c>
      <c r="Y116" s="1">
        <v>31.103526315789473</v>
      </c>
      <c r="Z116" s="1">
        <v>19.682884615384616</v>
      </c>
      <c r="AA116" s="1">
        <v>58.362652173913041</v>
      </c>
      <c r="AB116" s="1">
        <v>22.092565217391304</v>
      </c>
      <c r="AC116" s="1">
        <v>25.36646153846154</v>
      </c>
      <c r="AD116" s="1">
        <v>21.27864705882353</v>
      </c>
      <c r="AE116" s="1">
        <v>24.353574074074075</v>
      </c>
      <c r="AF116" s="1">
        <v>31.791135000000001</v>
      </c>
      <c r="AG116" s="1">
        <v>39.548705882352941</v>
      </c>
      <c r="AH116" s="1">
        <v>36.599166666666669</v>
      </c>
      <c r="AI116" s="1">
        <v>17.288068181818179</v>
      </c>
      <c r="AJ116" s="1">
        <v>45.611800000000002</v>
      </c>
      <c r="AK116" s="1">
        <v>45.190708333333333</v>
      </c>
      <c r="AL116" s="1">
        <v>39.544058823529411</v>
      </c>
      <c r="AM116" s="1">
        <v>30.750441176470591</v>
      </c>
      <c r="AN116" s="1">
        <v>22.620833333333334</v>
      </c>
      <c r="AO116" s="1">
        <v>27.867111111111111</v>
      </c>
      <c r="AP116" s="1">
        <v>20.943280000000001</v>
      </c>
      <c r="AQ116" s="1">
        <v>32.650750000000002</v>
      </c>
      <c r="AR116" s="1">
        <v>37.708366336633667</v>
      </c>
      <c r="BF116" s="24">
        <f t="shared" ref="BF116" si="420">IFERROR(AS116/AG116,"-")</f>
        <v>0</v>
      </c>
      <c r="BG116" s="24">
        <f t="shared" ref="BG116" si="421">IFERROR(AT116/AH116,"-")</f>
        <v>0</v>
      </c>
      <c r="BH116" s="24">
        <f t="shared" ref="BH116" si="422">IFERROR(AU116/AI116,"-")</f>
        <v>0</v>
      </c>
      <c r="BI116" s="526"/>
      <c r="BJ116" s="526"/>
      <c r="BK116" s="526"/>
      <c r="BL116" s="526"/>
      <c r="BM116" s="526"/>
      <c r="BN116" s="526"/>
      <c r="BO116" s="526"/>
      <c r="BP116" s="526"/>
      <c r="BQ116" s="526"/>
    </row>
    <row r="117" spans="1:69" x14ac:dyDescent="0.25">
      <c r="A117" s="538" t="s">
        <v>356</v>
      </c>
      <c r="B117" s="499" t="s">
        <v>64</v>
      </c>
      <c r="C117" s="1">
        <f t="shared" ref="C117:C124" si="423">SUM(U117:AF117)</f>
        <v>169.49738817751259</v>
      </c>
      <c r="D117" s="1">
        <f t="shared" ref="D117:D124" si="424">SUM(AG117:AR117)</f>
        <v>173.89652033266992</v>
      </c>
      <c r="E117" s="1">
        <f t="shared" ref="E117:E124" si="425">SUM(AS117:BD117)</f>
        <v>0</v>
      </c>
      <c r="F117" s="2">
        <f>IFERROR(SUM(AS117:BD117)/SUM($AG117:INDEX(AG117:AR117,$A$2)),"-")</f>
        <v>0</v>
      </c>
      <c r="H117" s="1">
        <f t="shared" ref="H117:H124" si="426">SUM(U117:W117)</f>
        <v>40.276658952105436</v>
      </c>
      <c r="I117" s="1">
        <f t="shared" ref="I117:I124" si="427">SUM(X117:Z117)</f>
        <v>48.953828449966153</v>
      </c>
      <c r="J117" s="1">
        <f t="shared" ref="J117:J124" si="428">SUM(AA117:AC117)</f>
        <v>40.078720060993604</v>
      </c>
      <c r="K117" s="1">
        <f t="shared" ref="K117:K124" si="429">SUM(AD117:AF117)</f>
        <v>40.188180714447398</v>
      </c>
      <c r="L117" s="1">
        <f t="shared" ref="L117:L124" si="430">SUM(AG117:AI117)</f>
        <v>44.150728779233177</v>
      </c>
      <c r="M117" s="1">
        <f t="shared" ref="M117:M124" si="431">SUM(AJ117:AL117)</f>
        <v>49.661369659808216</v>
      </c>
      <c r="N117" s="1">
        <f t="shared" ref="N117:N124" si="432">SUM(AM117:AO117)</f>
        <v>39.052880611346012</v>
      </c>
      <c r="O117" s="1">
        <f t="shared" ref="O117:O124" si="433">SUM(AP117:AR117)</f>
        <v>41.031541282282532</v>
      </c>
      <c r="P117" s="1">
        <f t="shared" ref="P117:P124" si="434">SUM(AS117:AU117)</f>
        <v>0</v>
      </c>
      <c r="Q117" s="1">
        <f t="shared" ref="Q117:Q124" si="435">SUM(AV117:AX117)</f>
        <v>0</v>
      </c>
      <c r="R117" s="1">
        <f t="shared" ref="R117:R124" si="436">SUM(AY117:BA117)</f>
        <v>0</v>
      </c>
      <c r="S117" s="1">
        <f t="shared" ref="S117:S124" si="437">SUM(BB117:BD117)</f>
        <v>0</v>
      </c>
      <c r="U117" s="1">
        <v>14.291</v>
      </c>
      <c r="V117" s="1">
        <v>12.264639344262296</v>
      </c>
      <c r="W117" s="1">
        <v>13.721019607843138</v>
      </c>
      <c r="X117" s="1">
        <v>18.990310606060607</v>
      </c>
      <c r="Y117" s="1">
        <v>16.552014084507043</v>
      </c>
      <c r="Z117" s="1">
        <v>13.411503759398496</v>
      </c>
      <c r="AA117" s="1">
        <v>12.273387850467291</v>
      </c>
      <c r="AB117" s="1">
        <v>12.617048</v>
      </c>
      <c r="AC117" s="1">
        <v>15.188284210526316</v>
      </c>
      <c r="AD117" s="1">
        <v>13.283150289017343</v>
      </c>
      <c r="AE117" s="1">
        <v>13.998921113689164</v>
      </c>
      <c r="AF117" s="1">
        <v>12.906109311740892</v>
      </c>
      <c r="AG117" s="1">
        <v>16.773777777777777</v>
      </c>
      <c r="AH117" s="1">
        <v>12.862638297872341</v>
      </c>
      <c r="AI117" s="1">
        <v>14.514312703583062</v>
      </c>
      <c r="AJ117" s="1">
        <v>22.127795744680895</v>
      </c>
      <c r="AK117" s="1">
        <v>14.617838815789474</v>
      </c>
      <c r="AL117" s="1">
        <v>12.915735099337841</v>
      </c>
      <c r="AM117" s="1">
        <v>12.430647519582271</v>
      </c>
      <c r="AN117" s="1">
        <v>12.895561363636409</v>
      </c>
      <c r="AO117" s="1">
        <v>13.72667172812733</v>
      </c>
      <c r="AP117" s="1">
        <v>13.104578894472402</v>
      </c>
      <c r="AQ117" s="1">
        <v>14.30019887429653</v>
      </c>
      <c r="AR117" s="1">
        <v>13.626763513513604</v>
      </c>
      <c r="BF117" s="24">
        <f t="shared" ref="BF117:BF124" si="438">IFERROR(AS117/AG117,"-")</f>
        <v>0</v>
      </c>
      <c r="BG117" s="24">
        <f t="shared" ref="BG117:BG124" si="439">IFERROR(AT117/AH117,"-")</f>
        <v>0</v>
      </c>
      <c r="BH117" s="24">
        <f t="shared" ref="BH117:BH124" si="440">IFERROR(AU117/AI117,"-")</f>
        <v>0</v>
      </c>
      <c r="BI117" s="24">
        <f t="shared" ref="BI117:BI124" si="441">IFERROR(AV117/AJ117,"-")</f>
        <v>0</v>
      </c>
      <c r="BJ117" s="24">
        <f t="shared" ref="BJ117:BJ124" si="442">IFERROR(AW117/AK117,"-")</f>
        <v>0</v>
      </c>
      <c r="BK117" s="24">
        <f t="shared" ref="BK117:BK124" si="443">IFERROR(AX117/AL117,"-")</f>
        <v>0</v>
      </c>
      <c r="BL117" s="24">
        <f t="shared" ref="BL117:BL124" si="444">IFERROR(AY117/AM117,"-")</f>
        <v>0</v>
      </c>
      <c r="BM117" s="24">
        <f t="shared" ref="BM117:BM124" si="445">IFERROR(AZ117/AN117,"-")</f>
        <v>0</v>
      </c>
      <c r="BN117" s="24">
        <f t="shared" ref="BN117:BN124" si="446">IFERROR(BA117/AO117,"-")</f>
        <v>0</v>
      </c>
      <c r="BO117" s="24">
        <f t="shared" ref="BO117:BO124" si="447">IFERROR(BB117/AP117,"-")</f>
        <v>0</v>
      </c>
      <c r="BP117" s="24">
        <f t="shared" ref="BP117:BP124" si="448">IFERROR(BC117/AQ117,"-")</f>
        <v>0</v>
      </c>
      <c r="BQ117" s="24">
        <f t="shared" ref="BQ117:BQ124" si="449">IFERROR(BD117/AR117,"-")</f>
        <v>0</v>
      </c>
    </row>
    <row r="118" spans="1:69" x14ac:dyDescent="0.25">
      <c r="A118" s="538" t="s">
        <v>357</v>
      </c>
      <c r="B118" s="499" t="s">
        <v>65</v>
      </c>
      <c r="C118" s="1">
        <f t="shared" si="423"/>
        <v>165.54017414860408</v>
      </c>
      <c r="D118" s="1">
        <f t="shared" si="424"/>
        <v>157.40851605538336</v>
      </c>
      <c r="E118" s="1">
        <f t="shared" si="425"/>
        <v>0</v>
      </c>
      <c r="F118" s="2">
        <f>IFERROR(SUM(AS118:BD118)/SUM($AG118:INDEX(AG118:AR118,$A$2)),"-")</f>
        <v>0</v>
      </c>
      <c r="H118" s="1">
        <f t="shared" si="426"/>
        <v>40.508226305970148</v>
      </c>
      <c r="I118" s="1">
        <f t="shared" si="427"/>
        <v>42.346513666716589</v>
      </c>
      <c r="J118" s="1">
        <f t="shared" si="428"/>
        <v>41.349592653695908</v>
      </c>
      <c r="K118" s="1">
        <f t="shared" si="429"/>
        <v>41.335841522221429</v>
      </c>
      <c r="L118" s="1">
        <f t="shared" si="430"/>
        <v>37.966902756424638</v>
      </c>
      <c r="M118" s="1">
        <f t="shared" si="431"/>
        <v>39.987143010477894</v>
      </c>
      <c r="N118" s="1">
        <f t="shared" si="432"/>
        <v>38.145909542024775</v>
      </c>
      <c r="O118" s="1">
        <f t="shared" si="433"/>
        <v>41.308560746456038</v>
      </c>
      <c r="P118" s="1">
        <f t="shared" si="434"/>
        <v>0</v>
      </c>
      <c r="Q118" s="1">
        <f t="shared" si="435"/>
        <v>0</v>
      </c>
      <c r="R118" s="1">
        <f t="shared" si="436"/>
        <v>0</v>
      </c>
      <c r="S118" s="1">
        <f t="shared" si="437"/>
        <v>0</v>
      </c>
      <c r="U118" s="1">
        <v>13.443238805970148</v>
      </c>
      <c r="V118" s="1">
        <v>12.978</v>
      </c>
      <c r="W118" s="1">
        <v>14.086987500000001</v>
      </c>
      <c r="X118" s="1">
        <v>13.371373493975904</v>
      </c>
      <c r="Y118" s="1">
        <v>13.507051063829788</v>
      </c>
      <c r="Z118" s="1">
        <v>15.468089108910892</v>
      </c>
      <c r="AA118" s="1">
        <v>14.562409090909091</v>
      </c>
      <c r="AB118" s="1">
        <v>13.340843137254902</v>
      </c>
      <c r="AC118" s="1">
        <v>13.446340425531913</v>
      </c>
      <c r="AD118" s="1">
        <v>14.598518134715027</v>
      </c>
      <c r="AE118" s="1">
        <v>12.332295454545456</v>
      </c>
      <c r="AF118" s="1">
        <v>14.40502793296095</v>
      </c>
      <c r="AG118" s="1">
        <v>12.682178082191767</v>
      </c>
      <c r="AH118" s="1">
        <v>12.40044262295082</v>
      </c>
      <c r="AI118" s="1">
        <v>12.884282051282051</v>
      </c>
      <c r="AJ118" s="1">
        <v>14.84295</v>
      </c>
      <c r="AK118" s="1">
        <v>11.007173076923076</v>
      </c>
      <c r="AL118" s="1">
        <v>14.137019933554818</v>
      </c>
      <c r="AM118" s="1">
        <v>12.947330827067669</v>
      </c>
      <c r="AN118" s="1">
        <v>11.47652479338843</v>
      </c>
      <c r="AO118" s="1">
        <v>13.722053921568676</v>
      </c>
      <c r="AP118" s="1">
        <v>14.185758812615955</v>
      </c>
      <c r="AQ118" s="1">
        <v>13.054851063829787</v>
      </c>
      <c r="AR118" s="1">
        <v>14.067950870010298</v>
      </c>
      <c r="BF118" s="24">
        <f t="shared" si="438"/>
        <v>0</v>
      </c>
      <c r="BG118" s="24">
        <f t="shared" si="439"/>
        <v>0</v>
      </c>
      <c r="BH118" s="24">
        <f t="shared" si="440"/>
        <v>0</v>
      </c>
      <c r="BI118" s="24">
        <f t="shared" si="441"/>
        <v>0</v>
      </c>
      <c r="BJ118" s="24">
        <f t="shared" si="442"/>
        <v>0</v>
      </c>
      <c r="BK118" s="24">
        <f t="shared" si="443"/>
        <v>0</v>
      </c>
      <c r="BL118" s="24">
        <f t="shared" si="444"/>
        <v>0</v>
      </c>
      <c r="BM118" s="24">
        <f t="shared" si="445"/>
        <v>0</v>
      </c>
      <c r="BN118" s="24">
        <f t="shared" si="446"/>
        <v>0</v>
      </c>
      <c r="BO118" s="24">
        <f t="shared" si="447"/>
        <v>0</v>
      </c>
      <c r="BP118" s="24">
        <f t="shared" si="448"/>
        <v>0</v>
      </c>
      <c r="BQ118" s="24">
        <f t="shared" si="449"/>
        <v>0</v>
      </c>
    </row>
    <row r="119" spans="1:69" x14ac:dyDescent="0.25">
      <c r="A119" s="538" t="s">
        <v>358</v>
      </c>
      <c r="B119" s="499" t="s">
        <v>66</v>
      </c>
      <c r="C119" s="1">
        <f t="shared" si="423"/>
        <v>165.64260621228468</v>
      </c>
      <c r="D119" s="1">
        <f t="shared" si="424"/>
        <v>164.55617791976692</v>
      </c>
      <c r="E119" s="1">
        <f t="shared" si="425"/>
        <v>0</v>
      </c>
      <c r="F119" s="2">
        <f>IFERROR(SUM(AS119:BD119)/SUM($AG119:INDEX(AG119:AR119,$A$2)),"-")</f>
        <v>0</v>
      </c>
      <c r="H119" s="1">
        <f t="shared" si="426"/>
        <v>41.889641876657826</v>
      </c>
      <c r="I119" s="1">
        <f t="shared" si="427"/>
        <v>39.664839021742054</v>
      </c>
      <c r="J119" s="1">
        <f t="shared" si="428"/>
        <v>40.084202063867309</v>
      </c>
      <c r="K119" s="1">
        <f t="shared" si="429"/>
        <v>44.003923250017486</v>
      </c>
      <c r="L119" s="1">
        <f t="shared" si="430"/>
        <v>40.002439143155698</v>
      </c>
      <c r="M119" s="1">
        <f t="shared" si="431"/>
        <v>43.53931891920746</v>
      </c>
      <c r="N119" s="1">
        <f t="shared" si="432"/>
        <v>40.152376543695823</v>
      </c>
      <c r="O119" s="1">
        <f t="shared" si="433"/>
        <v>40.862043313707915</v>
      </c>
      <c r="P119" s="1">
        <f t="shared" si="434"/>
        <v>0</v>
      </c>
      <c r="Q119" s="1">
        <f t="shared" si="435"/>
        <v>0</v>
      </c>
      <c r="R119" s="1">
        <f t="shared" si="436"/>
        <v>0</v>
      </c>
      <c r="S119" s="1">
        <f t="shared" si="437"/>
        <v>0</v>
      </c>
      <c r="U119" s="1">
        <v>14.0415375</v>
      </c>
      <c r="V119" s="1">
        <v>13.919492307692309</v>
      </c>
      <c r="W119" s="1">
        <v>13.928612068965517</v>
      </c>
      <c r="X119" s="1">
        <v>13.356906666666667</v>
      </c>
      <c r="Y119" s="1">
        <v>12.324620253164557</v>
      </c>
      <c r="Z119" s="1">
        <v>13.983312101910828</v>
      </c>
      <c r="AA119" s="1">
        <v>13.493135802469135</v>
      </c>
      <c r="AB119" s="1">
        <v>12.78872340425532</v>
      </c>
      <c r="AC119" s="1">
        <v>13.802342857142857</v>
      </c>
      <c r="AD119" s="1">
        <v>14.327853107344634</v>
      </c>
      <c r="AE119" s="1">
        <v>13.960453376205788</v>
      </c>
      <c r="AF119" s="1">
        <v>15.715616766467067</v>
      </c>
      <c r="AG119" s="1">
        <v>11.609454545454545</v>
      </c>
      <c r="AH119" s="1">
        <v>12.460513333333333</v>
      </c>
      <c r="AI119" s="1">
        <v>15.932471264367816</v>
      </c>
      <c r="AJ119" s="1">
        <v>16.21570512820513</v>
      </c>
      <c r="AK119" s="1">
        <v>13.593325581395348</v>
      </c>
      <c r="AL119" s="1">
        <v>13.730288209606986</v>
      </c>
      <c r="AM119" s="1">
        <v>15.101141242937853</v>
      </c>
      <c r="AN119" s="1">
        <v>11.596215384615416</v>
      </c>
      <c r="AO119" s="1">
        <v>13.455019916142557</v>
      </c>
      <c r="AP119" s="1">
        <v>13.69990671641791</v>
      </c>
      <c r="AQ119" s="1">
        <v>13.496574829931973</v>
      </c>
      <c r="AR119" s="1">
        <v>13.665561767358035</v>
      </c>
      <c r="BF119" s="24">
        <f t="shared" si="438"/>
        <v>0</v>
      </c>
      <c r="BG119" s="24">
        <f t="shared" si="439"/>
        <v>0</v>
      </c>
      <c r="BH119" s="24">
        <f t="shared" si="440"/>
        <v>0</v>
      </c>
      <c r="BI119" s="24">
        <f t="shared" si="441"/>
        <v>0</v>
      </c>
      <c r="BJ119" s="24">
        <f t="shared" si="442"/>
        <v>0</v>
      </c>
      <c r="BK119" s="24">
        <f t="shared" si="443"/>
        <v>0</v>
      </c>
      <c r="BL119" s="24">
        <f t="shared" si="444"/>
        <v>0</v>
      </c>
      <c r="BM119" s="24">
        <f t="shared" si="445"/>
        <v>0</v>
      </c>
      <c r="BN119" s="24">
        <f t="shared" si="446"/>
        <v>0</v>
      </c>
      <c r="BO119" s="24">
        <f t="shared" si="447"/>
        <v>0</v>
      </c>
      <c r="BP119" s="24">
        <f t="shared" si="448"/>
        <v>0</v>
      </c>
      <c r="BQ119" s="24">
        <f t="shared" si="449"/>
        <v>0</v>
      </c>
    </row>
    <row r="120" spans="1:69" x14ac:dyDescent="0.25">
      <c r="A120" s="538" t="s">
        <v>359</v>
      </c>
      <c r="B120" s="499" t="s">
        <v>67</v>
      </c>
      <c r="C120" s="1">
        <f t="shared" si="423"/>
        <v>179.37381479136113</v>
      </c>
      <c r="D120" s="1">
        <f t="shared" si="424"/>
        <v>167.89266420696322</v>
      </c>
      <c r="E120" s="1">
        <f t="shared" si="425"/>
        <v>0</v>
      </c>
      <c r="F120" s="2">
        <f>IFERROR(SUM(AS120:BD120)/SUM($AG120:INDEX(AG120:AR120,$A$2)),"-")</f>
        <v>0</v>
      </c>
      <c r="H120" s="1">
        <f t="shared" si="426"/>
        <v>40.220467398261512</v>
      </c>
      <c r="I120" s="1">
        <f t="shared" si="427"/>
        <v>48.94560073733377</v>
      </c>
      <c r="J120" s="1">
        <f t="shared" si="428"/>
        <v>46.108588239247311</v>
      </c>
      <c r="K120" s="1">
        <f t="shared" si="429"/>
        <v>44.099158416518534</v>
      </c>
      <c r="L120" s="1">
        <f t="shared" si="430"/>
        <v>38.580743400760042</v>
      </c>
      <c r="M120" s="1">
        <f t="shared" si="431"/>
        <v>38.65232552166934</v>
      </c>
      <c r="N120" s="1">
        <f t="shared" si="432"/>
        <v>44.484512298780899</v>
      </c>
      <c r="O120" s="1">
        <f t="shared" si="433"/>
        <v>46.175082985752937</v>
      </c>
      <c r="P120" s="1">
        <f t="shared" si="434"/>
        <v>0</v>
      </c>
      <c r="Q120" s="1">
        <f t="shared" si="435"/>
        <v>0</v>
      </c>
      <c r="R120" s="1">
        <f t="shared" si="436"/>
        <v>0</v>
      </c>
      <c r="S120" s="1">
        <f t="shared" si="437"/>
        <v>0</v>
      </c>
      <c r="U120" s="1">
        <v>14.326594594594592</v>
      </c>
      <c r="V120" s="1">
        <v>13.277911764705882</v>
      </c>
      <c r="W120" s="1">
        <v>12.615961038961039</v>
      </c>
      <c r="X120" s="1">
        <v>23.001364077669901</v>
      </c>
      <c r="Y120" s="1">
        <v>12.360366071428572</v>
      </c>
      <c r="Z120" s="1">
        <v>13.583870588235293</v>
      </c>
      <c r="AA120" s="1">
        <v>17.750412499999999</v>
      </c>
      <c r="AB120" s="1">
        <v>13.863290322580646</v>
      </c>
      <c r="AC120" s="1">
        <v>14.494885416666667</v>
      </c>
      <c r="AD120" s="1">
        <v>13.429901408450704</v>
      </c>
      <c r="AE120" s="1">
        <v>14.589820388349516</v>
      </c>
      <c r="AF120" s="1">
        <v>16.079436619718312</v>
      </c>
      <c r="AG120" s="1">
        <v>13.176663366336635</v>
      </c>
      <c r="AH120" s="1">
        <v>12.236357142857143</v>
      </c>
      <c r="AI120" s="1">
        <v>13.167722891566264</v>
      </c>
      <c r="AJ120" s="1">
        <v>11.816342857142857</v>
      </c>
      <c r="AK120" s="1">
        <v>13.432971428571429</v>
      </c>
      <c r="AL120" s="1">
        <v>13.403011235955056</v>
      </c>
      <c r="AM120" s="1">
        <v>15.650157142857143</v>
      </c>
      <c r="AN120" s="1">
        <v>14.438734693877551</v>
      </c>
      <c r="AO120" s="1">
        <v>14.395620462046203</v>
      </c>
      <c r="AP120" s="1">
        <v>16.863966101694917</v>
      </c>
      <c r="AQ120" s="1">
        <v>13.090885</v>
      </c>
      <c r="AR120" s="1">
        <v>16.22023188405802</v>
      </c>
      <c r="BF120" s="24">
        <f t="shared" si="438"/>
        <v>0</v>
      </c>
      <c r="BG120" s="24">
        <f t="shared" si="439"/>
        <v>0</v>
      </c>
      <c r="BH120" s="24">
        <f t="shared" si="440"/>
        <v>0</v>
      </c>
      <c r="BI120" s="24">
        <f t="shared" si="441"/>
        <v>0</v>
      </c>
      <c r="BJ120" s="24">
        <f t="shared" si="442"/>
        <v>0</v>
      </c>
      <c r="BK120" s="24">
        <f t="shared" si="443"/>
        <v>0</v>
      </c>
      <c r="BL120" s="24">
        <f t="shared" si="444"/>
        <v>0</v>
      </c>
      <c r="BM120" s="24">
        <f t="shared" si="445"/>
        <v>0</v>
      </c>
      <c r="BN120" s="24">
        <f t="shared" si="446"/>
        <v>0</v>
      </c>
      <c r="BO120" s="24">
        <f t="shared" si="447"/>
        <v>0</v>
      </c>
      <c r="BP120" s="24">
        <f t="shared" si="448"/>
        <v>0</v>
      </c>
      <c r="BQ120" s="24">
        <f t="shared" si="449"/>
        <v>0</v>
      </c>
    </row>
    <row r="121" spans="1:69" x14ac:dyDescent="0.25">
      <c r="A121" s="538" t="s">
        <v>360</v>
      </c>
      <c r="B121" s="499" t="s">
        <v>68</v>
      </c>
      <c r="C121" s="1">
        <f t="shared" si="423"/>
        <v>202.33064464248912</v>
      </c>
      <c r="D121" s="1">
        <f t="shared" si="424"/>
        <v>201.71333865189544</v>
      </c>
      <c r="E121" s="1">
        <f t="shared" si="425"/>
        <v>0</v>
      </c>
      <c r="F121" s="2">
        <f>IFERROR(SUM(AS121:BD121)/SUM($AG121:INDEX(AG121:AR121,$A$2)),"-")</f>
        <v>0</v>
      </c>
      <c r="H121" s="1">
        <f t="shared" si="426"/>
        <v>53.860398338220925</v>
      </c>
      <c r="I121" s="1">
        <f t="shared" si="427"/>
        <v>53.824375665318286</v>
      </c>
      <c r="J121" s="1">
        <f t="shared" si="428"/>
        <v>46.633473017378869</v>
      </c>
      <c r="K121" s="1">
        <f t="shared" si="429"/>
        <v>48.012397621571026</v>
      </c>
      <c r="L121" s="1">
        <f t="shared" si="430"/>
        <v>44.088211790017212</v>
      </c>
      <c r="M121" s="1">
        <f t="shared" si="431"/>
        <v>46.931230937595444</v>
      </c>
      <c r="N121" s="1">
        <f t="shared" si="432"/>
        <v>51.741283605442177</v>
      </c>
      <c r="O121" s="1">
        <f t="shared" si="433"/>
        <v>58.952612318840622</v>
      </c>
      <c r="P121" s="1">
        <f t="shared" si="434"/>
        <v>0</v>
      </c>
      <c r="Q121" s="1">
        <f t="shared" si="435"/>
        <v>0</v>
      </c>
      <c r="R121" s="1">
        <f t="shared" si="436"/>
        <v>0</v>
      </c>
      <c r="S121" s="1">
        <f t="shared" si="437"/>
        <v>0</v>
      </c>
      <c r="U121" s="1">
        <v>17.450212121212122</v>
      </c>
      <c r="V121" s="1">
        <v>21.493322580645163</v>
      </c>
      <c r="W121" s="1">
        <v>14.916863636363637</v>
      </c>
      <c r="X121" s="1">
        <v>25.259331168831167</v>
      </c>
      <c r="Y121" s="1">
        <v>13.783142857142858</v>
      </c>
      <c r="Z121" s="1">
        <v>14.781901639344262</v>
      </c>
      <c r="AA121" s="1">
        <v>18.225328947368421</v>
      </c>
      <c r="AB121" s="1">
        <v>14.662344827586208</v>
      </c>
      <c r="AC121" s="1">
        <v>13.745799242424242</v>
      </c>
      <c r="AD121" s="1">
        <v>15.212297297297297</v>
      </c>
      <c r="AE121" s="1">
        <v>15.120005649717514</v>
      </c>
      <c r="AF121" s="1">
        <v>17.680094674556212</v>
      </c>
      <c r="AG121" s="1">
        <v>12.852678571428571</v>
      </c>
      <c r="AH121" s="1">
        <v>15.046590361445782</v>
      </c>
      <c r="AI121" s="1">
        <v>16.188942857142859</v>
      </c>
      <c r="AJ121" s="1">
        <v>16.416063636363639</v>
      </c>
      <c r="AK121" s="1">
        <v>16.652473684210527</v>
      </c>
      <c r="AL121" s="1">
        <v>13.862693617021277</v>
      </c>
      <c r="AM121" s="1">
        <v>20.47034693877551</v>
      </c>
      <c r="AN121" s="1">
        <v>16.644986666666668</v>
      </c>
      <c r="AO121" s="1">
        <v>14.62595</v>
      </c>
      <c r="AP121" s="1">
        <v>15.476500000000001</v>
      </c>
      <c r="AQ121" s="1">
        <v>19.315999999999999</v>
      </c>
      <c r="AR121" s="1">
        <v>24.160112318840614</v>
      </c>
      <c r="BF121" s="24">
        <f t="shared" si="438"/>
        <v>0</v>
      </c>
      <c r="BG121" s="24">
        <f t="shared" si="439"/>
        <v>0</v>
      </c>
      <c r="BH121" s="24">
        <f t="shared" si="440"/>
        <v>0</v>
      </c>
      <c r="BI121" s="24">
        <f t="shared" si="441"/>
        <v>0</v>
      </c>
      <c r="BJ121" s="24">
        <f t="shared" si="442"/>
        <v>0</v>
      </c>
      <c r="BK121" s="24">
        <f t="shared" si="443"/>
        <v>0</v>
      </c>
      <c r="BL121" s="24">
        <f t="shared" si="444"/>
        <v>0</v>
      </c>
      <c r="BM121" s="24">
        <f t="shared" si="445"/>
        <v>0</v>
      </c>
      <c r="BN121" s="24">
        <f t="shared" si="446"/>
        <v>0</v>
      </c>
      <c r="BO121" s="24">
        <f t="shared" si="447"/>
        <v>0</v>
      </c>
      <c r="BP121" s="24">
        <f t="shared" si="448"/>
        <v>0</v>
      </c>
      <c r="BQ121" s="24">
        <f t="shared" si="449"/>
        <v>0</v>
      </c>
    </row>
    <row r="122" spans="1:69" x14ac:dyDescent="0.25">
      <c r="A122" s="538" t="s">
        <v>361</v>
      </c>
      <c r="B122" s="499" t="s">
        <v>69</v>
      </c>
      <c r="C122" s="1">
        <f t="shared" si="423"/>
        <v>220.28350312909896</v>
      </c>
      <c r="D122" s="1">
        <f t="shared" si="424"/>
        <v>210.88692496715024</v>
      </c>
      <c r="E122" s="1">
        <f t="shared" si="425"/>
        <v>0</v>
      </c>
      <c r="F122" s="2">
        <f>IFERROR(SUM(AS122:BD122)/SUM($AG122:INDEX(AG122:AR122,$A$2)),"-")</f>
        <v>0</v>
      </c>
      <c r="H122" s="1">
        <f t="shared" si="426"/>
        <v>59.321892857142856</v>
      </c>
      <c r="I122" s="1">
        <f t="shared" si="427"/>
        <v>36.339466666666667</v>
      </c>
      <c r="J122" s="1">
        <f t="shared" si="428"/>
        <v>64.490776315789475</v>
      </c>
      <c r="K122" s="1">
        <f t="shared" si="429"/>
        <v>60.13136728949997</v>
      </c>
      <c r="L122" s="1">
        <f t="shared" si="430"/>
        <v>62.570231456043956</v>
      </c>
      <c r="M122" s="1">
        <f t="shared" si="431"/>
        <v>42.710730862768479</v>
      </c>
      <c r="N122" s="1">
        <f t="shared" si="432"/>
        <v>50.034781848410944</v>
      </c>
      <c r="O122" s="1">
        <f t="shared" si="433"/>
        <v>55.571180799926871</v>
      </c>
      <c r="P122" s="1">
        <f t="shared" si="434"/>
        <v>0</v>
      </c>
      <c r="Q122" s="1">
        <f t="shared" si="435"/>
        <v>0</v>
      </c>
      <c r="R122" s="1">
        <f t="shared" si="436"/>
        <v>0</v>
      </c>
      <c r="S122" s="1">
        <f t="shared" si="437"/>
        <v>0</v>
      </c>
      <c r="U122" s="1">
        <v>18.035</v>
      </c>
      <c r="V122" s="1">
        <v>16.153142857142857</v>
      </c>
      <c r="W122" s="1">
        <v>25.133749999999999</v>
      </c>
      <c r="X122" s="1">
        <v>15.746666666666668</v>
      </c>
      <c r="Y122" s="1">
        <v>-2.3321333333333332</v>
      </c>
      <c r="Z122" s="1">
        <v>22.924933333333335</v>
      </c>
      <c r="AA122" s="1">
        <v>19.643999999999998</v>
      </c>
      <c r="AB122" s="1">
        <v>20.519526315789474</v>
      </c>
      <c r="AC122" s="1">
        <v>24.327249999999999</v>
      </c>
      <c r="AD122" s="1">
        <v>19.109044444444446</v>
      </c>
      <c r="AE122" s="1">
        <v>17.160306451612904</v>
      </c>
      <c r="AF122" s="1">
        <v>23.862016393442623</v>
      </c>
      <c r="AG122" s="1">
        <v>16.526125</v>
      </c>
      <c r="AH122" s="1">
        <v>26.7690625</v>
      </c>
      <c r="AI122" s="1">
        <v>19.275043956043955</v>
      </c>
      <c r="AJ122" s="1">
        <v>9.7587441860465116</v>
      </c>
      <c r="AK122" s="1">
        <v>17.981029411764705</v>
      </c>
      <c r="AL122" s="1">
        <v>14.970957264957265</v>
      </c>
      <c r="AM122" s="1">
        <v>14.095689655172412</v>
      </c>
      <c r="AN122" s="1">
        <v>20.192837837837839</v>
      </c>
      <c r="AO122" s="1">
        <v>15.746254355400698</v>
      </c>
      <c r="AP122" s="1">
        <v>21.356550335570471</v>
      </c>
      <c r="AQ122" s="1">
        <v>13.815876106194692</v>
      </c>
      <c r="AR122" s="1">
        <v>20.39875435816171</v>
      </c>
      <c r="BF122" s="24">
        <f t="shared" si="438"/>
        <v>0</v>
      </c>
      <c r="BG122" s="24">
        <f t="shared" si="439"/>
        <v>0</v>
      </c>
      <c r="BH122" s="24">
        <f t="shared" si="440"/>
        <v>0</v>
      </c>
      <c r="BI122" s="24">
        <f t="shared" si="441"/>
        <v>0</v>
      </c>
      <c r="BJ122" s="24">
        <f t="shared" si="442"/>
        <v>0</v>
      </c>
      <c r="BK122" s="24">
        <f t="shared" si="443"/>
        <v>0</v>
      </c>
      <c r="BL122" s="24">
        <f t="shared" si="444"/>
        <v>0</v>
      </c>
      <c r="BM122" s="24">
        <f t="shared" si="445"/>
        <v>0</v>
      </c>
      <c r="BN122" s="24">
        <f t="shared" si="446"/>
        <v>0</v>
      </c>
      <c r="BO122" s="24">
        <f t="shared" si="447"/>
        <v>0</v>
      </c>
      <c r="BP122" s="24">
        <f t="shared" si="448"/>
        <v>0</v>
      </c>
      <c r="BQ122" s="24">
        <f t="shared" si="449"/>
        <v>0</v>
      </c>
    </row>
    <row r="123" spans="1:69" x14ac:dyDescent="0.25">
      <c r="A123" s="538" t="s">
        <v>362</v>
      </c>
      <c r="B123" s="499" t="s">
        <v>70</v>
      </c>
      <c r="C123" s="1">
        <f t="shared" si="423"/>
        <v>0</v>
      </c>
      <c r="D123" s="1">
        <f t="shared" si="424"/>
        <v>0</v>
      </c>
      <c r="E123" s="1">
        <f t="shared" si="425"/>
        <v>0</v>
      </c>
      <c r="F123" s="2" t="str">
        <f>IFERROR(SUM(AS123:BD123)/SUM($AG123:INDEX(AG123:AR123,$A$2)),"-")</f>
        <v>-</v>
      </c>
      <c r="H123" s="1">
        <f t="shared" si="426"/>
        <v>0</v>
      </c>
      <c r="I123" s="1">
        <f t="shared" si="427"/>
        <v>0</v>
      </c>
      <c r="J123" s="1">
        <f t="shared" si="428"/>
        <v>0</v>
      </c>
      <c r="K123" s="1">
        <f t="shared" si="429"/>
        <v>0</v>
      </c>
      <c r="L123" s="1">
        <f t="shared" si="430"/>
        <v>0</v>
      </c>
      <c r="M123" s="1">
        <f t="shared" si="431"/>
        <v>0</v>
      </c>
      <c r="N123" s="1">
        <f t="shared" si="432"/>
        <v>0</v>
      </c>
      <c r="O123" s="1">
        <f t="shared" si="433"/>
        <v>0</v>
      </c>
      <c r="P123" s="1">
        <f t="shared" si="434"/>
        <v>0</v>
      </c>
      <c r="Q123" s="1">
        <f t="shared" si="435"/>
        <v>0</v>
      </c>
      <c r="R123" s="1">
        <f t="shared" si="436"/>
        <v>0</v>
      </c>
      <c r="S123" s="1">
        <f t="shared" si="437"/>
        <v>0</v>
      </c>
      <c r="T123" s="38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BF123" s="24" t="str">
        <f t="shared" si="438"/>
        <v>-</v>
      </c>
      <c r="BG123" s="24" t="str">
        <f t="shared" si="439"/>
        <v>-</v>
      </c>
      <c r="BH123" s="24" t="str">
        <f t="shared" si="440"/>
        <v>-</v>
      </c>
      <c r="BI123" s="24" t="str">
        <f t="shared" si="441"/>
        <v>-</v>
      </c>
      <c r="BJ123" s="24" t="str">
        <f t="shared" si="442"/>
        <v>-</v>
      </c>
      <c r="BK123" s="24" t="str">
        <f t="shared" si="443"/>
        <v>-</v>
      </c>
      <c r="BL123" s="24" t="str">
        <f t="shared" si="444"/>
        <v>-</v>
      </c>
      <c r="BM123" s="24" t="str">
        <f t="shared" si="445"/>
        <v>-</v>
      </c>
      <c r="BN123" s="24" t="str">
        <f t="shared" si="446"/>
        <v>-</v>
      </c>
      <c r="BO123" s="24" t="str">
        <f t="shared" si="447"/>
        <v>-</v>
      </c>
      <c r="BP123" s="24" t="str">
        <f t="shared" si="448"/>
        <v>-</v>
      </c>
      <c r="BQ123" s="24" t="str">
        <f t="shared" si="449"/>
        <v>-</v>
      </c>
    </row>
    <row r="124" spans="1:69" x14ac:dyDescent="0.25">
      <c r="A124" s="539" t="s">
        <v>363</v>
      </c>
      <c r="B124" s="3" t="s">
        <v>185</v>
      </c>
      <c r="C124" s="1">
        <f t="shared" si="423"/>
        <v>187.65398818532901</v>
      </c>
      <c r="D124" s="1">
        <f t="shared" si="424"/>
        <v>178.78242097736202</v>
      </c>
      <c r="E124" s="1">
        <f t="shared" si="425"/>
        <v>0</v>
      </c>
      <c r="F124" s="2">
        <f>IFERROR(SUM(AS124:BD124)/SUM($AG124:INDEX(AG124:AR124,$A$2)),"-")</f>
        <v>0</v>
      </c>
      <c r="H124" s="1">
        <f t="shared" si="426"/>
        <v>46.43406522149872</v>
      </c>
      <c r="I124" s="1">
        <f t="shared" si="427"/>
        <v>48.515227673009974</v>
      </c>
      <c r="J124" s="1">
        <f t="shared" si="428"/>
        <v>46.55206810980301</v>
      </c>
      <c r="K124" s="1">
        <f t="shared" si="429"/>
        <v>46.152627181017301</v>
      </c>
      <c r="L124" s="1">
        <f t="shared" si="430"/>
        <v>44.076352663081053</v>
      </c>
      <c r="M124" s="1">
        <f t="shared" si="431"/>
        <v>47.202707157784801</v>
      </c>
      <c r="N124" s="1">
        <f t="shared" si="432"/>
        <v>42.254669923181041</v>
      </c>
      <c r="O124" s="1">
        <f t="shared" si="433"/>
        <v>45.248691233315114</v>
      </c>
      <c r="P124" s="1">
        <f t="shared" si="434"/>
        <v>0</v>
      </c>
      <c r="Q124" s="1">
        <f t="shared" si="435"/>
        <v>0</v>
      </c>
      <c r="R124" s="1">
        <f t="shared" si="436"/>
        <v>0</v>
      </c>
      <c r="S124" s="1">
        <f t="shared" si="437"/>
        <v>0</v>
      </c>
      <c r="T124" s="29"/>
      <c r="U124" s="56">
        <v>15.170114035087719</v>
      </c>
      <c r="V124" s="56">
        <v>14.523329787234045</v>
      </c>
      <c r="W124" s="56">
        <v>16.740621399176955</v>
      </c>
      <c r="X124" s="56">
        <v>19.961979674796748</v>
      </c>
      <c r="Y124" s="56">
        <v>13.928090558766858</v>
      </c>
      <c r="Z124" s="56">
        <v>14.625157439446367</v>
      </c>
      <c r="AA124" s="56">
        <v>17.284042465753423</v>
      </c>
      <c r="AB124" s="56">
        <v>13.970966873706006</v>
      </c>
      <c r="AC124" s="56">
        <v>15.297058770343583</v>
      </c>
      <c r="AD124" s="56">
        <v>14.594621787025705</v>
      </c>
      <c r="AE124" s="56">
        <v>14.723215331010474</v>
      </c>
      <c r="AF124" s="56">
        <v>16.834790062981121</v>
      </c>
      <c r="AG124" s="56">
        <v>14.478123931623928</v>
      </c>
      <c r="AH124" s="56">
        <v>14.438670807453416</v>
      </c>
      <c r="AI124" s="56">
        <v>15.159557924003707</v>
      </c>
      <c r="AJ124" s="56">
        <v>18.039591954023006</v>
      </c>
      <c r="AK124" s="56">
        <v>15.130410658307209</v>
      </c>
      <c r="AL124" s="56">
        <v>14.032704545454584</v>
      </c>
      <c r="AM124" s="56">
        <v>14.587937384898721</v>
      </c>
      <c r="AN124" s="56">
        <v>13.477317183951573</v>
      </c>
      <c r="AO124" s="56">
        <v>14.189415354330745</v>
      </c>
      <c r="AP124" s="56">
        <v>14.963684319119682</v>
      </c>
      <c r="AQ124" s="56">
        <v>14.299060513447465</v>
      </c>
      <c r="AR124" s="56">
        <v>15.985946400747963</v>
      </c>
      <c r="BF124" s="24">
        <f t="shared" si="438"/>
        <v>0</v>
      </c>
      <c r="BG124" s="24">
        <f t="shared" si="439"/>
        <v>0</v>
      </c>
      <c r="BH124" s="24">
        <f t="shared" si="440"/>
        <v>0</v>
      </c>
      <c r="BI124" s="24">
        <f t="shared" si="441"/>
        <v>0</v>
      </c>
      <c r="BJ124" s="24">
        <f t="shared" si="442"/>
        <v>0</v>
      </c>
      <c r="BK124" s="24">
        <f t="shared" si="443"/>
        <v>0</v>
      </c>
      <c r="BL124" s="24">
        <f t="shared" si="444"/>
        <v>0</v>
      </c>
      <c r="BM124" s="24">
        <f t="shared" si="445"/>
        <v>0</v>
      </c>
      <c r="BN124" s="24">
        <f t="shared" si="446"/>
        <v>0</v>
      </c>
      <c r="BO124" s="24">
        <f t="shared" si="447"/>
        <v>0</v>
      </c>
      <c r="BP124" s="24">
        <f t="shared" si="448"/>
        <v>0</v>
      </c>
      <c r="BQ124" s="24">
        <f t="shared" si="449"/>
        <v>0</v>
      </c>
    </row>
    <row r="125" spans="1:69" x14ac:dyDescent="0.25">
      <c r="A125" s="538"/>
      <c r="B125" s="499"/>
    </row>
    <row r="126" spans="1:69" x14ac:dyDescent="0.25">
      <c r="A126" s="537" t="s">
        <v>293</v>
      </c>
      <c r="B126" s="500" t="s">
        <v>293</v>
      </c>
      <c r="C126" s="498" t="s">
        <v>0</v>
      </c>
      <c r="D126" s="498" t="s">
        <v>1</v>
      </c>
      <c r="E126" s="498" t="s">
        <v>2</v>
      </c>
      <c r="F126" s="498" t="s">
        <v>3</v>
      </c>
      <c r="G126" s="2" t="s">
        <v>53</v>
      </c>
      <c r="H126" s="505" t="s">
        <v>4</v>
      </c>
      <c r="I126" s="505" t="s">
        <v>5</v>
      </c>
      <c r="J126" s="505" t="s">
        <v>6</v>
      </c>
      <c r="K126" s="505" t="s">
        <v>7</v>
      </c>
      <c r="L126" s="509" t="s">
        <v>8</v>
      </c>
      <c r="M126" s="509" t="s">
        <v>9</v>
      </c>
      <c r="N126" s="509" t="s">
        <v>10</v>
      </c>
      <c r="O126" s="509" t="s">
        <v>11</v>
      </c>
      <c r="P126" s="503" t="s">
        <v>12</v>
      </c>
      <c r="Q126" s="503" t="s">
        <v>13</v>
      </c>
      <c r="R126" s="503" t="s">
        <v>207</v>
      </c>
      <c r="S126" s="503" t="s">
        <v>208</v>
      </c>
      <c r="T126" s="91" t="s">
        <v>53</v>
      </c>
      <c r="U126" s="505" t="s">
        <v>14</v>
      </c>
      <c r="V126" s="505" t="s">
        <v>15</v>
      </c>
      <c r="W126" s="505" t="s">
        <v>16</v>
      </c>
      <c r="X126" s="505" t="s">
        <v>17</v>
      </c>
      <c r="Y126" s="505" t="s">
        <v>18</v>
      </c>
      <c r="Z126" s="505" t="s">
        <v>19</v>
      </c>
      <c r="AA126" s="505" t="s">
        <v>20</v>
      </c>
      <c r="AB126" s="505" t="s">
        <v>21</v>
      </c>
      <c r="AC126" s="505" t="s">
        <v>22</v>
      </c>
      <c r="AD126" s="505" t="s">
        <v>23</v>
      </c>
      <c r="AE126" s="505" t="s">
        <v>24</v>
      </c>
      <c r="AF126" s="505" t="s">
        <v>25</v>
      </c>
      <c r="AG126" s="507" t="s">
        <v>26</v>
      </c>
      <c r="AH126" s="507" t="s">
        <v>27</v>
      </c>
      <c r="AI126" s="507" t="s">
        <v>28</v>
      </c>
      <c r="AJ126" s="507" t="s">
        <v>29</v>
      </c>
      <c r="AK126" s="507" t="s">
        <v>30</v>
      </c>
      <c r="AL126" s="507" t="s">
        <v>31</v>
      </c>
      <c r="AM126" s="507" t="s">
        <v>32</v>
      </c>
      <c r="AN126" s="507" t="s">
        <v>33</v>
      </c>
      <c r="AO126" s="507" t="s">
        <v>34</v>
      </c>
      <c r="AP126" s="507" t="s">
        <v>35</v>
      </c>
      <c r="AQ126" s="507" t="s">
        <v>36</v>
      </c>
      <c r="AR126" s="507" t="s">
        <v>37</v>
      </c>
      <c r="AS126" s="503" t="s">
        <v>38</v>
      </c>
      <c r="AT126" s="503" t="s">
        <v>39</v>
      </c>
      <c r="AU126" s="503" t="s">
        <v>40</v>
      </c>
      <c r="AV126" s="503" t="s">
        <v>41</v>
      </c>
      <c r="AW126" s="503" t="s">
        <v>42</v>
      </c>
      <c r="AX126" s="503" t="s">
        <v>43</v>
      </c>
      <c r="AY126" s="510" t="s">
        <v>322</v>
      </c>
      <c r="AZ126" s="510" t="s">
        <v>323</v>
      </c>
      <c r="BA126" s="510" t="s">
        <v>324</v>
      </c>
      <c r="BB126" s="510" t="s">
        <v>325</v>
      </c>
      <c r="BC126" s="510" t="s">
        <v>326</v>
      </c>
      <c r="BD126" s="510" t="s">
        <v>327</v>
      </c>
      <c r="BF126" s="518">
        <v>42736</v>
      </c>
      <c r="BG126" s="518">
        <v>42767</v>
      </c>
      <c r="BH126" s="518">
        <v>42795</v>
      </c>
      <c r="BI126" s="518">
        <v>42826</v>
      </c>
      <c r="BJ126" s="518">
        <v>42856</v>
      </c>
      <c r="BK126" s="518">
        <v>42887</v>
      </c>
      <c r="BL126" s="518">
        <v>42917</v>
      </c>
      <c r="BM126" s="518">
        <v>42948</v>
      </c>
      <c r="BN126" s="518">
        <v>42979</v>
      </c>
      <c r="BO126" s="518">
        <v>43009</v>
      </c>
      <c r="BP126" s="518">
        <v>43040</v>
      </c>
      <c r="BQ126" s="518">
        <v>43070</v>
      </c>
    </row>
    <row r="127" spans="1:69" x14ac:dyDescent="0.25">
      <c r="A127" s="538" t="s">
        <v>364</v>
      </c>
      <c r="B127" s="90" t="s">
        <v>172</v>
      </c>
      <c r="C127" s="1">
        <f t="shared" ref="C127" si="450">SUM(U127:AF127)</f>
        <v>33.311954389779466</v>
      </c>
      <c r="D127" s="1">
        <f t="shared" ref="D127" si="451">SUM(AG127:AR127)</f>
        <v>27.254584304584302</v>
      </c>
      <c r="E127" s="1">
        <f t="shared" ref="E127" si="452">SUM(AS127:BD127)</f>
        <v>0</v>
      </c>
      <c r="F127" s="2">
        <f>IFERROR(SUM(AS127:BD127)/SUM($AG127:INDEX(AG127:AR127,$A$2)),"-")</f>
        <v>0</v>
      </c>
      <c r="H127" s="1">
        <f t="shared" ref="H127" si="453">SUM(U127:W127)</f>
        <v>7.3272727272727272</v>
      </c>
      <c r="I127" s="1">
        <f t="shared" ref="I127" si="454">SUM(X127:Z127)</f>
        <v>4.9147727272727275</v>
      </c>
      <c r="J127" s="1">
        <f t="shared" ref="J127" si="455">SUM(AA127:AC127)</f>
        <v>8.1137685843568192</v>
      </c>
      <c r="K127" s="1">
        <f t="shared" ref="K127" si="456">SUM(AD127:AF127)</f>
        <v>12.956140350877194</v>
      </c>
      <c r="L127" s="1">
        <f t="shared" ref="L127" si="457">SUM(AG127:AI127)</f>
        <v>5.3611111111111116</v>
      </c>
      <c r="M127" s="1">
        <f t="shared" ref="M127" si="458">SUM(AJ127:AL127)</f>
        <v>6.0358974358974358</v>
      </c>
      <c r="N127" s="1">
        <f t="shared" ref="N127" si="459">SUM(AM127:AO127)</f>
        <v>7.8820512820512825</v>
      </c>
      <c r="O127" s="1">
        <f t="shared" ref="O127" si="460">SUM(AP127:AR127)</f>
        <v>7.975524475524475</v>
      </c>
      <c r="P127" s="1">
        <f t="shared" ref="P127" si="461">SUM(AS127:AU127)</f>
        <v>0</v>
      </c>
      <c r="Q127" s="1">
        <f t="shared" ref="Q127" si="462">SUM(AV127:AX127)</f>
        <v>0</v>
      </c>
      <c r="R127" s="1">
        <f t="shared" ref="R127" si="463">SUM(AY127:BA127)</f>
        <v>0</v>
      </c>
      <c r="S127" s="1">
        <f t="shared" ref="S127" si="464">SUM(BB127:BD127)</f>
        <v>0</v>
      </c>
      <c r="U127" s="79">
        <v>2</v>
      </c>
      <c r="V127" s="79">
        <v>1.6</v>
      </c>
      <c r="W127" s="79">
        <v>3.7272727272727271</v>
      </c>
      <c r="X127" s="79">
        <v>1.7272727272727273</v>
      </c>
      <c r="Y127" s="79">
        <v>1.1875</v>
      </c>
      <c r="Z127" s="79">
        <v>2</v>
      </c>
      <c r="AA127" s="79">
        <v>3.2857142857142856</v>
      </c>
      <c r="AB127" s="79">
        <v>1.7692307692307692</v>
      </c>
      <c r="AC127" s="79">
        <v>3.0588235294117645</v>
      </c>
      <c r="AD127" s="79">
        <v>1.7894736842105263</v>
      </c>
      <c r="AE127" s="79">
        <v>4.5</v>
      </c>
      <c r="AF127" s="79">
        <v>6.666666666666667</v>
      </c>
      <c r="AG127" s="79">
        <v>1.4166666666666667</v>
      </c>
      <c r="AH127" s="79">
        <v>1.5</v>
      </c>
      <c r="AI127" s="79">
        <v>2.4444444444444446</v>
      </c>
      <c r="AJ127" s="79">
        <v>1.9230769230769231</v>
      </c>
      <c r="AK127" s="79">
        <v>1.8461538461538463</v>
      </c>
      <c r="AL127" s="79">
        <v>2.2666666666666666</v>
      </c>
      <c r="AM127" s="79">
        <v>2.2666666666666666</v>
      </c>
      <c r="AN127" s="79">
        <v>2.5</v>
      </c>
      <c r="AO127" s="79">
        <v>3.1153846153846154</v>
      </c>
      <c r="AP127" s="79">
        <v>2.2727272727272729</v>
      </c>
      <c r="AQ127" s="79">
        <v>1.8181818181818181</v>
      </c>
      <c r="AR127" s="79">
        <v>3.8846153846153846</v>
      </c>
      <c r="BF127" s="24">
        <f t="shared" ref="BF127" si="465">IFERROR(AS127/AG127,"-")</f>
        <v>0</v>
      </c>
      <c r="BG127" s="24">
        <f t="shared" ref="BG127" si="466">IFERROR(AT127/AH127,"-")</f>
        <v>0</v>
      </c>
      <c r="BH127" s="24">
        <f t="shared" ref="BH127" si="467">IFERROR(AU127/AI127,"-")</f>
        <v>0</v>
      </c>
      <c r="BI127" s="526"/>
      <c r="BJ127" s="526"/>
      <c r="BK127" s="526"/>
      <c r="BL127" s="526"/>
      <c r="BM127" s="526"/>
      <c r="BN127" s="526"/>
      <c r="BO127" s="526"/>
      <c r="BP127" s="526"/>
      <c r="BQ127" s="526"/>
    </row>
    <row r="128" spans="1:69" x14ac:dyDescent="0.25">
      <c r="A128" s="538" t="s">
        <v>365</v>
      </c>
      <c r="B128" s="499" t="s">
        <v>64</v>
      </c>
      <c r="C128" s="1">
        <f t="shared" ref="C128:C135" si="468">SUM(U128:AF128)</f>
        <v>16.594860595361908</v>
      </c>
      <c r="D128" s="1">
        <f t="shared" ref="D128:D135" si="469">SUM(AG128:AR128)</f>
        <v>18.021809814639138</v>
      </c>
      <c r="E128" s="1">
        <f t="shared" ref="E128:E135" si="470">SUM(AS128:BD128)</f>
        <v>0</v>
      </c>
      <c r="F128" s="2">
        <f>IFERROR(SUM(AS128:BD128)/SUM($AG128:INDEX(AG128:AR128,$A$2)),"-")</f>
        <v>0</v>
      </c>
      <c r="H128" s="1">
        <f t="shared" ref="H128:H135" si="471">SUM(U128:W128)</f>
        <v>3.775904475271564</v>
      </c>
      <c r="I128" s="1">
        <f t="shared" ref="I128:I135" si="472">SUM(X128:Z128)</f>
        <v>4.0621816168327793</v>
      </c>
      <c r="J128" s="1">
        <f t="shared" ref="J128:J135" si="473">SUM(AA128:AC128)</f>
        <v>4.2184085755514324</v>
      </c>
      <c r="K128" s="1">
        <f t="shared" ref="K128:K135" si="474">SUM(AD128:AF128)</f>
        <v>4.5383659277061312</v>
      </c>
      <c r="L128" s="1">
        <f t="shared" ref="L128:L135" si="475">SUM(AG128:AI128)</f>
        <v>4.1862764473378284</v>
      </c>
      <c r="M128" s="1">
        <f t="shared" ref="M128:M135" si="476">SUM(AJ128:AL128)</f>
        <v>4.3352726017943404</v>
      </c>
      <c r="N128" s="1">
        <f t="shared" ref="N128:N135" si="477">SUM(AM128:AO128)</f>
        <v>4.3046603514282911</v>
      </c>
      <c r="O128" s="1">
        <f t="shared" ref="O128:O135" si="478">SUM(AP128:AR128)</f>
        <v>5.1956004140786742</v>
      </c>
      <c r="P128" s="1">
        <f t="shared" ref="P128:P135" si="479">SUM(AS128:AU128)</f>
        <v>0</v>
      </c>
      <c r="Q128" s="1">
        <f t="shared" ref="Q128:Q135" si="480">SUM(AV128:AX128)</f>
        <v>0</v>
      </c>
      <c r="R128" s="1">
        <f t="shared" ref="R128:R135" si="481">SUM(AY128:BA128)</f>
        <v>0</v>
      </c>
      <c r="S128" s="1">
        <f t="shared" ref="S128:S135" si="482">SUM(BB128:BD128)</f>
        <v>0</v>
      </c>
      <c r="U128" s="79">
        <v>1.3116883116883118</v>
      </c>
      <c r="V128" s="79">
        <v>1.1730769230769231</v>
      </c>
      <c r="W128" s="79">
        <v>1.2911392405063291</v>
      </c>
      <c r="X128" s="79">
        <v>1.4666666666666666</v>
      </c>
      <c r="Y128" s="79">
        <v>1.2383720930232558</v>
      </c>
      <c r="Z128" s="79">
        <v>1.3571428571428572</v>
      </c>
      <c r="AA128" s="79">
        <v>1.4557823129251701</v>
      </c>
      <c r="AB128" s="79">
        <v>1.2626262626262625</v>
      </c>
      <c r="AC128" s="79">
        <v>1.5</v>
      </c>
      <c r="AD128" s="79">
        <v>1.3206106870229009</v>
      </c>
      <c r="AE128" s="79">
        <v>1.68359375</v>
      </c>
      <c r="AF128" s="79">
        <v>1.5341614906832297</v>
      </c>
      <c r="AG128" s="79">
        <v>1.3695652173913044</v>
      </c>
      <c r="AH128" s="79">
        <v>1.175</v>
      </c>
      <c r="AI128" s="79">
        <v>1.641711229946524</v>
      </c>
      <c r="AJ128" s="79">
        <v>1.3428571428571427</v>
      </c>
      <c r="AK128" s="79">
        <v>1.3511111111111112</v>
      </c>
      <c r="AL128" s="79">
        <v>1.6413043478260869</v>
      </c>
      <c r="AM128" s="79">
        <v>1.3678571428571429</v>
      </c>
      <c r="AN128" s="79">
        <v>1.3173652694610778</v>
      </c>
      <c r="AO128" s="79">
        <v>1.6194379391100702</v>
      </c>
      <c r="AP128" s="79">
        <v>1.4420289855072463</v>
      </c>
      <c r="AQ128" s="79">
        <v>1.9035714285714285</v>
      </c>
      <c r="AR128" s="79">
        <v>1.85</v>
      </c>
      <c r="BF128" s="24">
        <f t="shared" ref="BF128:BF135" si="483">IFERROR(AS128/AG128,"-")</f>
        <v>0</v>
      </c>
      <c r="BG128" s="24">
        <f t="shared" ref="BG128:BG135" si="484">IFERROR(AT128/AH128,"-")</f>
        <v>0</v>
      </c>
      <c r="BH128" s="24">
        <f t="shared" ref="BH128:BH135" si="485">IFERROR(AU128/AI128,"-")</f>
        <v>0</v>
      </c>
      <c r="BI128" s="24">
        <f t="shared" ref="BI128:BI135" si="486">IFERROR(AV128/AJ128,"-")</f>
        <v>0</v>
      </c>
      <c r="BJ128" s="24">
        <f t="shared" ref="BJ128:BJ135" si="487">IFERROR(AW128/AK128,"-")</f>
        <v>0</v>
      </c>
      <c r="BK128" s="24">
        <f t="shared" ref="BK128:BK135" si="488">IFERROR(AX128/AL128,"-")</f>
        <v>0</v>
      </c>
      <c r="BL128" s="24">
        <f t="shared" ref="BL128:BL135" si="489">IFERROR(AY128/AM128,"-")</f>
        <v>0</v>
      </c>
      <c r="BM128" s="24">
        <f t="shared" ref="BM128:BM135" si="490">IFERROR(AZ128/AN128,"-")</f>
        <v>0</v>
      </c>
      <c r="BN128" s="24">
        <f t="shared" ref="BN128:BN135" si="491">IFERROR(BA128/AO128,"-")</f>
        <v>0</v>
      </c>
      <c r="BO128" s="24">
        <f t="shared" ref="BO128:BO135" si="492">IFERROR(BB128/AP128,"-")</f>
        <v>0</v>
      </c>
      <c r="BP128" s="24">
        <f t="shared" ref="BP128:BP135" si="493">IFERROR(BC128/AQ128,"-")</f>
        <v>0</v>
      </c>
      <c r="BQ128" s="24">
        <f t="shared" ref="BQ128:BQ135" si="494">IFERROR(BD128/AR128,"-")</f>
        <v>0</v>
      </c>
    </row>
    <row r="129" spans="1:69" x14ac:dyDescent="0.25">
      <c r="A129" s="538" t="s">
        <v>366</v>
      </c>
      <c r="B129" s="499" t="s">
        <v>65</v>
      </c>
      <c r="C129" s="1">
        <f t="shared" si="468"/>
        <v>17.620852064875724</v>
      </c>
      <c r="D129" s="1">
        <f t="shared" si="469"/>
        <v>17.759929041720522</v>
      </c>
      <c r="E129" s="1">
        <f t="shared" si="470"/>
        <v>0</v>
      </c>
      <c r="F129" s="2">
        <f>IFERROR(SUM(AS129:BD129)/SUM($AG129:INDEX(AG129:AR129,$A$2)),"-")</f>
        <v>0</v>
      </c>
      <c r="H129" s="1">
        <f t="shared" si="471"/>
        <v>4.2440217391304351</v>
      </c>
      <c r="I129" s="1">
        <f t="shared" si="472"/>
        <v>3.9483868594342049</v>
      </c>
      <c r="J129" s="1">
        <f t="shared" si="473"/>
        <v>4.4057554237600272</v>
      </c>
      <c r="K129" s="1">
        <f t="shared" si="474"/>
        <v>5.0226880425510556</v>
      </c>
      <c r="L129" s="1">
        <f t="shared" si="475"/>
        <v>4.101933191186923</v>
      </c>
      <c r="M129" s="1">
        <f t="shared" si="476"/>
        <v>4.5694411555766044</v>
      </c>
      <c r="N129" s="1">
        <f t="shared" si="477"/>
        <v>4.4759678426571323</v>
      </c>
      <c r="O129" s="1">
        <f t="shared" si="478"/>
        <v>4.6125868522998612</v>
      </c>
      <c r="P129" s="1">
        <f t="shared" si="479"/>
        <v>0</v>
      </c>
      <c r="Q129" s="1">
        <f t="shared" si="480"/>
        <v>0</v>
      </c>
      <c r="R129" s="1">
        <f t="shared" si="481"/>
        <v>0</v>
      </c>
      <c r="S129" s="1">
        <f t="shared" si="482"/>
        <v>0</v>
      </c>
      <c r="U129" s="79">
        <v>1.4565217391304348</v>
      </c>
      <c r="V129" s="79">
        <v>1.1875</v>
      </c>
      <c r="W129" s="79">
        <v>1.6</v>
      </c>
      <c r="X129" s="79">
        <v>1.2205882352941178</v>
      </c>
      <c r="Y129" s="79">
        <v>1.4329268292682926</v>
      </c>
      <c r="Z129" s="79">
        <v>1.2948717948717949</v>
      </c>
      <c r="AA129" s="79">
        <v>1.4831460674157304</v>
      </c>
      <c r="AB129" s="79">
        <v>1.2289156626506024</v>
      </c>
      <c r="AC129" s="79">
        <v>1.6936936936936937</v>
      </c>
      <c r="AD129" s="79">
        <v>1.3785714285714286</v>
      </c>
      <c r="AE129" s="79">
        <v>1.8082191780821917</v>
      </c>
      <c r="AF129" s="79">
        <v>1.8358974358974358</v>
      </c>
      <c r="AG129" s="79">
        <v>1.0895522388059702</v>
      </c>
      <c r="AH129" s="79">
        <v>1.4523809523809523</v>
      </c>
      <c r="AI129" s="79">
        <v>1.56</v>
      </c>
      <c r="AJ129" s="79">
        <v>1.2195121951219512</v>
      </c>
      <c r="AK129" s="79">
        <v>1.5145631067961165</v>
      </c>
      <c r="AL129" s="79">
        <v>1.8353658536585367</v>
      </c>
      <c r="AM129" s="79">
        <v>1.2372093023255815</v>
      </c>
      <c r="AN129" s="79">
        <v>1.5316455696202531</v>
      </c>
      <c r="AO129" s="79">
        <v>1.7071129707112971</v>
      </c>
      <c r="AP129" s="79">
        <v>1.3341584158415842</v>
      </c>
      <c r="AQ129" s="79">
        <v>1.4758454106280192</v>
      </c>
      <c r="AR129" s="79">
        <v>1.8025830258302582</v>
      </c>
      <c r="BF129" s="24">
        <f t="shared" si="483"/>
        <v>0</v>
      </c>
      <c r="BG129" s="24">
        <f t="shared" si="484"/>
        <v>0</v>
      </c>
      <c r="BH129" s="24">
        <f t="shared" si="485"/>
        <v>0</v>
      </c>
      <c r="BI129" s="24">
        <f t="shared" si="486"/>
        <v>0</v>
      </c>
      <c r="BJ129" s="24">
        <f t="shared" si="487"/>
        <v>0</v>
      </c>
      <c r="BK129" s="24">
        <f t="shared" si="488"/>
        <v>0</v>
      </c>
      <c r="BL129" s="24">
        <f t="shared" si="489"/>
        <v>0</v>
      </c>
      <c r="BM129" s="24">
        <f t="shared" si="490"/>
        <v>0</v>
      </c>
      <c r="BN129" s="24">
        <f t="shared" si="491"/>
        <v>0</v>
      </c>
      <c r="BO129" s="24">
        <f t="shared" si="492"/>
        <v>0</v>
      </c>
      <c r="BP129" s="24">
        <f t="shared" si="493"/>
        <v>0</v>
      </c>
      <c r="BQ129" s="24">
        <f t="shared" si="494"/>
        <v>0</v>
      </c>
    </row>
    <row r="130" spans="1:69" x14ac:dyDescent="0.25">
      <c r="A130" s="538" t="s">
        <v>367</v>
      </c>
      <c r="B130" s="499" t="s">
        <v>66</v>
      </c>
      <c r="C130" s="1">
        <f t="shared" si="468"/>
        <v>16.524313865163212</v>
      </c>
      <c r="D130" s="1">
        <f t="shared" si="469"/>
        <v>18.731190647850699</v>
      </c>
      <c r="E130" s="1">
        <f t="shared" si="470"/>
        <v>0</v>
      </c>
      <c r="F130" s="2">
        <f>IFERROR(SUM(AS130:BD130)/SUM($AG130:INDEX(AG130:AR130,$A$2)),"-")</f>
        <v>0</v>
      </c>
      <c r="H130" s="1">
        <f t="shared" si="471"/>
        <v>3.8346560846560847</v>
      </c>
      <c r="I130" s="1">
        <f t="shared" si="472"/>
        <v>3.8468061793682988</v>
      </c>
      <c r="J130" s="1">
        <f t="shared" si="473"/>
        <v>4.0837327152734133</v>
      </c>
      <c r="K130" s="1">
        <f t="shared" si="474"/>
        <v>4.7591188858654148</v>
      </c>
      <c r="L130" s="1">
        <f t="shared" si="475"/>
        <v>4.1861900400443046</v>
      </c>
      <c r="M130" s="1">
        <f t="shared" si="476"/>
        <v>5.4675215423559784</v>
      </c>
      <c r="N130" s="1">
        <f t="shared" si="477"/>
        <v>4.5286124699408834</v>
      </c>
      <c r="O130" s="1">
        <f t="shared" si="478"/>
        <v>4.54886659550953</v>
      </c>
      <c r="P130" s="1">
        <f t="shared" si="479"/>
        <v>0</v>
      </c>
      <c r="Q130" s="1">
        <f t="shared" si="480"/>
        <v>0</v>
      </c>
      <c r="R130" s="1">
        <f t="shared" si="481"/>
        <v>0</v>
      </c>
      <c r="S130" s="1">
        <f t="shared" si="482"/>
        <v>0</v>
      </c>
      <c r="U130" s="79">
        <v>1.25</v>
      </c>
      <c r="V130" s="79">
        <v>1.2037037037037037</v>
      </c>
      <c r="W130" s="79">
        <v>1.3809523809523809</v>
      </c>
      <c r="X130" s="79">
        <v>1.2931034482758621</v>
      </c>
      <c r="Y130" s="79">
        <v>1.234375</v>
      </c>
      <c r="Z130" s="79">
        <v>1.319327731092437</v>
      </c>
      <c r="AA130" s="79">
        <v>1.4594594594594594</v>
      </c>
      <c r="AB130" s="79">
        <v>1.0930232558139534</v>
      </c>
      <c r="AC130" s="79">
        <v>1.53125</v>
      </c>
      <c r="AD130" s="79">
        <v>1.3208955223880596</v>
      </c>
      <c r="AE130" s="79">
        <v>1.9559748427672956</v>
      </c>
      <c r="AF130" s="79">
        <v>1.4822485207100591</v>
      </c>
      <c r="AG130" s="79">
        <v>1.134020618556701</v>
      </c>
      <c r="AH130" s="79">
        <v>1.2396694214876034</v>
      </c>
      <c r="AI130" s="79">
        <v>1.8125</v>
      </c>
      <c r="AJ130" s="79">
        <v>2.1081081081081079</v>
      </c>
      <c r="AK130" s="79">
        <v>1.8428571428571427</v>
      </c>
      <c r="AL130" s="79">
        <v>1.5165562913907285</v>
      </c>
      <c r="AM130" s="79">
        <v>1.3615384615384616</v>
      </c>
      <c r="AN130" s="79">
        <v>1.4069264069264069</v>
      </c>
      <c r="AO130" s="79">
        <v>1.7601476014760147</v>
      </c>
      <c r="AP130" s="79">
        <v>1.4972067039106145</v>
      </c>
      <c r="AQ130" s="79">
        <v>1.3611111111111112</v>
      </c>
      <c r="AR130" s="79">
        <v>1.6905487804878048</v>
      </c>
      <c r="BF130" s="24">
        <f t="shared" si="483"/>
        <v>0</v>
      </c>
      <c r="BG130" s="24">
        <f t="shared" si="484"/>
        <v>0</v>
      </c>
      <c r="BH130" s="24">
        <f t="shared" si="485"/>
        <v>0</v>
      </c>
      <c r="BI130" s="24">
        <f t="shared" si="486"/>
        <v>0</v>
      </c>
      <c r="BJ130" s="24">
        <f t="shared" si="487"/>
        <v>0</v>
      </c>
      <c r="BK130" s="24">
        <f t="shared" si="488"/>
        <v>0</v>
      </c>
      <c r="BL130" s="24">
        <f t="shared" si="489"/>
        <v>0</v>
      </c>
      <c r="BM130" s="24">
        <f t="shared" si="490"/>
        <v>0</v>
      </c>
      <c r="BN130" s="24">
        <f t="shared" si="491"/>
        <v>0</v>
      </c>
      <c r="BO130" s="24">
        <f t="shared" si="492"/>
        <v>0</v>
      </c>
      <c r="BP130" s="24">
        <f t="shared" si="493"/>
        <v>0</v>
      </c>
      <c r="BQ130" s="24">
        <f t="shared" si="494"/>
        <v>0</v>
      </c>
    </row>
    <row r="131" spans="1:69" x14ac:dyDescent="0.25">
      <c r="A131" s="538" t="s">
        <v>368</v>
      </c>
      <c r="B131" s="499" t="s">
        <v>67</v>
      </c>
      <c r="C131" s="1">
        <f t="shared" si="468"/>
        <v>16.271371611732306</v>
      </c>
      <c r="D131" s="1">
        <f t="shared" si="469"/>
        <v>16.752565205040842</v>
      </c>
      <c r="E131" s="1">
        <f t="shared" si="470"/>
        <v>0</v>
      </c>
      <c r="F131" s="2">
        <f>IFERROR(SUM(AS131:BD131)/SUM($AG131:INDEX(AG131:AR131,$A$2)),"-")</f>
        <v>0</v>
      </c>
      <c r="H131" s="1">
        <f t="shared" si="471"/>
        <v>3.5333333333333332</v>
      </c>
      <c r="I131" s="1">
        <f t="shared" si="472"/>
        <v>4.1433209430480105</v>
      </c>
      <c r="J131" s="1">
        <f t="shared" si="473"/>
        <v>3.5699264153987524</v>
      </c>
      <c r="K131" s="1">
        <f t="shared" si="474"/>
        <v>5.0247909199522107</v>
      </c>
      <c r="L131" s="1">
        <f t="shared" si="475"/>
        <v>3.734936575052854</v>
      </c>
      <c r="M131" s="1">
        <f t="shared" si="476"/>
        <v>3.6279074631860775</v>
      </c>
      <c r="N131" s="1">
        <f t="shared" si="477"/>
        <v>4.1987388801674514</v>
      </c>
      <c r="O131" s="1">
        <f t="shared" si="478"/>
        <v>5.1909822866344602</v>
      </c>
      <c r="P131" s="1">
        <f t="shared" si="479"/>
        <v>0</v>
      </c>
      <c r="Q131" s="1">
        <f t="shared" si="480"/>
        <v>0</v>
      </c>
      <c r="R131" s="1">
        <f t="shared" si="481"/>
        <v>0</v>
      </c>
      <c r="S131" s="1">
        <f t="shared" si="482"/>
        <v>0</v>
      </c>
      <c r="U131" s="79">
        <v>1.2333333333333334</v>
      </c>
      <c r="V131" s="79">
        <v>1.1333333333333333</v>
      </c>
      <c r="W131" s="79">
        <v>1.1666666666666667</v>
      </c>
      <c r="X131" s="79">
        <v>1.6612903225806452</v>
      </c>
      <c r="Y131" s="79">
        <v>1.3176470588235294</v>
      </c>
      <c r="Z131" s="79">
        <v>1.1643835616438356</v>
      </c>
      <c r="AA131" s="79">
        <v>1.3114754098360655</v>
      </c>
      <c r="AB131" s="79">
        <v>1.0877192982456141</v>
      </c>
      <c r="AC131" s="79">
        <v>1.1707317073170731</v>
      </c>
      <c r="AD131" s="79">
        <v>1.1451612903225807</v>
      </c>
      <c r="AE131" s="79">
        <v>1.9074074074074074</v>
      </c>
      <c r="AF131" s="79">
        <v>1.9722222222222223</v>
      </c>
      <c r="AG131" s="79">
        <v>1.1477272727272727</v>
      </c>
      <c r="AH131" s="79">
        <v>1.1395348837209303</v>
      </c>
      <c r="AI131" s="79">
        <v>1.4476744186046511</v>
      </c>
      <c r="AJ131" s="79">
        <v>0.97222222222222221</v>
      </c>
      <c r="AK131" s="79">
        <v>1.2650602409638554</v>
      </c>
      <c r="AL131" s="79">
        <v>1.390625</v>
      </c>
      <c r="AM131" s="79">
        <v>1.3461538461538463</v>
      </c>
      <c r="AN131" s="79">
        <v>1.3066666666666666</v>
      </c>
      <c r="AO131" s="79">
        <v>1.5459183673469388</v>
      </c>
      <c r="AP131" s="79">
        <v>1.5391304347826087</v>
      </c>
      <c r="AQ131" s="79">
        <v>1.8518518518518519</v>
      </c>
      <c r="AR131" s="79">
        <v>1.8</v>
      </c>
      <c r="BF131" s="24">
        <f t="shared" si="483"/>
        <v>0</v>
      </c>
      <c r="BG131" s="24">
        <f t="shared" si="484"/>
        <v>0</v>
      </c>
      <c r="BH131" s="24">
        <f t="shared" si="485"/>
        <v>0</v>
      </c>
      <c r="BI131" s="24">
        <f t="shared" si="486"/>
        <v>0</v>
      </c>
      <c r="BJ131" s="24">
        <f t="shared" si="487"/>
        <v>0</v>
      </c>
      <c r="BK131" s="24">
        <f t="shared" si="488"/>
        <v>0</v>
      </c>
      <c r="BL131" s="24">
        <f t="shared" si="489"/>
        <v>0</v>
      </c>
      <c r="BM131" s="24">
        <f t="shared" si="490"/>
        <v>0</v>
      </c>
      <c r="BN131" s="24">
        <f t="shared" si="491"/>
        <v>0</v>
      </c>
      <c r="BO131" s="24">
        <f t="shared" si="492"/>
        <v>0</v>
      </c>
      <c r="BP131" s="24">
        <f t="shared" si="493"/>
        <v>0</v>
      </c>
      <c r="BQ131" s="24">
        <f t="shared" si="494"/>
        <v>0</v>
      </c>
    </row>
    <row r="132" spans="1:69" x14ac:dyDescent="0.25">
      <c r="A132" s="538" t="s">
        <v>369</v>
      </c>
      <c r="B132" s="499" t="s">
        <v>68</v>
      </c>
      <c r="C132" s="1">
        <f t="shared" si="468"/>
        <v>15.525901201944583</v>
      </c>
      <c r="D132" s="1">
        <f t="shared" si="469"/>
        <v>17.233685304670654</v>
      </c>
      <c r="E132" s="1">
        <f t="shared" si="470"/>
        <v>0</v>
      </c>
      <c r="F132" s="2">
        <f>IFERROR(SUM(AS132:BD132)/SUM($AG132:INDEX(AG132:AR132,$A$2)),"-")</f>
        <v>0</v>
      </c>
      <c r="H132" s="1">
        <f t="shared" si="471"/>
        <v>3.7508267195767191</v>
      </c>
      <c r="I132" s="1">
        <f t="shared" si="472"/>
        <v>3.5594436552569615</v>
      </c>
      <c r="J132" s="1">
        <f t="shared" si="473"/>
        <v>3.5824929971988793</v>
      </c>
      <c r="K132" s="1">
        <f t="shared" si="474"/>
        <v>4.6331378299120232</v>
      </c>
      <c r="L132" s="1">
        <f t="shared" si="475"/>
        <v>3.9149831649831652</v>
      </c>
      <c r="M132" s="1">
        <f t="shared" si="476"/>
        <v>4.1445054221808206</v>
      </c>
      <c r="N132" s="1">
        <f t="shared" si="477"/>
        <v>3.8884526326386792</v>
      </c>
      <c r="O132" s="1">
        <f t="shared" si="478"/>
        <v>5.2857440848679893</v>
      </c>
      <c r="P132" s="1">
        <f t="shared" si="479"/>
        <v>0</v>
      </c>
      <c r="Q132" s="1">
        <f t="shared" si="480"/>
        <v>0</v>
      </c>
      <c r="R132" s="1">
        <f t="shared" si="481"/>
        <v>0</v>
      </c>
      <c r="S132" s="1">
        <f t="shared" si="482"/>
        <v>0</v>
      </c>
      <c r="U132" s="79">
        <v>1.03125</v>
      </c>
      <c r="V132" s="79">
        <v>1.1481481481481481</v>
      </c>
      <c r="W132" s="79">
        <v>1.5714285714285714</v>
      </c>
      <c r="X132" s="79">
        <v>1.4807692307692308</v>
      </c>
      <c r="Y132" s="79">
        <v>1.044776119402985</v>
      </c>
      <c r="Z132" s="79">
        <v>1.0338983050847457</v>
      </c>
      <c r="AA132" s="79">
        <v>1.2666666666666666</v>
      </c>
      <c r="AB132" s="79">
        <v>1.1372549019607843</v>
      </c>
      <c r="AC132" s="79">
        <v>1.1785714285714286</v>
      </c>
      <c r="AD132" s="79">
        <v>1.1935483870967742</v>
      </c>
      <c r="AE132" s="79">
        <v>1.903225806451613</v>
      </c>
      <c r="AF132" s="79">
        <v>1.5363636363636364</v>
      </c>
      <c r="AG132" s="79">
        <v>1.037037037037037</v>
      </c>
      <c r="AH132" s="79">
        <v>1.2575757575757576</v>
      </c>
      <c r="AI132" s="79">
        <v>1.6203703703703705</v>
      </c>
      <c r="AJ132" s="79">
        <v>1.02803738317757</v>
      </c>
      <c r="AK132" s="79">
        <v>1.4615384615384615</v>
      </c>
      <c r="AL132" s="79">
        <v>1.6549295774647887</v>
      </c>
      <c r="AM132" s="79">
        <v>1.1395348837209303</v>
      </c>
      <c r="AN132" s="79">
        <v>1.1904761904761905</v>
      </c>
      <c r="AO132" s="79">
        <v>1.5584415584415585</v>
      </c>
      <c r="AP132" s="79">
        <v>1.446808510638298</v>
      </c>
      <c r="AQ132" s="79">
        <v>1.8095238095238095</v>
      </c>
      <c r="AR132" s="79">
        <v>2.0294117647058822</v>
      </c>
      <c r="BF132" s="24">
        <f t="shared" si="483"/>
        <v>0</v>
      </c>
      <c r="BG132" s="24">
        <f t="shared" si="484"/>
        <v>0</v>
      </c>
      <c r="BH132" s="24">
        <f t="shared" si="485"/>
        <v>0</v>
      </c>
      <c r="BI132" s="24">
        <f t="shared" si="486"/>
        <v>0</v>
      </c>
      <c r="BJ132" s="24">
        <f t="shared" si="487"/>
        <v>0</v>
      </c>
      <c r="BK132" s="24">
        <f t="shared" si="488"/>
        <v>0</v>
      </c>
      <c r="BL132" s="24">
        <f t="shared" si="489"/>
        <v>0</v>
      </c>
      <c r="BM132" s="24">
        <f t="shared" si="490"/>
        <v>0</v>
      </c>
      <c r="BN132" s="24">
        <f t="shared" si="491"/>
        <v>0</v>
      </c>
      <c r="BO132" s="24">
        <f t="shared" si="492"/>
        <v>0</v>
      </c>
      <c r="BP132" s="24">
        <f t="shared" si="493"/>
        <v>0</v>
      </c>
      <c r="BQ132" s="24">
        <f t="shared" si="494"/>
        <v>0</v>
      </c>
    </row>
    <row r="133" spans="1:69" x14ac:dyDescent="0.25">
      <c r="A133" s="538" t="s">
        <v>370</v>
      </c>
      <c r="B133" s="499" t="s">
        <v>69</v>
      </c>
      <c r="C133" s="1">
        <f t="shared" si="468"/>
        <v>14.329676249676249</v>
      </c>
      <c r="D133" s="1">
        <f t="shared" si="469"/>
        <v>19.837629360279855</v>
      </c>
      <c r="E133" s="1">
        <f t="shared" si="470"/>
        <v>0</v>
      </c>
      <c r="F133" s="2">
        <f>IFERROR(SUM(AS133:BD133)/SUM($AG133:INDEX(AG133:AR133,$A$2)),"-")</f>
        <v>0</v>
      </c>
      <c r="H133" s="1">
        <f t="shared" si="471"/>
        <v>3.166666666666667</v>
      </c>
      <c r="I133" s="1">
        <f t="shared" si="472"/>
        <v>3.1538461538461537</v>
      </c>
      <c r="J133" s="1">
        <f t="shared" si="473"/>
        <v>3.0174825174825175</v>
      </c>
      <c r="K133" s="1">
        <f t="shared" si="474"/>
        <v>4.9916809116809118</v>
      </c>
      <c r="L133" s="1">
        <f t="shared" si="475"/>
        <v>4.7904761904761912</v>
      </c>
      <c r="M133" s="1">
        <f t="shared" si="476"/>
        <v>4.3904412557988994</v>
      </c>
      <c r="N133" s="1">
        <f t="shared" si="477"/>
        <v>4.2714326099754603</v>
      </c>
      <c r="O133" s="1">
        <f t="shared" si="478"/>
        <v>6.3852793040293037</v>
      </c>
      <c r="P133" s="1">
        <f t="shared" si="479"/>
        <v>0</v>
      </c>
      <c r="Q133" s="1">
        <f t="shared" si="480"/>
        <v>0</v>
      </c>
      <c r="R133" s="1">
        <f t="shared" si="481"/>
        <v>0</v>
      </c>
      <c r="S133" s="1">
        <f t="shared" si="482"/>
        <v>0</v>
      </c>
      <c r="U133" s="79">
        <v>1</v>
      </c>
      <c r="V133" s="79">
        <v>1.1666666666666667</v>
      </c>
      <c r="W133" s="79">
        <v>1</v>
      </c>
      <c r="X133" s="79">
        <v>1</v>
      </c>
      <c r="Y133" s="79">
        <v>1</v>
      </c>
      <c r="Z133" s="79">
        <v>1.1538461538461537</v>
      </c>
      <c r="AA133" s="79">
        <v>1</v>
      </c>
      <c r="AB133" s="79">
        <v>0.86363636363636365</v>
      </c>
      <c r="AC133" s="79">
        <v>1.1538461538461537</v>
      </c>
      <c r="AD133" s="79">
        <v>0.86538461538461542</v>
      </c>
      <c r="AE133" s="79">
        <v>2.2962962962962963</v>
      </c>
      <c r="AF133" s="79">
        <v>1.83</v>
      </c>
      <c r="AG133" s="79">
        <v>1.6</v>
      </c>
      <c r="AH133" s="79">
        <v>1.3333333333333333</v>
      </c>
      <c r="AI133" s="79">
        <v>1.8571428571428572</v>
      </c>
      <c r="AJ133" s="79">
        <v>1.3870967741935485</v>
      </c>
      <c r="AK133" s="79">
        <v>1.3076923076923077</v>
      </c>
      <c r="AL133" s="79">
        <v>1.6956521739130435</v>
      </c>
      <c r="AM133" s="79">
        <v>1.0943396226415094</v>
      </c>
      <c r="AN133" s="79">
        <v>1.3373493975903614</v>
      </c>
      <c r="AO133" s="79">
        <v>1.8397435897435896</v>
      </c>
      <c r="AP133" s="79">
        <v>1.6373626373626373</v>
      </c>
      <c r="AQ133" s="79">
        <v>2.1187499999999999</v>
      </c>
      <c r="AR133" s="79">
        <v>2.6291666666666669</v>
      </c>
      <c r="BF133" s="24">
        <f t="shared" si="483"/>
        <v>0</v>
      </c>
      <c r="BG133" s="24">
        <f t="shared" si="484"/>
        <v>0</v>
      </c>
      <c r="BH133" s="24">
        <f t="shared" si="485"/>
        <v>0</v>
      </c>
      <c r="BI133" s="24">
        <f t="shared" si="486"/>
        <v>0</v>
      </c>
      <c r="BJ133" s="24">
        <f t="shared" si="487"/>
        <v>0</v>
      </c>
      <c r="BK133" s="24">
        <f t="shared" si="488"/>
        <v>0</v>
      </c>
      <c r="BL133" s="24">
        <f t="shared" si="489"/>
        <v>0</v>
      </c>
      <c r="BM133" s="24">
        <f t="shared" si="490"/>
        <v>0</v>
      </c>
      <c r="BN133" s="24">
        <f t="shared" si="491"/>
        <v>0</v>
      </c>
      <c r="BO133" s="24">
        <f t="shared" si="492"/>
        <v>0</v>
      </c>
      <c r="BP133" s="24">
        <f t="shared" si="493"/>
        <v>0</v>
      </c>
      <c r="BQ133" s="24">
        <f t="shared" si="494"/>
        <v>0</v>
      </c>
    </row>
    <row r="134" spans="1:69" x14ac:dyDescent="0.25">
      <c r="A134" s="538" t="s">
        <v>371</v>
      </c>
      <c r="B134" s="499" t="s">
        <v>70</v>
      </c>
      <c r="C134" s="1">
        <f t="shared" si="468"/>
        <v>0</v>
      </c>
      <c r="D134" s="1">
        <f t="shared" si="469"/>
        <v>0</v>
      </c>
      <c r="E134" s="1">
        <f>SUM(AS134:BD134)</f>
        <v>0</v>
      </c>
      <c r="F134" s="2" t="str">
        <f>IFERROR(SUM(AS134:BD134)/SUM($AG134:INDEX(AG134:AR134,$A$2)),"-")</f>
        <v>-</v>
      </c>
      <c r="H134" s="1">
        <f t="shared" si="471"/>
        <v>0</v>
      </c>
      <c r="I134" s="1">
        <f t="shared" si="472"/>
        <v>0</v>
      </c>
      <c r="J134" s="1">
        <f t="shared" si="473"/>
        <v>0</v>
      </c>
      <c r="K134" s="1">
        <f t="shared" si="474"/>
        <v>0</v>
      </c>
      <c r="L134" s="1">
        <f t="shared" si="475"/>
        <v>0</v>
      </c>
      <c r="M134" s="1">
        <f t="shared" si="476"/>
        <v>0</v>
      </c>
      <c r="N134" s="1">
        <f t="shared" si="477"/>
        <v>0</v>
      </c>
      <c r="O134" s="1">
        <f t="shared" si="478"/>
        <v>0</v>
      </c>
      <c r="P134" s="1">
        <f t="shared" si="479"/>
        <v>0</v>
      </c>
      <c r="Q134" s="1">
        <f t="shared" si="480"/>
        <v>0</v>
      </c>
      <c r="R134" s="1">
        <f t="shared" si="481"/>
        <v>0</v>
      </c>
      <c r="S134" s="1">
        <f t="shared" si="482"/>
        <v>0</v>
      </c>
      <c r="T134" s="38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BF134" s="24" t="str">
        <f t="shared" si="483"/>
        <v>-</v>
      </c>
      <c r="BG134" s="24" t="str">
        <f t="shared" si="484"/>
        <v>-</v>
      </c>
      <c r="BH134" s="24" t="str">
        <f t="shared" si="485"/>
        <v>-</v>
      </c>
      <c r="BI134" s="24" t="str">
        <f t="shared" si="486"/>
        <v>-</v>
      </c>
      <c r="BJ134" s="24" t="str">
        <f t="shared" si="487"/>
        <v>-</v>
      </c>
      <c r="BK134" s="24" t="str">
        <f t="shared" si="488"/>
        <v>-</v>
      </c>
      <c r="BL134" s="24" t="str">
        <f t="shared" si="489"/>
        <v>-</v>
      </c>
      <c r="BM134" s="24" t="str">
        <f t="shared" si="490"/>
        <v>-</v>
      </c>
      <c r="BN134" s="24" t="str">
        <f t="shared" si="491"/>
        <v>-</v>
      </c>
      <c r="BO134" s="24" t="str">
        <f t="shared" si="492"/>
        <v>-</v>
      </c>
      <c r="BP134" s="24" t="str">
        <f t="shared" si="493"/>
        <v>-</v>
      </c>
      <c r="BQ134" s="24" t="str">
        <f t="shared" si="494"/>
        <v>-</v>
      </c>
    </row>
    <row r="135" spans="1:69" x14ac:dyDescent="0.25">
      <c r="A135" s="539" t="s">
        <v>372</v>
      </c>
      <c r="B135" s="3" t="s">
        <v>185</v>
      </c>
      <c r="C135" s="1">
        <f t="shared" si="468"/>
        <v>16.9223543758132</v>
      </c>
      <c r="D135" s="1">
        <f t="shared" si="469"/>
        <v>17.869481122023103</v>
      </c>
      <c r="E135" s="1">
        <f t="shared" si="470"/>
        <v>0</v>
      </c>
      <c r="F135" s="2">
        <f>IFERROR(SUM(AS135:BD135)/SUM($AG135:INDEX(AG135:AR135,$A$2)),"-")</f>
        <v>0</v>
      </c>
      <c r="H135" s="1">
        <f t="shared" si="471"/>
        <v>3.9366460324587846</v>
      </c>
      <c r="I135" s="1">
        <f t="shared" si="472"/>
        <v>3.9567731576235641</v>
      </c>
      <c r="J135" s="1">
        <f t="shared" si="473"/>
        <v>4.0751173826710243</v>
      </c>
      <c r="K135" s="1">
        <f t="shared" si="474"/>
        <v>4.9538178030598257</v>
      </c>
      <c r="L135" s="1">
        <f t="shared" si="475"/>
        <v>4.0832075186619337</v>
      </c>
      <c r="M135" s="1">
        <f t="shared" si="476"/>
        <v>4.3546105854056307</v>
      </c>
      <c r="N135" s="1">
        <f t="shared" si="477"/>
        <v>4.3777689258970707</v>
      </c>
      <c r="O135" s="1">
        <f t="shared" si="478"/>
        <v>5.0538940920584672</v>
      </c>
      <c r="P135" s="1">
        <f t="shared" si="479"/>
        <v>0</v>
      </c>
      <c r="Q135" s="1">
        <f t="shared" si="480"/>
        <v>0</v>
      </c>
      <c r="R135" s="1">
        <f t="shared" si="481"/>
        <v>0</v>
      </c>
      <c r="S135" s="1">
        <f t="shared" si="482"/>
        <v>0</v>
      </c>
      <c r="T135" s="29"/>
      <c r="U135" s="80">
        <v>1.3053435114503817</v>
      </c>
      <c r="V135" s="80">
        <v>1.1848739495798319</v>
      </c>
      <c r="W135" s="80">
        <v>1.4464285714285714</v>
      </c>
      <c r="X135" s="80">
        <v>1.430232558139535</v>
      </c>
      <c r="Y135" s="80">
        <v>1.2506024096385542</v>
      </c>
      <c r="Z135" s="80">
        <v>1.2759381898454747</v>
      </c>
      <c r="AA135" s="80">
        <v>1.454183266932271</v>
      </c>
      <c r="AB135" s="80">
        <v>1.1751824817518248</v>
      </c>
      <c r="AC135" s="80">
        <v>1.4457516339869281</v>
      </c>
      <c r="AD135" s="80">
        <v>1.2845911949685536</v>
      </c>
      <c r="AE135" s="80">
        <v>1.9006622516556291</v>
      </c>
      <c r="AF135" s="80">
        <v>1.7685643564356435</v>
      </c>
      <c r="AG135" s="80">
        <v>1.1878172588832487</v>
      </c>
      <c r="AH135" s="80">
        <v>1.248062015503876</v>
      </c>
      <c r="AI135" s="80">
        <v>1.6473282442748092</v>
      </c>
      <c r="AJ135" s="80">
        <v>1.2585895117540686</v>
      </c>
      <c r="AK135" s="80">
        <v>1.4434389140271493</v>
      </c>
      <c r="AL135" s="80">
        <v>1.6525821596244132</v>
      </c>
      <c r="AM135" s="80">
        <v>1.3068592057761732</v>
      </c>
      <c r="AN135" s="80">
        <v>1.3817991631799162</v>
      </c>
      <c r="AO135" s="80">
        <v>1.6891105569409808</v>
      </c>
      <c r="AP135" s="80">
        <v>1.4686868686868686</v>
      </c>
      <c r="AQ135" s="80">
        <v>1.6953367875647669</v>
      </c>
      <c r="AR135" s="80">
        <v>1.8898704358068317</v>
      </c>
      <c r="BF135" s="24">
        <f t="shared" si="483"/>
        <v>0</v>
      </c>
      <c r="BG135" s="24">
        <f t="shared" si="484"/>
        <v>0</v>
      </c>
      <c r="BH135" s="24">
        <f t="shared" si="485"/>
        <v>0</v>
      </c>
      <c r="BI135" s="24">
        <f t="shared" si="486"/>
        <v>0</v>
      </c>
      <c r="BJ135" s="24">
        <f t="shared" si="487"/>
        <v>0</v>
      </c>
      <c r="BK135" s="24">
        <f t="shared" si="488"/>
        <v>0</v>
      </c>
      <c r="BL135" s="24">
        <f t="shared" si="489"/>
        <v>0</v>
      </c>
      <c r="BM135" s="24">
        <f t="shared" si="490"/>
        <v>0</v>
      </c>
      <c r="BN135" s="24">
        <f t="shared" si="491"/>
        <v>0</v>
      </c>
      <c r="BO135" s="24">
        <f t="shared" si="492"/>
        <v>0</v>
      </c>
      <c r="BP135" s="24">
        <f t="shared" si="493"/>
        <v>0</v>
      </c>
      <c r="BQ135" s="24">
        <f t="shared" si="494"/>
        <v>0</v>
      </c>
    </row>
    <row r="136" spans="1:69" x14ac:dyDescent="0.25">
      <c r="A136" s="538"/>
      <c r="B136" s="499"/>
    </row>
    <row r="137" spans="1:69" x14ac:dyDescent="0.25">
      <c r="A137" s="537" t="s">
        <v>253</v>
      </c>
      <c r="B137" s="500" t="s">
        <v>253</v>
      </c>
      <c r="C137" s="498" t="s">
        <v>0</v>
      </c>
      <c r="D137" s="498" t="s">
        <v>1</v>
      </c>
      <c r="E137" s="498" t="s">
        <v>2</v>
      </c>
      <c r="F137" s="498" t="s">
        <v>3</v>
      </c>
      <c r="G137" s="2" t="s">
        <v>53</v>
      </c>
      <c r="H137" s="505" t="s">
        <v>4</v>
      </c>
      <c r="I137" s="505" t="s">
        <v>5</v>
      </c>
      <c r="J137" s="505" t="s">
        <v>6</v>
      </c>
      <c r="K137" s="505" t="s">
        <v>7</v>
      </c>
      <c r="L137" s="509" t="s">
        <v>8</v>
      </c>
      <c r="M137" s="509" t="s">
        <v>9</v>
      </c>
      <c r="N137" s="509" t="s">
        <v>10</v>
      </c>
      <c r="O137" s="509" t="s">
        <v>11</v>
      </c>
      <c r="P137" s="503" t="s">
        <v>12</v>
      </c>
      <c r="Q137" s="503" t="s">
        <v>13</v>
      </c>
      <c r="R137" s="503" t="s">
        <v>207</v>
      </c>
      <c r="S137" s="503" t="s">
        <v>208</v>
      </c>
      <c r="T137" s="91" t="s">
        <v>53</v>
      </c>
      <c r="U137" s="505" t="s">
        <v>14</v>
      </c>
      <c r="V137" s="505" t="s">
        <v>15</v>
      </c>
      <c r="W137" s="505" t="s">
        <v>16</v>
      </c>
      <c r="X137" s="505" t="s">
        <v>17</v>
      </c>
      <c r="Y137" s="505" t="s">
        <v>18</v>
      </c>
      <c r="Z137" s="505" t="s">
        <v>19</v>
      </c>
      <c r="AA137" s="505" t="s">
        <v>20</v>
      </c>
      <c r="AB137" s="505" t="s">
        <v>21</v>
      </c>
      <c r="AC137" s="505" t="s">
        <v>22</v>
      </c>
      <c r="AD137" s="505" t="s">
        <v>23</v>
      </c>
      <c r="AE137" s="505" t="s">
        <v>24</v>
      </c>
      <c r="AF137" s="505" t="s">
        <v>25</v>
      </c>
      <c r="AG137" s="507" t="s">
        <v>26</v>
      </c>
      <c r="AH137" s="507" t="s">
        <v>27</v>
      </c>
      <c r="AI137" s="507" t="s">
        <v>28</v>
      </c>
      <c r="AJ137" s="507" t="s">
        <v>29</v>
      </c>
      <c r="AK137" s="507" t="s">
        <v>30</v>
      </c>
      <c r="AL137" s="507" t="s">
        <v>31</v>
      </c>
      <c r="AM137" s="507" t="s">
        <v>32</v>
      </c>
      <c r="AN137" s="507" t="s">
        <v>33</v>
      </c>
      <c r="AO137" s="507" t="s">
        <v>34</v>
      </c>
      <c r="AP137" s="507" t="s">
        <v>35</v>
      </c>
      <c r="AQ137" s="507" t="s">
        <v>36</v>
      </c>
      <c r="AR137" s="507" t="s">
        <v>37</v>
      </c>
      <c r="AS137" s="503" t="s">
        <v>38</v>
      </c>
      <c r="AT137" s="503" t="s">
        <v>39</v>
      </c>
      <c r="AU137" s="503" t="s">
        <v>40</v>
      </c>
      <c r="AV137" s="503" t="s">
        <v>41</v>
      </c>
      <c r="AW137" s="503" t="s">
        <v>42</v>
      </c>
      <c r="AX137" s="503" t="s">
        <v>43</v>
      </c>
      <c r="AY137" s="510" t="s">
        <v>322</v>
      </c>
      <c r="AZ137" s="510" t="s">
        <v>323</v>
      </c>
      <c r="BA137" s="510" t="s">
        <v>324</v>
      </c>
      <c r="BB137" s="510" t="s">
        <v>325</v>
      </c>
      <c r="BC137" s="510" t="s">
        <v>326</v>
      </c>
      <c r="BD137" s="510" t="s">
        <v>327</v>
      </c>
      <c r="BF137" s="518">
        <v>42736</v>
      </c>
      <c r="BG137" s="518">
        <v>42767</v>
      </c>
      <c r="BH137" s="518">
        <v>42795</v>
      </c>
      <c r="BI137" s="518">
        <v>42826</v>
      </c>
      <c r="BJ137" s="518">
        <v>42856</v>
      </c>
      <c r="BK137" s="518">
        <v>42887</v>
      </c>
      <c r="BL137" s="518">
        <v>42917</v>
      </c>
      <c r="BM137" s="518">
        <v>42948</v>
      </c>
      <c r="BN137" s="518">
        <v>42979</v>
      </c>
      <c r="BO137" s="518">
        <v>43009</v>
      </c>
      <c r="BP137" s="518">
        <v>43040</v>
      </c>
      <c r="BQ137" s="518">
        <v>43070</v>
      </c>
    </row>
    <row r="138" spans="1:69" x14ac:dyDescent="0.25">
      <c r="A138" s="538" t="s">
        <v>373</v>
      </c>
      <c r="B138" s="90" t="s">
        <v>172</v>
      </c>
      <c r="C138" s="1">
        <f t="shared" ref="C138" si="495">SUM(U138:AF138)</f>
        <v>0</v>
      </c>
      <c r="D138" s="1">
        <f t="shared" ref="D138" si="496">SUM(AG138:AR138)</f>
        <v>0</v>
      </c>
      <c r="E138" s="1">
        <f t="shared" ref="E138" si="497">SUM(AS138:BD138)</f>
        <v>0</v>
      </c>
      <c r="F138" s="2" t="str">
        <f>IFERROR(SUM(AS138:BD138)/SUM($AG138:INDEX(AG138:AR138,$A$2)),"-")</f>
        <v>-</v>
      </c>
      <c r="H138" s="1">
        <f t="shared" ref="H138" si="498">SUM(U138:W138)</f>
        <v>0</v>
      </c>
      <c r="I138" s="1">
        <f t="shared" ref="I138" si="499">SUM(X138:Z138)</f>
        <v>0</v>
      </c>
      <c r="J138" s="1">
        <f t="shared" ref="J138" si="500">SUM(AA138:AC138)</f>
        <v>0</v>
      </c>
      <c r="K138" s="1">
        <f t="shared" ref="K138" si="501">SUM(AD138:AF138)</f>
        <v>0</v>
      </c>
      <c r="L138" s="1">
        <f t="shared" ref="L138" si="502">SUM(AG138:AI138)</f>
        <v>0</v>
      </c>
      <c r="M138" s="1">
        <f t="shared" ref="M138" si="503">SUM(AJ138:AL138)</f>
        <v>0</v>
      </c>
      <c r="N138" s="1">
        <f t="shared" ref="N138" si="504">SUM(AM138:AO138)</f>
        <v>0</v>
      </c>
      <c r="O138" s="1">
        <f t="shared" ref="O138" si="505">SUM(AP138:AR138)</f>
        <v>0</v>
      </c>
      <c r="P138" s="1">
        <f t="shared" ref="P138" si="506">SUM(AS138:AU138)</f>
        <v>0</v>
      </c>
      <c r="Q138" s="1">
        <f t="shared" ref="Q138" si="507">SUM(AV138:AX138)</f>
        <v>0</v>
      </c>
      <c r="R138" s="1">
        <f t="shared" ref="R138" si="508">SUM(AY138:BA138)</f>
        <v>0</v>
      </c>
      <c r="S138" s="1">
        <f t="shared" ref="S138" si="509">SUM(BB138:BD138)</f>
        <v>0</v>
      </c>
      <c r="BF138" s="24" t="str">
        <f t="shared" ref="BF138" si="510">IFERROR(AS138/AG138,"-")</f>
        <v>-</v>
      </c>
      <c r="BG138" s="24" t="str">
        <f t="shared" ref="BG138" si="511">IFERROR(AT138/AH138,"-")</f>
        <v>-</v>
      </c>
      <c r="BH138" s="24" t="str">
        <f t="shared" ref="BH138" si="512">IFERROR(AU138/AI138,"-")</f>
        <v>-</v>
      </c>
      <c r="BI138" s="526"/>
      <c r="BJ138" s="526"/>
      <c r="BK138" s="526"/>
      <c r="BL138" s="526"/>
      <c r="BM138" s="526"/>
      <c r="BN138" s="526"/>
      <c r="BO138" s="526"/>
      <c r="BP138" s="526"/>
      <c r="BQ138" s="526"/>
    </row>
    <row r="139" spans="1:69" x14ac:dyDescent="0.25">
      <c r="A139" s="538" t="s">
        <v>374</v>
      </c>
      <c r="B139" s="499" t="s">
        <v>64</v>
      </c>
      <c r="C139" s="1">
        <f t="shared" ref="C139:C146" si="513">SUM(U139:AF139)</f>
        <v>0</v>
      </c>
      <c r="D139" s="1">
        <f t="shared" ref="D139:D146" si="514">SUM(AG139:AR139)</f>
        <v>0</v>
      </c>
      <c r="E139" s="1">
        <f t="shared" ref="E139:E146" si="515">SUM(AS139:BD139)</f>
        <v>0</v>
      </c>
      <c r="F139" s="2" t="str">
        <f>IFERROR(SUM(AS139:BD139)/SUM($AG139:INDEX(AG139:AR139,$A$2)),"-")</f>
        <v>-</v>
      </c>
      <c r="H139" s="1">
        <f t="shared" ref="H139:H146" si="516">SUM(U139:W139)</f>
        <v>0</v>
      </c>
      <c r="I139" s="1">
        <f t="shared" ref="I139:I146" si="517">SUM(X139:Z139)</f>
        <v>0</v>
      </c>
      <c r="J139" s="1">
        <f t="shared" ref="J139:J146" si="518">SUM(AA139:AC139)</f>
        <v>0</v>
      </c>
      <c r="K139" s="1">
        <f t="shared" ref="K139:K146" si="519">SUM(AD139:AF139)</f>
        <v>0</v>
      </c>
      <c r="L139" s="1">
        <f t="shared" ref="L139:L146" si="520">SUM(AG139:AI139)</f>
        <v>0</v>
      </c>
      <c r="M139" s="1">
        <f t="shared" ref="M139:M146" si="521">SUM(AJ139:AL139)</f>
        <v>0</v>
      </c>
      <c r="N139" s="1">
        <f t="shared" ref="N139:N146" si="522">SUM(AM139:AO139)</f>
        <v>0</v>
      </c>
      <c r="O139" s="1">
        <f t="shared" ref="O139:O146" si="523">SUM(AP139:AR139)</f>
        <v>0</v>
      </c>
      <c r="P139" s="1">
        <f t="shared" ref="P139:P146" si="524">SUM(AS139:AU139)</f>
        <v>0</v>
      </c>
      <c r="Q139" s="1">
        <f t="shared" ref="Q139:Q146" si="525">SUM(AV139:AX139)</f>
        <v>0</v>
      </c>
      <c r="R139" s="1">
        <f t="shared" ref="R139:R146" si="526">SUM(AY139:BA139)</f>
        <v>0</v>
      </c>
      <c r="S139" s="1">
        <f t="shared" ref="S139:S146" si="527">SUM(BB139:BD139)</f>
        <v>0</v>
      </c>
      <c r="BF139" s="24" t="str">
        <f t="shared" ref="BF139:BF146" si="528">IFERROR(AS139/AG139,"-")</f>
        <v>-</v>
      </c>
      <c r="BG139" s="24" t="str">
        <f t="shared" ref="BG139:BG146" si="529">IFERROR(AT139/AH139,"-")</f>
        <v>-</v>
      </c>
      <c r="BH139" s="24" t="str">
        <f t="shared" ref="BH139:BH146" si="530">IFERROR(AU139/AI139,"-")</f>
        <v>-</v>
      </c>
      <c r="BI139" s="24" t="str">
        <f t="shared" ref="BI139:BI146" si="531">IFERROR(AV139/AJ139,"-")</f>
        <v>-</v>
      </c>
      <c r="BJ139" s="24" t="str">
        <f t="shared" ref="BJ139:BJ146" si="532">IFERROR(AW139/AK139,"-")</f>
        <v>-</v>
      </c>
      <c r="BK139" s="24" t="str">
        <f t="shared" ref="BK139:BK146" si="533">IFERROR(AX139/AL139,"-")</f>
        <v>-</v>
      </c>
      <c r="BL139" s="24" t="str">
        <f t="shared" ref="BL139:BL146" si="534">IFERROR(AY139/AM139,"-")</f>
        <v>-</v>
      </c>
      <c r="BM139" s="24" t="str">
        <f t="shared" ref="BM139:BM146" si="535">IFERROR(AZ139/AN139,"-")</f>
        <v>-</v>
      </c>
      <c r="BN139" s="24" t="str">
        <f t="shared" ref="BN139:BN146" si="536">IFERROR(BA139/AO139,"-")</f>
        <v>-</v>
      </c>
      <c r="BO139" s="24" t="str">
        <f t="shared" ref="BO139:BO146" si="537">IFERROR(BB139/AP139,"-")</f>
        <v>-</v>
      </c>
      <c r="BP139" s="24" t="str">
        <f t="shared" ref="BP139:BP146" si="538">IFERROR(BC139/AQ139,"-")</f>
        <v>-</v>
      </c>
      <c r="BQ139" s="24" t="str">
        <f t="shared" ref="BQ139:BQ146" si="539">IFERROR(BD139/AR139,"-")</f>
        <v>-</v>
      </c>
    </row>
    <row r="140" spans="1:69" x14ac:dyDescent="0.25">
      <c r="A140" s="538" t="s">
        <v>375</v>
      </c>
      <c r="B140" s="499" t="s">
        <v>65</v>
      </c>
      <c r="C140" s="1">
        <f t="shared" si="513"/>
        <v>0</v>
      </c>
      <c r="D140" s="1">
        <f t="shared" si="514"/>
        <v>0</v>
      </c>
      <c r="E140" s="1">
        <f t="shared" si="515"/>
        <v>0</v>
      </c>
      <c r="F140" s="2" t="str">
        <f>IFERROR(SUM(AS140:BD140)/SUM($AG140:INDEX(AG140:AR140,$A$2)),"-")</f>
        <v>-</v>
      </c>
      <c r="H140" s="1">
        <f t="shared" si="516"/>
        <v>0</v>
      </c>
      <c r="I140" s="1">
        <f t="shared" si="517"/>
        <v>0</v>
      </c>
      <c r="J140" s="1">
        <f t="shared" si="518"/>
        <v>0</v>
      </c>
      <c r="K140" s="1">
        <f t="shared" si="519"/>
        <v>0</v>
      </c>
      <c r="L140" s="1">
        <f t="shared" si="520"/>
        <v>0</v>
      </c>
      <c r="M140" s="1">
        <f t="shared" si="521"/>
        <v>0</v>
      </c>
      <c r="N140" s="1">
        <f t="shared" si="522"/>
        <v>0</v>
      </c>
      <c r="O140" s="1">
        <f t="shared" si="523"/>
        <v>0</v>
      </c>
      <c r="P140" s="1">
        <f t="shared" si="524"/>
        <v>0</v>
      </c>
      <c r="Q140" s="1">
        <f t="shared" si="525"/>
        <v>0</v>
      </c>
      <c r="R140" s="1">
        <f t="shared" si="526"/>
        <v>0</v>
      </c>
      <c r="S140" s="1">
        <f t="shared" si="527"/>
        <v>0</v>
      </c>
      <c r="BF140" s="24" t="str">
        <f t="shared" si="528"/>
        <v>-</v>
      </c>
      <c r="BG140" s="24" t="str">
        <f t="shared" si="529"/>
        <v>-</v>
      </c>
      <c r="BH140" s="24" t="str">
        <f t="shared" si="530"/>
        <v>-</v>
      </c>
      <c r="BI140" s="24" t="str">
        <f t="shared" si="531"/>
        <v>-</v>
      </c>
      <c r="BJ140" s="24" t="str">
        <f t="shared" si="532"/>
        <v>-</v>
      </c>
      <c r="BK140" s="24" t="str">
        <f t="shared" si="533"/>
        <v>-</v>
      </c>
      <c r="BL140" s="24" t="str">
        <f t="shared" si="534"/>
        <v>-</v>
      </c>
      <c r="BM140" s="24" t="str">
        <f t="shared" si="535"/>
        <v>-</v>
      </c>
      <c r="BN140" s="24" t="str">
        <f t="shared" si="536"/>
        <v>-</v>
      </c>
      <c r="BO140" s="24" t="str">
        <f t="shared" si="537"/>
        <v>-</v>
      </c>
      <c r="BP140" s="24" t="str">
        <f t="shared" si="538"/>
        <v>-</v>
      </c>
      <c r="BQ140" s="24" t="str">
        <f t="shared" si="539"/>
        <v>-</v>
      </c>
    </row>
    <row r="141" spans="1:69" x14ac:dyDescent="0.25">
      <c r="A141" s="538" t="s">
        <v>376</v>
      </c>
      <c r="B141" s="499" t="s">
        <v>66</v>
      </c>
      <c r="C141" s="1">
        <f t="shared" si="513"/>
        <v>0</v>
      </c>
      <c r="D141" s="1">
        <f t="shared" si="514"/>
        <v>0</v>
      </c>
      <c r="E141" s="1">
        <f t="shared" si="515"/>
        <v>0</v>
      </c>
      <c r="F141" s="2" t="str">
        <f>IFERROR(SUM(AS141:BD141)/SUM($AG141:INDEX(AG141:AR141,$A$2)),"-")</f>
        <v>-</v>
      </c>
      <c r="H141" s="1">
        <f t="shared" si="516"/>
        <v>0</v>
      </c>
      <c r="I141" s="1">
        <f t="shared" si="517"/>
        <v>0</v>
      </c>
      <c r="J141" s="1">
        <f t="shared" si="518"/>
        <v>0</v>
      </c>
      <c r="K141" s="1">
        <f t="shared" si="519"/>
        <v>0</v>
      </c>
      <c r="L141" s="1">
        <f t="shared" si="520"/>
        <v>0</v>
      </c>
      <c r="M141" s="1">
        <f t="shared" si="521"/>
        <v>0</v>
      </c>
      <c r="N141" s="1">
        <f t="shared" si="522"/>
        <v>0</v>
      </c>
      <c r="O141" s="1">
        <f t="shared" si="523"/>
        <v>0</v>
      </c>
      <c r="P141" s="1">
        <f t="shared" si="524"/>
        <v>0</v>
      </c>
      <c r="Q141" s="1">
        <f t="shared" si="525"/>
        <v>0</v>
      </c>
      <c r="R141" s="1">
        <f t="shared" si="526"/>
        <v>0</v>
      </c>
      <c r="S141" s="1">
        <f t="shared" si="527"/>
        <v>0</v>
      </c>
      <c r="BF141" s="24" t="str">
        <f t="shared" si="528"/>
        <v>-</v>
      </c>
      <c r="BG141" s="24" t="str">
        <f t="shared" si="529"/>
        <v>-</v>
      </c>
      <c r="BH141" s="24" t="str">
        <f t="shared" si="530"/>
        <v>-</v>
      </c>
      <c r="BI141" s="24" t="str">
        <f t="shared" si="531"/>
        <v>-</v>
      </c>
      <c r="BJ141" s="24" t="str">
        <f t="shared" si="532"/>
        <v>-</v>
      </c>
      <c r="BK141" s="24" t="str">
        <f t="shared" si="533"/>
        <v>-</v>
      </c>
      <c r="BL141" s="24" t="str">
        <f t="shared" si="534"/>
        <v>-</v>
      </c>
      <c r="BM141" s="24" t="str">
        <f t="shared" si="535"/>
        <v>-</v>
      </c>
      <c r="BN141" s="24" t="str">
        <f t="shared" si="536"/>
        <v>-</v>
      </c>
      <c r="BO141" s="24" t="str">
        <f t="shared" si="537"/>
        <v>-</v>
      </c>
      <c r="BP141" s="24" t="str">
        <f t="shared" si="538"/>
        <v>-</v>
      </c>
      <c r="BQ141" s="24" t="str">
        <f t="shared" si="539"/>
        <v>-</v>
      </c>
    </row>
    <row r="142" spans="1:69" x14ac:dyDescent="0.25">
      <c r="A142" s="538" t="s">
        <v>377</v>
      </c>
      <c r="B142" s="499" t="s">
        <v>67</v>
      </c>
      <c r="C142" s="1">
        <f t="shared" si="513"/>
        <v>0</v>
      </c>
      <c r="D142" s="1">
        <f t="shared" si="514"/>
        <v>0</v>
      </c>
      <c r="E142" s="1">
        <f t="shared" si="515"/>
        <v>0</v>
      </c>
      <c r="F142" s="2" t="str">
        <f>IFERROR(SUM(AS142:BD142)/SUM($AG142:INDEX(AG142:AR142,$A$2)),"-")</f>
        <v>-</v>
      </c>
      <c r="H142" s="1">
        <f t="shared" si="516"/>
        <v>0</v>
      </c>
      <c r="I142" s="1">
        <f t="shared" si="517"/>
        <v>0</v>
      </c>
      <c r="J142" s="1">
        <f t="shared" si="518"/>
        <v>0</v>
      </c>
      <c r="K142" s="1">
        <f t="shared" si="519"/>
        <v>0</v>
      </c>
      <c r="L142" s="1">
        <f t="shared" si="520"/>
        <v>0</v>
      </c>
      <c r="M142" s="1">
        <f t="shared" si="521"/>
        <v>0</v>
      </c>
      <c r="N142" s="1">
        <f t="shared" si="522"/>
        <v>0</v>
      </c>
      <c r="O142" s="1">
        <f t="shared" si="523"/>
        <v>0</v>
      </c>
      <c r="P142" s="1">
        <f t="shared" si="524"/>
        <v>0</v>
      </c>
      <c r="Q142" s="1">
        <f t="shared" si="525"/>
        <v>0</v>
      </c>
      <c r="R142" s="1">
        <f t="shared" si="526"/>
        <v>0</v>
      </c>
      <c r="S142" s="1">
        <f t="shared" si="527"/>
        <v>0</v>
      </c>
      <c r="BF142" s="24" t="str">
        <f t="shared" si="528"/>
        <v>-</v>
      </c>
      <c r="BG142" s="24" t="str">
        <f t="shared" si="529"/>
        <v>-</v>
      </c>
      <c r="BH142" s="24" t="str">
        <f t="shared" si="530"/>
        <v>-</v>
      </c>
      <c r="BI142" s="24" t="str">
        <f t="shared" si="531"/>
        <v>-</v>
      </c>
      <c r="BJ142" s="24" t="str">
        <f t="shared" si="532"/>
        <v>-</v>
      </c>
      <c r="BK142" s="24" t="str">
        <f t="shared" si="533"/>
        <v>-</v>
      </c>
      <c r="BL142" s="24" t="str">
        <f t="shared" si="534"/>
        <v>-</v>
      </c>
      <c r="BM142" s="24" t="str">
        <f t="shared" si="535"/>
        <v>-</v>
      </c>
      <c r="BN142" s="24" t="str">
        <f t="shared" si="536"/>
        <v>-</v>
      </c>
      <c r="BO142" s="24" t="str">
        <f t="shared" si="537"/>
        <v>-</v>
      </c>
      <c r="BP142" s="24" t="str">
        <f t="shared" si="538"/>
        <v>-</v>
      </c>
      <c r="BQ142" s="24" t="str">
        <f t="shared" si="539"/>
        <v>-</v>
      </c>
    </row>
    <row r="143" spans="1:69" x14ac:dyDescent="0.25">
      <c r="A143" s="538" t="s">
        <v>378</v>
      </c>
      <c r="B143" s="499" t="s">
        <v>68</v>
      </c>
      <c r="C143" s="1">
        <f t="shared" si="513"/>
        <v>0</v>
      </c>
      <c r="D143" s="1">
        <f t="shared" si="514"/>
        <v>0</v>
      </c>
      <c r="E143" s="1">
        <f t="shared" si="515"/>
        <v>0</v>
      </c>
      <c r="F143" s="2" t="str">
        <f>IFERROR(SUM(AS143:BD143)/SUM($AG143:INDEX(AG143:AR143,$A$2)),"-")</f>
        <v>-</v>
      </c>
      <c r="H143" s="1">
        <f t="shared" si="516"/>
        <v>0</v>
      </c>
      <c r="I143" s="1">
        <f t="shared" si="517"/>
        <v>0</v>
      </c>
      <c r="J143" s="1">
        <f t="shared" si="518"/>
        <v>0</v>
      </c>
      <c r="K143" s="1">
        <f t="shared" si="519"/>
        <v>0</v>
      </c>
      <c r="L143" s="1">
        <f t="shared" si="520"/>
        <v>0</v>
      </c>
      <c r="M143" s="1">
        <f t="shared" si="521"/>
        <v>0</v>
      </c>
      <c r="N143" s="1">
        <f t="shared" si="522"/>
        <v>0</v>
      </c>
      <c r="O143" s="1">
        <f t="shared" si="523"/>
        <v>0</v>
      </c>
      <c r="P143" s="1">
        <f t="shared" si="524"/>
        <v>0</v>
      </c>
      <c r="Q143" s="1">
        <f t="shared" si="525"/>
        <v>0</v>
      </c>
      <c r="R143" s="1">
        <f t="shared" si="526"/>
        <v>0</v>
      </c>
      <c r="S143" s="1">
        <f t="shared" si="527"/>
        <v>0</v>
      </c>
      <c r="BF143" s="24" t="str">
        <f t="shared" si="528"/>
        <v>-</v>
      </c>
      <c r="BG143" s="24" t="str">
        <f t="shared" si="529"/>
        <v>-</v>
      </c>
      <c r="BH143" s="24" t="str">
        <f t="shared" si="530"/>
        <v>-</v>
      </c>
      <c r="BI143" s="24" t="str">
        <f t="shared" si="531"/>
        <v>-</v>
      </c>
      <c r="BJ143" s="24" t="str">
        <f t="shared" si="532"/>
        <v>-</v>
      </c>
      <c r="BK143" s="24" t="str">
        <f t="shared" si="533"/>
        <v>-</v>
      </c>
      <c r="BL143" s="24" t="str">
        <f t="shared" si="534"/>
        <v>-</v>
      </c>
      <c r="BM143" s="24" t="str">
        <f t="shared" si="535"/>
        <v>-</v>
      </c>
      <c r="BN143" s="24" t="str">
        <f t="shared" si="536"/>
        <v>-</v>
      </c>
      <c r="BO143" s="24" t="str">
        <f t="shared" si="537"/>
        <v>-</v>
      </c>
      <c r="BP143" s="24" t="str">
        <f t="shared" si="538"/>
        <v>-</v>
      </c>
      <c r="BQ143" s="24" t="str">
        <f t="shared" si="539"/>
        <v>-</v>
      </c>
    </row>
    <row r="144" spans="1:69" x14ac:dyDescent="0.25">
      <c r="A144" s="538" t="s">
        <v>379</v>
      </c>
      <c r="B144" s="499" t="s">
        <v>69</v>
      </c>
      <c r="C144" s="1">
        <f t="shared" si="513"/>
        <v>0</v>
      </c>
      <c r="D144" s="1">
        <f t="shared" si="514"/>
        <v>0</v>
      </c>
      <c r="E144" s="1">
        <f t="shared" si="515"/>
        <v>0</v>
      </c>
      <c r="F144" s="2" t="str">
        <f>IFERROR(SUM(AS144:BD144)/SUM($AG144:INDEX(AG144:AR144,$A$2)),"-")</f>
        <v>-</v>
      </c>
      <c r="H144" s="1">
        <f t="shared" si="516"/>
        <v>0</v>
      </c>
      <c r="I144" s="1">
        <f t="shared" si="517"/>
        <v>0</v>
      </c>
      <c r="J144" s="1">
        <f t="shared" si="518"/>
        <v>0</v>
      </c>
      <c r="K144" s="1">
        <f t="shared" si="519"/>
        <v>0</v>
      </c>
      <c r="L144" s="1">
        <f t="shared" si="520"/>
        <v>0</v>
      </c>
      <c r="M144" s="1">
        <f t="shared" si="521"/>
        <v>0</v>
      </c>
      <c r="N144" s="1">
        <f t="shared" si="522"/>
        <v>0</v>
      </c>
      <c r="O144" s="1">
        <f t="shared" si="523"/>
        <v>0</v>
      </c>
      <c r="P144" s="1">
        <f t="shared" si="524"/>
        <v>0</v>
      </c>
      <c r="Q144" s="1">
        <f t="shared" si="525"/>
        <v>0</v>
      </c>
      <c r="R144" s="1">
        <f t="shared" si="526"/>
        <v>0</v>
      </c>
      <c r="S144" s="1">
        <f t="shared" si="527"/>
        <v>0</v>
      </c>
      <c r="BF144" s="24" t="str">
        <f t="shared" si="528"/>
        <v>-</v>
      </c>
      <c r="BG144" s="24" t="str">
        <f t="shared" si="529"/>
        <v>-</v>
      </c>
      <c r="BH144" s="24" t="str">
        <f t="shared" si="530"/>
        <v>-</v>
      </c>
      <c r="BI144" s="24" t="str">
        <f t="shared" si="531"/>
        <v>-</v>
      </c>
      <c r="BJ144" s="24" t="str">
        <f t="shared" si="532"/>
        <v>-</v>
      </c>
      <c r="BK144" s="24" t="str">
        <f t="shared" si="533"/>
        <v>-</v>
      </c>
      <c r="BL144" s="24" t="str">
        <f t="shared" si="534"/>
        <v>-</v>
      </c>
      <c r="BM144" s="24" t="str">
        <f t="shared" si="535"/>
        <v>-</v>
      </c>
      <c r="BN144" s="24" t="str">
        <f t="shared" si="536"/>
        <v>-</v>
      </c>
      <c r="BO144" s="24" t="str">
        <f t="shared" si="537"/>
        <v>-</v>
      </c>
      <c r="BP144" s="24" t="str">
        <f t="shared" si="538"/>
        <v>-</v>
      </c>
      <c r="BQ144" s="24" t="str">
        <f t="shared" si="539"/>
        <v>-</v>
      </c>
    </row>
    <row r="145" spans="1:69" x14ac:dyDescent="0.25">
      <c r="A145" s="538" t="s">
        <v>380</v>
      </c>
      <c r="B145" s="499" t="s">
        <v>70</v>
      </c>
      <c r="C145" s="1">
        <f t="shared" si="513"/>
        <v>0</v>
      </c>
      <c r="D145" s="1">
        <f t="shared" si="514"/>
        <v>0</v>
      </c>
      <c r="E145" s="1">
        <f t="shared" si="515"/>
        <v>0</v>
      </c>
      <c r="F145" s="2" t="str">
        <f>IFERROR(SUM(AS145:BD145)/SUM($AG145:INDEX(AG145:AR145,$A$2)),"-")</f>
        <v>-</v>
      </c>
      <c r="H145" s="1">
        <f t="shared" si="516"/>
        <v>0</v>
      </c>
      <c r="I145" s="1">
        <f t="shared" si="517"/>
        <v>0</v>
      </c>
      <c r="J145" s="1">
        <f t="shared" si="518"/>
        <v>0</v>
      </c>
      <c r="K145" s="1">
        <f t="shared" si="519"/>
        <v>0</v>
      </c>
      <c r="L145" s="1">
        <f t="shared" si="520"/>
        <v>0</v>
      </c>
      <c r="M145" s="1">
        <f t="shared" si="521"/>
        <v>0</v>
      </c>
      <c r="N145" s="1">
        <f t="shared" si="522"/>
        <v>0</v>
      </c>
      <c r="O145" s="1">
        <f t="shared" si="523"/>
        <v>0</v>
      </c>
      <c r="P145" s="1">
        <f t="shared" si="524"/>
        <v>0</v>
      </c>
      <c r="Q145" s="1">
        <f t="shared" si="525"/>
        <v>0</v>
      </c>
      <c r="R145" s="1">
        <f t="shared" si="526"/>
        <v>0</v>
      </c>
      <c r="S145" s="1">
        <f t="shared" si="527"/>
        <v>0</v>
      </c>
      <c r="BF145" s="24" t="str">
        <f t="shared" si="528"/>
        <v>-</v>
      </c>
      <c r="BG145" s="24" t="str">
        <f t="shared" si="529"/>
        <v>-</v>
      </c>
      <c r="BH145" s="24" t="str">
        <f t="shared" si="530"/>
        <v>-</v>
      </c>
      <c r="BI145" s="24" t="str">
        <f t="shared" si="531"/>
        <v>-</v>
      </c>
      <c r="BJ145" s="24" t="str">
        <f t="shared" si="532"/>
        <v>-</v>
      </c>
      <c r="BK145" s="24" t="str">
        <f t="shared" si="533"/>
        <v>-</v>
      </c>
      <c r="BL145" s="24" t="str">
        <f t="shared" si="534"/>
        <v>-</v>
      </c>
      <c r="BM145" s="24" t="str">
        <f t="shared" si="535"/>
        <v>-</v>
      </c>
      <c r="BN145" s="24" t="str">
        <f t="shared" si="536"/>
        <v>-</v>
      </c>
      <c r="BO145" s="24" t="str">
        <f t="shared" si="537"/>
        <v>-</v>
      </c>
      <c r="BP145" s="24" t="str">
        <f t="shared" si="538"/>
        <v>-</v>
      </c>
      <c r="BQ145" s="24" t="str">
        <f t="shared" si="539"/>
        <v>-</v>
      </c>
    </row>
    <row r="146" spans="1:69" x14ac:dyDescent="0.25">
      <c r="A146" s="539" t="s">
        <v>381</v>
      </c>
      <c r="B146" s="3" t="s">
        <v>185</v>
      </c>
      <c r="C146" s="1">
        <f t="shared" si="513"/>
        <v>0</v>
      </c>
      <c r="D146" s="1">
        <f t="shared" si="514"/>
        <v>0</v>
      </c>
      <c r="E146" s="1">
        <f t="shared" si="515"/>
        <v>0</v>
      </c>
      <c r="F146" s="2" t="str">
        <f>IFERROR(SUM(AS146:BD146)/SUM($AG146:INDEX(AG146:AR146,$A$2)),"-")</f>
        <v>-</v>
      </c>
      <c r="H146" s="1">
        <f t="shared" si="516"/>
        <v>0</v>
      </c>
      <c r="I146" s="1">
        <f t="shared" si="517"/>
        <v>0</v>
      </c>
      <c r="J146" s="1">
        <f t="shared" si="518"/>
        <v>0</v>
      </c>
      <c r="K146" s="1">
        <f t="shared" si="519"/>
        <v>0</v>
      </c>
      <c r="L146" s="1">
        <f t="shared" si="520"/>
        <v>0</v>
      </c>
      <c r="M146" s="1">
        <f t="shared" si="521"/>
        <v>0</v>
      </c>
      <c r="N146" s="1">
        <f t="shared" si="522"/>
        <v>0</v>
      </c>
      <c r="O146" s="1">
        <f t="shared" si="523"/>
        <v>0</v>
      </c>
      <c r="P146" s="1">
        <f t="shared" si="524"/>
        <v>0</v>
      </c>
      <c r="Q146" s="1">
        <f t="shared" si="525"/>
        <v>0</v>
      </c>
      <c r="R146" s="1">
        <f t="shared" si="526"/>
        <v>0</v>
      </c>
      <c r="S146" s="1">
        <f t="shared" si="527"/>
        <v>0</v>
      </c>
      <c r="BF146" s="24" t="str">
        <f t="shared" si="528"/>
        <v>-</v>
      </c>
      <c r="BG146" s="24" t="str">
        <f t="shared" si="529"/>
        <v>-</v>
      </c>
      <c r="BH146" s="24" t="str">
        <f t="shared" si="530"/>
        <v>-</v>
      </c>
      <c r="BI146" s="24" t="str">
        <f t="shared" si="531"/>
        <v>-</v>
      </c>
      <c r="BJ146" s="24" t="str">
        <f t="shared" si="532"/>
        <v>-</v>
      </c>
      <c r="BK146" s="24" t="str">
        <f t="shared" si="533"/>
        <v>-</v>
      </c>
      <c r="BL146" s="24" t="str">
        <f t="shared" si="534"/>
        <v>-</v>
      </c>
      <c r="BM146" s="24" t="str">
        <f t="shared" si="535"/>
        <v>-</v>
      </c>
      <c r="BN146" s="24" t="str">
        <f t="shared" si="536"/>
        <v>-</v>
      </c>
      <c r="BO146" s="24" t="str">
        <f t="shared" si="537"/>
        <v>-</v>
      </c>
      <c r="BP146" s="24" t="str">
        <f t="shared" si="538"/>
        <v>-</v>
      </c>
      <c r="BQ146" s="24" t="str">
        <f t="shared" si="539"/>
        <v>-</v>
      </c>
    </row>
    <row r="147" spans="1:69" x14ac:dyDescent="0.25">
      <c r="A147" s="538"/>
      <c r="B147" s="499"/>
    </row>
    <row r="148" spans="1:69" x14ac:dyDescent="0.25">
      <c r="A148" s="537" t="s">
        <v>312</v>
      </c>
      <c r="B148" s="500" t="s">
        <v>312</v>
      </c>
      <c r="C148" s="498" t="s">
        <v>0</v>
      </c>
      <c r="D148" s="498" t="s">
        <v>1</v>
      </c>
      <c r="E148" s="498" t="s">
        <v>2</v>
      </c>
      <c r="F148" s="498" t="s">
        <v>3</v>
      </c>
      <c r="G148" s="2" t="s">
        <v>53</v>
      </c>
      <c r="H148" s="505" t="s">
        <v>4</v>
      </c>
      <c r="I148" s="505" t="s">
        <v>5</v>
      </c>
      <c r="J148" s="505" t="s">
        <v>6</v>
      </c>
      <c r="K148" s="505" t="s">
        <v>7</v>
      </c>
      <c r="L148" s="509" t="s">
        <v>8</v>
      </c>
      <c r="M148" s="509" t="s">
        <v>9</v>
      </c>
      <c r="N148" s="509" t="s">
        <v>10</v>
      </c>
      <c r="O148" s="509" t="s">
        <v>11</v>
      </c>
      <c r="P148" s="503" t="s">
        <v>12</v>
      </c>
      <c r="Q148" s="503" t="s">
        <v>13</v>
      </c>
      <c r="R148" s="503" t="s">
        <v>207</v>
      </c>
      <c r="S148" s="503" t="s">
        <v>208</v>
      </c>
      <c r="T148" s="91" t="s">
        <v>53</v>
      </c>
      <c r="U148" s="505" t="s">
        <v>14</v>
      </c>
      <c r="V148" s="505" t="s">
        <v>15</v>
      </c>
      <c r="W148" s="505" t="s">
        <v>16</v>
      </c>
      <c r="X148" s="505" t="s">
        <v>17</v>
      </c>
      <c r="Y148" s="505" t="s">
        <v>18</v>
      </c>
      <c r="Z148" s="505" t="s">
        <v>19</v>
      </c>
      <c r="AA148" s="505" t="s">
        <v>20</v>
      </c>
      <c r="AB148" s="505" t="s">
        <v>21</v>
      </c>
      <c r="AC148" s="505" t="s">
        <v>22</v>
      </c>
      <c r="AD148" s="505" t="s">
        <v>23</v>
      </c>
      <c r="AE148" s="505" t="s">
        <v>24</v>
      </c>
      <c r="AF148" s="505" t="s">
        <v>25</v>
      </c>
      <c r="AG148" s="507" t="s">
        <v>26</v>
      </c>
      <c r="AH148" s="507" t="s">
        <v>27</v>
      </c>
      <c r="AI148" s="507" t="s">
        <v>28</v>
      </c>
      <c r="AJ148" s="507" t="s">
        <v>29</v>
      </c>
      <c r="AK148" s="507" t="s">
        <v>30</v>
      </c>
      <c r="AL148" s="507" t="s">
        <v>31</v>
      </c>
      <c r="AM148" s="507" t="s">
        <v>32</v>
      </c>
      <c r="AN148" s="507" t="s">
        <v>33</v>
      </c>
      <c r="AO148" s="507" t="s">
        <v>34</v>
      </c>
      <c r="AP148" s="507" t="s">
        <v>35</v>
      </c>
      <c r="AQ148" s="507" t="s">
        <v>36</v>
      </c>
      <c r="AR148" s="507" t="s">
        <v>37</v>
      </c>
      <c r="AS148" s="503" t="s">
        <v>38</v>
      </c>
      <c r="AT148" s="503" t="s">
        <v>39</v>
      </c>
      <c r="AU148" s="503" t="s">
        <v>40</v>
      </c>
      <c r="AV148" s="503" t="s">
        <v>41</v>
      </c>
      <c r="AW148" s="503" t="s">
        <v>42</v>
      </c>
      <c r="AX148" s="503" t="s">
        <v>43</v>
      </c>
      <c r="AY148" s="510" t="s">
        <v>322</v>
      </c>
      <c r="AZ148" s="510" t="s">
        <v>323</v>
      </c>
      <c r="BA148" s="510" t="s">
        <v>324</v>
      </c>
      <c r="BB148" s="510" t="s">
        <v>325</v>
      </c>
      <c r="BC148" s="510" t="s">
        <v>326</v>
      </c>
      <c r="BD148" s="510" t="s">
        <v>327</v>
      </c>
      <c r="BF148" s="518">
        <v>42736</v>
      </c>
      <c r="BG148" s="518">
        <v>42767</v>
      </c>
      <c r="BH148" s="518">
        <v>42795</v>
      </c>
      <c r="BI148" s="518">
        <v>42826</v>
      </c>
      <c r="BJ148" s="518">
        <v>42856</v>
      </c>
      <c r="BK148" s="518">
        <v>42887</v>
      </c>
      <c r="BL148" s="518">
        <v>42917</v>
      </c>
      <c r="BM148" s="518">
        <v>42948</v>
      </c>
      <c r="BN148" s="518">
        <v>42979</v>
      </c>
      <c r="BO148" s="518">
        <v>43009</v>
      </c>
      <c r="BP148" s="518">
        <v>43040</v>
      </c>
      <c r="BQ148" s="518">
        <v>43070</v>
      </c>
    </row>
    <row r="149" spans="1:69" x14ac:dyDescent="0.25">
      <c r="A149" s="538" t="s">
        <v>382</v>
      </c>
      <c r="B149" s="499" t="s">
        <v>313</v>
      </c>
      <c r="C149" s="1">
        <f t="shared" ref="C149" si="540">SUM(U149:AF149)</f>
        <v>0</v>
      </c>
      <c r="D149" s="1">
        <f t="shared" ref="D149" si="541">SUM(AG149:AR149)</f>
        <v>0</v>
      </c>
      <c r="E149" s="1">
        <f t="shared" ref="E149" si="542">SUM(AS149:BD149)</f>
        <v>0</v>
      </c>
      <c r="F149" s="2" t="str">
        <f>IFERROR(SUM(AS149:BD149)/SUM($AG149:INDEX(AG149:AR149,$A$2)),"-")</f>
        <v>-</v>
      </c>
      <c r="H149" s="1">
        <f t="shared" ref="H149" si="543">SUM(U149:W149)</f>
        <v>0</v>
      </c>
      <c r="I149" s="1">
        <f t="shared" ref="I149" si="544">SUM(X149:Z149)</f>
        <v>0</v>
      </c>
      <c r="J149" s="1">
        <f t="shared" ref="J149" si="545">SUM(AA149:AC149)</f>
        <v>0</v>
      </c>
      <c r="K149" s="1">
        <f t="shared" ref="K149" si="546">SUM(AD149:AF149)</f>
        <v>0</v>
      </c>
      <c r="L149" s="1">
        <f t="shared" ref="L149" si="547">SUM(AG149:AI149)</f>
        <v>0</v>
      </c>
      <c r="M149" s="1">
        <f t="shared" ref="M149" si="548">SUM(AJ149:AL149)</f>
        <v>0</v>
      </c>
      <c r="N149" s="1">
        <f t="shared" ref="N149" si="549">SUM(AM149:AO149)</f>
        <v>0</v>
      </c>
      <c r="O149" s="1">
        <f t="shared" ref="O149" si="550">SUM(AP149:AR149)</f>
        <v>0</v>
      </c>
      <c r="P149" s="1">
        <f t="shared" ref="P149" si="551">SUM(AS149:AU149)</f>
        <v>0</v>
      </c>
      <c r="Q149" s="1">
        <f t="shared" ref="Q149" si="552">SUM(AV149:AX149)</f>
        <v>0</v>
      </c>
      <c r="R149" s="1">
        <f t="shared" ref="R149" si="553">SUM(AY149:BA149)</f>
        <v>0</v>
      </c>
      <c r="S149" s="1">
        <f t="shared" ref="S149" si="554">SUM(BB149:BD149)</f>
        <v>0</v>
      </c>
      <c r="BF149" s="24" t="str">
        <f t="shared" ref="BF149" si="555">IFERROR(AS149/AG149,"-")</f>
        <v>-</v>
      </c>
      <c r="BG149" s="24" t="str">
        <f t="shared" ref="BG149" si="556">IFERROR(AT149/AH149,"-")</f>
        <v>-</v>
      </c>
      <c r="BH149" s="24" t="str">
        <f t="shared" ref="BH149" si="557">IFERROR(AU149/AI149,"-")</f>
        <v>-</v>
      </c>
      <c r="BI149" s="24" t="str">
        <f t="shared" ref="BI149" si="558">IFERROR(AV149/AJ149,"-")</f>
        <v>-</v>
      </c>
      <c r="BJ149" s="24" t="str">
        <f t="shared" ref="BJ149" si="559">IFERROR(AW149/AK149,"-")</f>
        <v>-</v>
      </c>
      <c r="BK149" s="24" t="str">
        <f t="shared" ref="BK149" si="560">IFERROR(AX149/AL149,"-")</f>
        <v>-</v>
      </c>
      <c r="BL149" s="24" t="str">
        <f t="shared" ref="BL149" si="561">IFERROR(AY149/AM149,"-")</f>
        <v>-</v>
      </c>
      <c r="BM149" s="24" t="str">
        <f t="shared" ref="BM149" si="562">IFERROR(AZ149/AN149,"-")</f>
        <v>-</v>
      </c>
      <c r="BN149" s="24" t="str">
        <f t="shared" ref="BN149" si="563">IFERROR(BA149/AO149,"-")</f>
        <v>-</v>
      </c>
      <c r="BO149" s="24" t="str">
        <f t="shared" ref="BO149" si="564">IFERROR(BB149/AP149,"-")</f>
        <v>-</v>
      </c>
      <c r="BP149" s="24" t="str">
        <f t="shared" ref="BP149" si="565">IFERROR(BC149/AQ149,"-")</f>
        <v>-</v>
      </c>
      <c r="BQ149" s="24" t="str">
        <f t="shared" ref="BQ149" si="566">IFERROR(BD149/AR149,"-")</f>
        <v>-</v>
      </c>
    </row>
    <row r="150" spans="1:69" x14ac:dyDescent="0.25">
      <c r="A150" s="538" t="s">
        <v>383</v>
      </c>
      <c r="B150" s="499" t="s">
        <v>314</v>
      </c>
      <c r="C150" s="1">
        <f t="shared" ref="C150:C157" si="567">SUM(U150:AF150)</f>
        <v>0</v>
      </c>
      <c r="D150" s="1">
        <f t="shared" ref="D150:D157" si="568">SUM(AG150:AR150)</f>
        <v>0</v>
      </c>
      <c r="E150" s="1">
        <f t="shared" ref="E150:E157" si="569">SUM(AS150:BD150)</f>
        <v>0</v>
      </c>
      <c r="F150" s="2" t="str">
        <f>IFERROR(SUM(AS150:BD150)/SUM($AG150:INDEX(AG150:AR150,$A$2)),"-")</f>
        <v>-</v>
      </c>
      <c r="H150" s="1">
        <f t="shared" ref="H150:H157" si="570">SUM(U150:W150)</f>
        <v>0</v>
      </c>
      <c r="I150" s="1">
        <f t="shared" ref="I150:I157" si="571">SUM(X150:Z150)</f>
        <v>0</v>
      </c>
      <c r="J150" s="1">
        <f t="shared" ref="J150:J157" si="572">SUM(AA150:AC150)</f>
        <v>0</v>
      </c>
      <c r="K150" s="1">
        <f t="shared" ref="K150:K157" si="573">SUM(AD150:AF150)</f>
        <v>0</v>
      </c>
      <c r="L150" s="1">
        <f t="shared" ref="L150:L157" si="574">SUM(AG150:AI150)</f>
        <v>0</v>
      </c>
      <c r="M150" s="1">
        <f t="shared" ref="M150:M157" si="575">SUM(AJ150:AL150)</f>
        <v>0</v>
      </c>
      <c r="N150" s="1">
        <f t="shared" ref="N150:N157" si="576">SUM(AM150:AO150)</f>
        <v>0</v>
      </c>
      <c r="O150" s="1">
        <f t="shared" ref="O150:O157" si="577">SUM(AP150:AR150)</f>
        <v>0</v>
      </c>
      <c r="P150" s="1">
        <f t="shared" ref="P150:P157" si="578">SUM(AS150:AU150)</f>
        <v>0</v>
      </c>
      <c r="Q150" s="1">
        <f t="shared" ref="Q150:Q157" si="579">SUM(AV150:AX150)</f>
        <v>0</v>
      </c>
      <c r="R150" s="1">
        <f t="shared" ref="R150:R157" si="580">SUM(AY150:BA150)</f>
        <v>0</v>
      </c>
      <c r="S150" s="1">
        <f t="shared" ref="S150:S157" si="581">SUM(BB150:BD150)</f>
        <v>0</v>
      </c>
      <c r="BF150" s="24" t="str">
        <f t="shared" ref="BF150:BF157" si="582">IFERROR(AS150/AG150,"-")</f>
        <v>-</v>
      </c>
      <c r="BG150" s="24" t="str">
        <f t="shared" ref="BG150:BG157" si="583">IFERROR(AT150/AH150,"-")</f>
        <v>-</v>
      </c>
      <c r="BH150" s="24" t="str">
        <f t="shared" ref="BH150:BH157" si="584">IFERROR(AU150/AI150,"-")</f>
        <v>-</v>
      </c>
      <c r="BI150" s="24" t="str">
        <f t="shared" ref="BI150:BI157" si="585">IFERROR(AV150/AJ150,"-")</f>
        <v>-</v>
      </c>
      <c r="BJ150" s="24" t="str">
        <f t="shared" ref="BJ150:BJ157" si="586">IFERROR(AW150/AK150,"-")</f>
        <v>-</v>
      </c>
      <c r="BK150" s="24" t="str">
        <f t="shared" ref="BK150:BK157" si="587">IFERROR(AX150/AL150,"-")</f>
        <v>-</v>
      </c>
      <c r="BL150" s="24" t="str">
        <f t="shared" ref="BL150:BL157" si="588">IFERROR(AY150/AM150,"-")</f>
        <v>-</v>
      </c>
      <c r="BM150" s="24" t="str">
        <f t="shared" ref="BM150:BM157" si="589">IFERROR(AZ150/AN150,"-")</f>
        <v>-</v>
      </c>
      <c r="BN150" s="24" t="str">
        <f t="shared" ref="BN150:BN157" si="590">IFERROR(BA150/AO150,"-")</f>
        <v>-</v>
      </c>
      <c r="BO150" s="24" t="str">
        <f t="shared" ref="BO150:BO157" si="591">IFERROR(BB150/AP150,"-")</f>
        <v>-</v>
      </c>
      <c r="BP150" s="24" t="str">
        <f t="shared" ref="BP150:BP157" si="592">IFERROR(BC150/AQ150,"-")</f>
        <v>-</v>
      </c>
      <c r="BQ150" s="24" t="str">
        <f t="shared" ref="BQ150:BQ157" si="593">IFERROR(BD150/AR150,"-")</f>
        <v>-</v>
      </c>
    </row>
    <row r="151" spans="1:69" x14ac:dyDescent="0.25">
      <c r="A151" s="538" t="s">
        <v>384</v>
      </c>
      <c r="B151" s="499" t="s">
        <v>315</v>
      </c>
      <c r="C151" s="1">
        <f t="shared" si="567"/>
        <v>0</v>
      </c>
      <c r="D151" s="1">
        <f t="shared" si="568"/>
        <v>0</v>
      </c>
      <c r="E151" s="1">
        <f t="shared" si="569"/>
        <v>0</v>
      </c>
      <c r="F151" s="2" t="str">
        <f>IFERROR(SUM(AS151:BD151)/SUM($AG151:INDEX(AG151:AR151,$A$2)),"-")</f>
        <v>-</v>
      </c>
      <c r="H151" s="1">
        <f t="shared" si="570"/>
        <v>0</v>
      </c>
      <c r="I151" s="1">
        <f t="shared" si="571"/>
        <v>0</v>
      </c>
      <c r="J151" s="1">
        <f t="shared" si="572"/>
        <v>0</v>
      </c>
      <c r="K151" s="1">
        <f t="shared" si="573"/>
        <v>0</v>
      </c>
      <c r="L151" s="1">
        <f t="shared" si="574"/>
        <v>0</v>
      </c>
      <c r="M151" s="1">
        <f t="shared" si="575"/>
        <v>0</v>
      </c>
      <c r="N151" s="1">
        <f t="shared" si="576"/>
        <v>0</v>
      </c>
      <c r="O151" s="1">
        <f t="shared" si="577"/>
        <v>0</v>
      </c>
      <c r="P151" s="1">
        <f t="shared" si="578"/>
        <v>0</v>
      </c>
      <c r="Q151" s="1">
        <f t="shared" si="579"/>
        <v>0</v>
      </c>
      <c r="R151" s="1">
        <f t="shared" si="580"/>
        <v>0</v>
      </c>
      <c r="S151" s="1">
        <f t="shared" si="581"/>
        <v>0</v>
      </c>
      <c r="BF151" s="24" t="str">
        <f t="shared" si="582"/>
        <v>-</v>
      </c>
      <c r="BG151" s="24" t="str">
        <f t="shared" si="583"/>
        <v>-</v>
      </c>
      <c r="BH151" s="24" t="str">
        <f t="shared" si="584"/>
        <v>-</v>
      </c>
      <c r="BI151" s="24" t="str">
        <f t="shared" si="585"/>
        <v>-</v>
      </c>
      <c r="BJ151" s="24" t="str">
        <f t="shared" si="586"/>
        <v>-</v>
      </c>
      <c r="BK151" s="24" t="str">
        <f t="shared" si="587"/>
        <v>-</v>
      </c>
      <c r="BL151" s="24" t="str">
        <f t="shared" si="588"/>
        <v>-</v>
      </c>
      <c r="BM151" s="24" t="str">
        <f t="shared" si="589"/>
        <v>-</v>
      </c>
      <c r="BN151" s="24" t="str">
        <f t="shared" si="590"/>
        <v>-</v>
      </c>
      <c r="BO151" s="24" t="str">
        <f t="shared" si="591"/>
        <v>-</v>
      </c>
      <c r="BP151" s="24" t="str">
        <f t="shared" si="592"/>
        <v>-</v>
      </c>
      <c r="BQ151" s="24" t="str">
        <f t="shared" si="593"/>
        <v>-</v>
      </c>
    </row>
    <row r="152" spans="1:69" x14ac:dyDescent="0.25">
      <c r="A152" s="538" t="s">
        <v>385</v>
      </c>
      <c r="B152" s="499" t="s">
        <v>316</v>
      </c>
      <c r="C152" s="1">
        <f t="shared" si="567"/>
        <v>0</v>
      </c>
      <c r="D152" s="1">
        <f t="shared" si="568"/>
        <v>0</v>
      </c>
      <c r="E152" s="1">
        <f t="shared" si="569"/>
        <v>0</v>
      </c>
      <c r="F152" s="2" t="str">
        <f>IFERROR(SUM(AS152:BD152)/SUM($AG152:INDEX(AG152:AR152,$A$2)),"-")</f>
        <v>-</v>
      </c>
      <c r="H152" s="1">
        <f t="shared" si="570"/>
        <v>0</v>
      </c>
      <c r="I152" s="1">
        <f t="shared" si="571"/>
        <v>0</v>
      </c>
      <c r="J152" s="1">
        <f t="shared" si="572"/>
        <v>0</v>
      </c>
      <c r="K152" s="1">
        <f t="shared" si="573"/>
        <v>0</v>
      </c>
      <c r="L152" s="1">
        <f t="shared" si="574"/>
        <v>0</v>
      </c>
      <c r="M152" s="1">
        <f t="shared" si="575"/>
        <v>0</v>
      </c>
      <c r="N152" s="1">
        <f t="shared" si="576"/>
        <v>0</v>
      </c>
      <c r="O152" s="1">
        <f t="shared" si="577"/>
        <v>0</v>
      </c>
      <c r="P152" s="1">
        <f t="shared" si="578"/>
        <v>0</v>
      </c>
      <c r="Q152" s="1">
        <f t="shared" si="579"/>
        <v>0</v>
      </c>
      <c r="R152" s="1">
        <f t="shared" si="580"/>
        <v>0</v>
      </c>
      <c r="S152" s="1">
        <f t="shared" si="581"/>
        <v>0</v>
      </c>
      <c r="BF152" s="24" t="str">
        <f t="shared" si="582"/>
        <v>-</v>
      </c>
      <c r="BG152" s="24" t="str">
        <f t="shared" si="583"/>
        <v>-</v>
      </c>
      <c r="BH152" s="24" t="str">
        <f t="shared" si="584"/>
        <v>-</v>
      </c>
      <c r="BI152" s="24" t="str">
        <f t="shared" si="585"/>
        <v>-</v>
      </c>
      <c r="BJ152" s="24" t="str">
        <f t="shared" si="586"/>
        <v>-</v>
      </c>
      <c r="BK152" s="24" t="str">
        <f t="shared" si="587"/>
        <v>-</v>
      </c>
      <c r="BL152" s="24" t="str">
        <f t="shared" si="588"/>
        <v>-</v>
      </c>
      <c r="BM152" s="24" t="str">
        <f t="shared" si="589"/>
        <v>-</v>
      </c>
      <c r="BN152" s="24" t="str">
        <f t="shared" si="590"/>
        <v>-</v>
      </c>
      <c r="BO152" s="24" t="str">
        <f t="shared" si="591"/>
        <v>-</v>
      </c>
      <c r="BP152" s="24" t="str">
        <f t="shared" si="592"/>
        <v>-</v>
      </c>
      <c r="BQ152" s="24" t="str">
        <f t="shared" si="593"/>
        <v>-</v>
      </c>
    </row>
    <row r="153" spans="1:69" x14ac:dyDescent="0.25">
      <c r="A153" s="538" t="s">
        <v>386</v>
      </c>
      <c r="B153" s="499" t="s">
        <v>317</v>
      </c>
      <c r="C153" s="1">
        <f t="shared" si="567"/>
        <v>0</v>
      </c>
      <c r="D153" s="1">
        <f t="shared" si="568"/>
        <v>0</v>
      </c>
      <c r="E153" s="1">
        <f t="shared" si="569"/>
        <v>0</v>
      </c>
      <c r="F153" s="2" t="str">
        <f>IFERROR(SUM(AS153:BD153)/SUM($AG153:INDEX(AG153:AR153,$A$2)),"-")</f>
        <v>-</v>
      </c>
      <c r="H153" s="1">
        <f t="shared" si="570"/>
        <v>0</v>
      </c>
      <c r="I153" s="1">
        <f t="shared" si="571"/>
        <v>0</v>
      </c>
      <c r="J153" s="1">
        <f t="shared" si="572"/>
        <v>0</v>
      </c>
      <c r="K153" s="1">
        <f t="shared" si="573"/>
        <v>0</v>
      </c>
      <c r="L153" s="1">
        <f t="shared" si="574"/>
        <v>0</v>
      </c>
      <c r="M153" s="1">
        <f t="shared" si="575"/>
        <v>0</v>
      </c>
      <c r="N153" s="1">
        <f t="shared" si="576"/>
        <v>0</v>
      </c>
      <c r="O153" s="1">
        <f t="shared" si="577"/>
        <v>0</v>
      </c>
      <c r="P153" s="1">
        <f t="shared" si="578"/>
        <v>0</v>
      </c>
      <c r="Q153" s="1">
        <f t="shared" si="579"/>
        <v>0</v>
      </c>
      <c r="R153" s="1">
        <f t="shared" si="580"/>
        <v>0</v>
      </c>
      <c r="S153" s="1">
        <f t="shared" si="581"/>
        <v>0</v>
      </c>
      <c r="BF153" s="24" t="str">
        <f t="shared" si="582"/>
        <v>-</v>
      </c>
      <c r="BG153" s="24" t="str">
        <f t="shared" si="583"/>
        <v>-</v>
      </c>
      <c r="BH153" s="24" t="str">
        <f t="shared" si="584"/>
        <v>-</v>
      </c>
      <c r="BI153" s="24" t="str">
        <f t="shared" si="585"/>
        <v>-</v>
      </c>
      <c r="BJ153" s="24" t="str">
        <f t="shared" si="586"/>
        <v>-</v>
      </c>
      <c r="BK153" s="24" t="str">
        <f t="shared" si="587"/>
        <v>-</v>
      </c>
      <c r="BL153" s="24" t="str">
        <f t="shared" si="588"/>
        <v>-</v>
      </c>
      <c r="BM153" s="24" t="str">
        <f t="shared" si="589"/>
        <v>-</v>
      </c>
      <c r="BN153" s="24" t="str">
        <f t="shared" si="590"/>
        <v>-</v>
      </c>
      <c r="BO153" s="24" t="str">
        <f t="shared" si="591"/>
        <v>-</v>
      </c>
      <c r="BP153" s="24" t="str">
        <f t="shared" si="592"/>
        <v>-</v>
      </c>
      <c r="BQ153" s="24" t="str">
        <f t="shared" si="593"/>
        <v>-</v>
      </c>
    </row>
    <row r="154" spans="1:69" x14ac:dyDescent="0.25">
      <c r="A154" s="538" t="s">
        <v>387</v>
      </c>
      <c r="B154" s="499" t="s">
        <v>318</v>
      </c>
      <c r="C154" s="1">
        <f t="shared" si="567"/>
        <v>0</v>
      </c>
      <c r="D154" s="1">
        <f t="shared" si="568"/>
        <v>0</v>
      </c>
      <c r="E154" s="1">
        <f t="shared" si="569"/>
        <v>0</v>
      </c>
      <c r="F154" s="2" t="str">
        <f>IFERROR(SUM(AS154:BD154)/SUM($AG154:INDEX(AG154:AR154,$A$2)),"-")</f>
        <v>-</v>
      </c>
      <c r="H154" s="1">
        <f t="shared" si="570"/>
        <v>0</v>
      </c>
      <c r="I154" s="1">
        <f t="shared" si="571"/>
        <v>0</v>
      </c>
      <c r="J154" s="1">
        <f t="shared" si="572"/>
        <v>0</v>
      </c>
      <c r="K154" s="1">
        <f t="shared" si="573"/>
        <v>0</v>
      </c>
      <c r="L154" s="1">
        <f t="shared" si="574"/>
        <v>0</v>
      </c>
      <c r="M154" s="1">
        <f t="shared" si="575"/>
        <v>0</v>
      </c>
      <c r="N154" s="1">
        <f t="shared" si="576"/>
        <v>0</v>
      </c>
      <c r="O154" s="1">
        <f t="shared" si="577"/>
        <v>0</v>
      </c>
      <c r="P154" s="1">
        <f t="shared" si="578"/>
        <v>0</v>
      </c>
      <c r="Q154" s="1">
        <f t="shared" si="579"/>
        <v>0</v>
      </c>
      <c r="R154" s="1">
        <f t="shared" si="580"/>
        <v>0</v>
      </c>
      <c r="S154" s="1">
        <f t="shared" si="581"/>
        <v>0</v>
      </c>
      <c r="BF154" s="24" t="str">
        <f t="shared" si="582"/>
        <v>-</v>
      </c>
      <c r="BG154" s="24" t="str">
        <f t="shared" si="583"/>
        <v>-</v>
      </c>
      <c r="BH154" s="24" t="str">
        <f t="shared" si="584"/>
        <v>-</v>
      </c>
      <c r="BI154" s="24" t="str">
        <f t="shared" si="585"/>
        <v>-</v>
      </c>
      <c r="BJ154" s="24" t="str">
        <f t="shared" si="586"/>
        <v>-</v>
      </c>
      <c r="BK154" s="24" t="str">
        <f t="shared" si="587"/>
        <v>-</v>
      </c>
      <c r="BL154" s="24" t="str">
        <f t="shared" si="588"/>
        <v>-</v>
      </c>
      <c r="BM154" s="24" t="str">
        <f t="shared" si="589"/>
        <v>-</v>
      </c>
      <c r="BN154" s="24" t="str">
        <f t="shared" si="590"/>
        <v>-</v>
      </c>
      <c r="BO154" s="24" t="str">
        <f t="shared" si="591"/>
        <v>-</v>
      </c>
      <c r="BP154" s="24" t="str">
        <f t="shared" si="592"/>
        <v>-</v>
      </c>
      <c r="BQ154" s="24" t="str">
        <f t="shared" si="593"/>
        <v>-</v>
      </c>
    </row>
    <row r="155" spans="1:69" x14ac:dyDescent="0.25">
      <c r="A155" s="538" t="s">
        <v>388</v>
      </c>
      <c r="B155" s="499" t="s">
        <v>319</v>
      </c>
      <c r="C155" s="1">
        <f t="shared" si="567"/>
        <v>0</v>
      </c>
      <c r="D155" s="1">
        <f t="shared" si="568"/>
        <v>0</v>
      </c>
      <c r="E155" s="1">
        <f t="shared" si="569"/>
        <v>0</v>
      </c>
      <c r="F155" s="2" t="str">
        <f>IFERROR(SUM(AS155:BD155)/SUM($AG155:INDEX(AG155:AR155,$A$2)),"-")</f>
        <v>-</v>
      </c>
      <c r="H155" s="1">
        <f t="shared" si="570"/>
        <v>0</v>
      </c>
      <c r="I155" s="1">
        <f t="shared" si="571"/>
        <v>0</v>
      </c>
      <c r="J155" s="1">
        <f t="shared" si="572"/>
        <v>0</v>
      </c>
      <c r="K155" s="1">
        <f t="shared" si="573"/>
        <v>0</v>
      </c>
      <c r="L155" s="1">
        <f t="shared" si="574"/>
        <v>0</v>
      </c>
      <c r="M155" s="1">
        <f t="shared" si="575"/>
        <v>0</v>
      </c>
      <c r="N155" s="1">
        <f t="shared" si="576"/>
        <v>0</v>
      </c>
      <c r="O155" s="1">
        <f t="shared" si="577"/>
        <v>0</v>
      </c>
      <c r="P155" s="1">
        <f t="shared" si="578"/>
        <v>0</v>
      </c>
      <c r="Q155" s="1">
        <f t="shared" si="579"/>
        <v>0</v>
      </c>
      <c r="R155" s="1">
        <f t="shared" si="580"/>
        <v>0</v>
      </c>
      <c r="S155" s="1">
        <f t="shared" si="581"/>
        <v>0</v>
      </c>
      <c r="BF155" s="24" t="str">
        <f t="shared" si="582"/>
        <v>-</v>
      </c>
      <c r="BG155" s="24" t="str">
        <f t="shared" si="583"/>
        <v>-</v>
      </c>
      <c r="BH155" s="24" t="str">
        <f t="shared" si="584"/>
        <v>-</v>
      </c>
      <c r="BI155" s="24" t="str">
        <f t="shared" si="585"/>
        <v>-</v>
      </c>
      <c r="BJ155" s="24" t="str">
        <f t="shared" si="586"/>
        <v>-</v>
      </c>
      <c r="BK155" s="24" t="str">
        <f t="shared" si="587"/>
        <v>-</v>
      </c>
      <c r="BL155" s="24" t="str">
        <f t="shared" si="588"/>
        <v>-</v>
      </c>
      <c r="BM155" s="24" t="str">
        <f t="shared" si="589"/>
        <v>-</v>
      </c>
      <c r="BN155" s="24" t="str">
        <f t="shared" si="590"/>
        <v>-</v>
      </c>
      <c r="BO155" s="24" t="str">
        <f t="shared" si="591"/>
        <v>-</v>
      </c>
      <c r="BP155" s="24" t="str">
        <f t="shared" si="592"/>
        <v>-</v>
      </c>
      <c r="BQ155" s="24" t="str">
        <f t="shared" si="593"/>
        <v>-</v>
      </c>
    </row>
    <row r="156" spans="1:69" x14ac:dyDescent="0.25">
      <c r="A156" s="538" t="s">
        <v>389</v>
      </c>
      <c r="B156" s="499" t="s">
        <v>320</v>
      </c>
      <c r="C156" s="1">
        <f t="shared" si="567"/>
        <v>0</v>
      </c>
      <c r="D156" s="1">
        <f t="shared" si="568"/>
        <v>0</v>
      </c>
      <c r="E156" s="1">
        <f t="shared" si="569"/>
        <v>0</v>
      </c>
      <c r="F156" s="2" t="str">
        <f>IFERROR(SUM(AS156:BD156)/SUM($AG156:INDEX(AG156:AR156,$A$2)),"-")</f>
        <v>-</v>
      </c>
      <c r="H156" s="1">
        <f t="shared" si="570"/>
        <v>0</v>
      </c>
      <c r="I156" s="1">
        <f t="shared" si="571"/>
        <v>0</v>
      </c>
      <c r="J156" s="1">
        <f t="shared" si="572"/>
        <v>0</v>
      </c>
      <c r="K156" s="1">
        <f t="shared" si="573"/>
        <v>0</v>
      </c>
      <c r="L156" s="1">
        <f t="shared" si="574"/>
        <v>0</v>
      </c>
      <c r="M156" s="1">
        <f t="shared" si="575"/>
        <v>0</v>
      </c>
      <c r="N156" s="1">
        <f t="shared" si="576"/>
        <v>0</v>
      </c>
      <c r="O156" s="1">
        <f t="shared" si="577"/>
        <v>0</v>
      </c>
      <c r="P156" s="1">
        <f t="shared" si="578"/>
        <v>0</v>
      </c>
      <c r="Q156" s="1">
        <f t="shared" si="579"/>
        <v>0</v>
      </c>
      <c r="R156" s="1">
        <f t="shared" si="580"/>
        <v>0</v>
      </c>
      <c r="S156" s="1">
        <f t="shared" si="581"/>
        <v>0</v>
      </c>
      <c r="BF156" s="24" t="str">
        <f t="shared" si="582"/>
        <v>-</v>
      </c>
      <c r="BG156" s="24" t="str">
        <f t="shared" si="583"/>
        <v>-</v>
      </c>
      <c r="BH156" s="24" t="str">
        <f t="shared" si="584"/>
        <v>-</v>
      </c>
      <c r="BI156" s="24" t="str">
        <f t="shared" si="585"/>
        <v>-</v>
      </c>
      <c r="BJ156" s="24" t="str">
        <f t="shared" si="586"/>
        <v>-</v>
      </c>
      <c r="BK156" s="24" t="str">
        <f t="shared" si="587"/>
        <v>-</v>
      </c>
      <c r="BL156" s="24" t="str">
        <f t="shared" si="588"/>
        <v>-</v>
      </c>
      <c r="BM156" s="24" t="str">
        <f t="shared" si="589"/>
        <v>-</v>
      </c>
      <c r="BN156" s="24" t="str">
        <f t="shared" si="590"/>
        <v>-</v>
      </c>
      <c r="BO156" s="24" t="str">
        <f t="shared" si="591"/>
        <v>-</v>
      </c>
      <c r="BP156" s="24" t="str">
        <f t="shared" si="592"/>
        <v>-</v>
      </c>
      <c r="BQ156" s="24" t="str">
        <f t="shared" si="593"/>
        <v>-</v>
      </c>
    </row>
    <row r="157" spans="1:69" x14ac:dyDescent="0.25">
      <c r="A157" s="538" t="s">
        <v>390</v>
      </c>
      <c r="B157" s="499" t="s">
        <v>321</v>
      </c>
      <c r="C157" s="1">
        <f t="shared" si="567"/>
        <v>0</v>
      </c>
      <c r="D157" s="1">
        <f t="shared" si="568"/>
        <v>0</v>
      </c>
      <c r="E157" s="1">
        <f t="shared" si="569"/>
        <v>0</v>
      </c>
      <c r="F157" s="2" t="str">
        <f>IFERROR(SUM(AS157:BD157)/SUM($AG157:INDEX(AG157:AR157,$A$2)),"-")</f>
        <v>-</v>
      </c>
      <c r="H157" s="1">
        <f t="shared" si="570"/>
        <v>0</v>
      </c>
      <c r="I157" s="1">
        <f t="shared" si="571"/>
        <v>0</v>
      </c>
      <c r="J157" s="1">
        <f t="shared" si="572"/>
        <v>0</v>
      </c>
      <c r="K157" s="1">
        <f t="shared" si="573"/>
        <v>0</v>
      </c>
      <c r="L157" s="1">
        <f t="shared" si="574"/>
        <v>0</v>
      </c>
      <c r="M157" s="1">
        <f t="shared" si="575"/>
        <v>0</v>
      </c>
      <c r="N157" s="1">
        <f t="shared" si="576"/>
        <v>0</v>
      </c>
      <c r="O157" s="1">
        <f t="shared" si="577"/>
        <v>0</v>
      </c>
      <c r="P157" s="1">
        <f t="shared" si="578"/>
        <v>0</v>
      </c>
      <c r="Q157" s="1">
        <f t="shared" si="579"/>
        <v>0</v>
      </c>
      <c r="R157" s="1">
        <f t="shared" si="580"/>
        <v>0</v>
      </c>
      <c r="S157" s="1">
        <f t="shared" si="581"/>
        <v>0</v>
      </c>
      <c r="BF157" s="24" t="str">
        <f t="shared" si="582"/>
        <v>-</v>
      </c>
      <c r="BG157" s="24" t="str">
        <f t="shared" si="583"/>
        <v>-</v>
      </c>
      <c r="BH157" s="24" t="str">
        <f t="shared" si="584"/>
        <v>-</v>
      </c>
      <c r="BI157" s="24" t="str">
        <f t="shared" si="585"/>
        <v>-</v>
      </c>
      <c r="BJ157" s="24" t="str">
        <f t="shared" si="586"/>
        <v>-</v>
      </c>
      <c r="BK157" s="24" t="str">
        <f t="shared" si="587"/>
        <v>-</v>
      </c>
      <c r="BL157" s="24" t="str">
        <f t="shared" si="588"/>
        <v>-</v>
      </c>
      <c r="BM157" s="24" t="str">
        <f t="shared" si="589"/>
        <v>-</v>
      </c>
      <c r="BN157" s="24" t="str">
        <f t="shared" si="590"/>
        <v>-</v>
      </c>
      <c r="BO157" s="24" t="str">
        <f t="shared" si="591"/>
        <v>-</v>
      </c>
      <c r="BP157" s="24" t="str">
        <f t="shared" si="592"/>
        <v>-</v>
      </c>
      <c r="BQ157" s="24" t="str">
        <f t="shared" si="593"/>
        <v>-</v>
      </c>
    </row>
  </sheetData>
  <mergeCells count="1">
    <mergeCell ref="BF2:BK2"/>
  </mergeCells>
  <conditionalFormatting sqref="BX21">
    <cfRule type="cellIs" dxfId="260" priority="192" operator="notEqual">
      <formula>TRUE</formula>
    </cfRule>
    <cfRule type="cellIs" dxfId="259" priority="193" operator="equal">
      <formula>TRUE</formula>
    </cfRule>
  </conditionalFormatting>
  <conditionalFormatting sqref="BX22:BX28">
    <cfRule type="cellIs" dxfId="258" priority="190" operator="notEqual">
      <formula>TRUE</formula>
    </cfRule>
    <cfRule type="cellIs" dxfId="257" priority="191" operator="equal">
      <formula>TRUE</formula>
    </cfRule>
  </conditionalFormatting>
  <conditionalFormatting sqref="BW21">
    <cfRule type="cellIs" dxfId="256" priority="188" operator="notEqual">
      <formula>TRUE</formula>
    </cfRule>
    <cfRule type="cellIs" dxfId="255" priority="189" operator="equal">
      <formula>TRUE</formula>
    </cfRule>
  </conditionalFormatting>
  <conditionalFormatting sqref="BW22:BW28">
    <cfRule type="cellIs" dxfId="254" priority="186" operator="notEqual">
      <formula>TRUE</formula>
    </cfRule>
    <cfRule type="cellIs" dxfId="253" priority="187" operator="equal">
      <formula>TRUE</formula>
    </cfRule>
  </conditionalFormatting>
  <conditionalFormatting sqref="BV21">
    <cfRule type="cellIs" dxfId="252" priority="184" operator="notEqual">
      <formula>TRUE</formula>
    </cfRule>
    <cfRule type="cellIs" dxfId="251" priority="185" operator="equal">
      <formula>TRUE</formula>
    </cfRule>
  </conditionalFormatting>
  <conditionalFormatting sqref="BV22:BV28">
    <cfRule type="cellIs" dxfId="250" priority="182" operator="notEqual">
      <formula>TRUE</formula>
    </cfRule>
    <cfRule type="cellIs" dxfId="249" priority="183" operator="equal">
      <formula>TRUE</formula>
    </cfRule>
  </conditionalFormatting>
  <conditionalFormatting sqref="BU21">
    <cfRule type="cellIs" dxfId="248" priority="180" operator="notEqual">
      <formula>TRUE</formula>
    </cfRule>
    <cfRule type="cellIs" dxfId="247" priority="181" operator="equal">
      <formula>TRUE</formula>
    </cfRule>
  </conditionalFormatting>
  <conditionalFormatting sqref="BU22:BU28">
    <cfRule type="cellIs" dxfId="246" priority="178" operator="notEqual">
      <formula>TRUE</formula>
    </cfRule>
    <cfRule type="cellIs" dxfId="245" priority="179" operator="equal">
      <formula>TRUE</formula>
    </cfRule>
  </conditionalFormatting>
  <conditionalFormatting sqref="BT21">
    <cfRule type="cellIs" dxfId="244" priority="176" operator="notEqual">
      <formula>TRUE</formula>
    </cfRule>
    <cfRule type="cellIs" dxfId="243" priority="177" operator="equal">
      <formula>TRUE</formula>
    </cfRule>
  </conditionalFormatting>
  <conditionalFormatting sqref="BT22:BT28">
    <cfRule type="cellIs" dxfId="242" priority="174" operator="notEqual">
      <formula>TRUE</formula>
    </cfRule>
    <cfRule type="cellIs" dxfId="241" priority="175" operator="equal">
      <formula>TRUE</formula>
    </cfRule>
  </conditionalFormatting>
  <conditionalFormatting sqref="BS21">
    <cfRule type="cellIs" dxfId="240" priority="172" operator="notEqual">
      <formula>TRUE</formula>
    </cfRule>
    <cfRule type="cellIs" dxfId="239" priority="173" operator="equal">
      <formula>TRUE</formula>
    </cfRule>
  </conditionalFormatting>
  <conditionalFormatting sqref="BS22:BS28">
    <cfRule type="cellIs" dxfId="238" priority="170" operator="notEqual">
      <formula>TRUE</formula>
    </cfRule>
    <cfRule type="cellIs" dxfId="237" priority="171" operator="equal">
      <formula>TRUE</formula>
    </cfRule>
  </conditionalFormatting>
  <conditionalFormatting sqref="BX4:BX5 BX12:BX17 BX7:BX10">
    <cfRule type="cellIs" dxfId="236" priority="160" operator="notEqual">
      <formula>TRUE</formula>
    </cfRule>
    <cfRule type="cellIs" dxfId="235" priority="161" operator="equal">
      <formula>TRUE</formula>
    </cfRule>
  </conditionalFormatting>
  <conditionalFormatting sqref="BW4:BW10 BW12:BW17">
    <cfRule type="cellIs" dxfId="234" priority="158" operator="notEqual">
      <formula>TRUE</formula>
    </cfRule>
    <cfRule type="cellIs" dxfId="233" priority="159" operator="equal">
      <formula>TRUE</formula>
    </cfRule>
  </conditionalFormatting>
  <conditionalFormatting sqref="BX6">
    <cfRule type="cellIs" dxfId="232" priority="156" operator="notEqual">
      <formula>TRUE</formula>
    </cfRule>
    <cfRule type="cellIs" dxfId="231" priority="157" operator="equal">
      <formula>TRUE</formula>
    </cfRule>
  </conditionalFormatting>
  <conditionalFormatting sqref="BX32:BX38">
    <cfRule type="cellIs" dxfId="230" priority="154" operator="notEqual">
      <formula>TRUE</formula>
    </cfRule>
    <cfRule type="cellIs" dxfId="229" priority="155" operator="equal">
      <formula>TRUE</formula>
    </cfRule>
  </conditionalFormatting>
  <conditionalFormatting sqref="BW32:BW38">
    <cfRule type="cellIs" dxfId="228" priority="152" operator="notEqual">
      <formula>TRUE</formula>
    </cfRule>
    <cfRule type="cellIs" dxfId="227" priority="153" operator="equal">
      <formula>TRUE</formula>
    </cfRule>
  </conditionalFormatting>
  <conditionalFormatting sqref="BU85:BU90">
    <cfRule type="cellIs" dxfId="226" priority="138" operator="notEqual">
      <formula>TRUE</formula>
    </cfRule>
    <cfRule type="cellIs" dxfId="225" priority="139" operator="equal">
      <formula>TRUE</formula>
    </cfRule>
  </conditionalFormatting>
  <conditionalFormatting sqref="BU84">
    <cfRule type="cellIs" dxfId="224" priority="136" operator="notEqual">
      <formula>TRUE</formula>
    </cfRule>
    <cfRule type="cellIs" dxfId="223" priority="137" operator="equal">
      <formula>TRUE</formula>
    </cfRule>
  </conditionalFormatting>
  <conditionalFormatting sqref="BT85:BT90">
    <cfRule type="cellIs" dxfId="222" priority="134" operator="notEqual">
      <formula>TRUE</formula>
    </cfRule>
    <cfRule type="cellIs" dxfId="221" priority="135" operator="equal">
      <formula>TRUE</formula>
    </cfRule>
  </conditionalFormatting>
  <conditionalFormatting sqref="BT84">
    <cfRule type="cellIs" dxfId="220" priority="132" operator="notEqual">
      <formula>TRUE</formula>
    </cfRule>
    <cfRule type="cellIs" dxfId="219" priority="133" operator="equal">
      <formula>TRUE</formula>
    </cfRule>
  </conditionalFormatting>
  <conditionalFormatting sqref="BS85:BS90">
    <cfRule type="cellIs" dxfId="218" priority="130" operator="notEqual">
      <formula>TRUE</formula>
    </cfRule>
    <cfRule type="cellIs" dxfId="217" priority="131" operator="equal">
      <formula>TRUE</formula>
    </cfRule>
  </conditionalFormatting>
  <conditionalFormatting sqref="BS84">
    <cfRule type="cellIs" dxfId="216" priority="128" operator="notEqual">
      <formula>TRUE</formula>
    </cfRule>
    <cfRule type="cellIs" dxfId="215" priority="129" operator="equal">
      <formula>TRUE</formula>
    </cfRule>
  </conditionalFormatting>
  <conditionalFormatting sqref="BX20">
    <cfRule type="cellIs" dxfId="214" priority="126" operator="notEqual">
      <formula>TRUE</formula>
    </cfRule>
    <cfRule type="cellIs" dxfId="213" priority="127" operator="equal">
      <formula>TRUE</formula>
    </cfRule>
  </conditionalFormatting>
  <conditionalFormatting sqref="BW20">
    <cfRule type="cellIs" dxfId="212" priority="124" operator="notEqual">
      <formula>TRUE</formula>
    </cfRule>
    <cfRule type="cellIs" dxfId="211" priority="125" operator="equal">
      <formula>TRUE</formula>
    </cfRule>
  </conditionalFormatting>
  <conditionalFormatting sqref="BV20">
    <cfRule type="cellIs" dxfId="210" priority="122" operator="notEqual">
      <formula>TRUE</formula>
    </cfRule>
    <cfRule type="cellIs" dxfId="209" priority="123" operator="equal">
      <formula>TRUE</formula>
    </cfRule>
  </conditionalFormatting>
  <conditionalFormatting sqref="BU20">
    <cfRule type="cellIs" dxfId="208" priority="120" operator="notEqual">
      <formula>TRUE</formula>
    </cfRule>
    <cfRule type="cellIs" dxfId="207" priority="121" operator="equal">
      <formula>TRUE</formula>
    </cfRule>
  </conditionalFormatting>
  <conditionalFormatting sqref="BT20">
    <cfRule type="cellIs" dxfId="206" priority="118" operator="notEqual">
      <formula>TRUE</formula>
    </cfRule>
    <cfRule type="cellIs" dxfId="205" priority="119" operator="equal">
      <formula>TRUE</formula>
    </cfRule>
  </conditionalFormatting>
  <conditionalFormatting sqref="BS20">
    <cfRule type="cellIs" dxfId="204" priority="116" operator="notEqual">
      <formula>TRUE</formula>
    </cfRule>
    <cfRule type="cellIs" dxfId="203" priority="117" operator="equal">
      <formula>TRUE</formula>
    </cfRule>
  </conditionalFormatting>
  <conditionalFormatting sqref="BV83:BV90">
    <cfRule type="cellIs" dxfId="202" priority="88" operator="notEqual">
      <formula>TRUE</formula>
    </cfRule>
    <cfRule type="cellIs" dxfId="201" priority="89" operator="equal">
      <formula>TRUE</formula>
    </cfRule>
  </conditionalFormatting>
  <conditionalFormatting sqref="BW83:BW90">
    <cfRule type="cellIs" dxfId="200" priority="82" operator="notEqual">
      <formula>TRUE</formula>
    </cfRule>
    <cfRule type="cellIs" dxfId="199" priority="83" operator="equal">
      <formula>TRUE</formula>
    </cfRule>
  </conditionalFormatting>
  <conditionalFormatting sqref="BX83:BX90">
    <cfRule type="cellIs" dxfId="198" priority="80" operator="notEqual">
      <formula>TRUE</formula>
    </cfRule>
    <cfRule type="cellIs" dxfId="197" priority="81" operator="equal">
      <formula>TRUE</formula>
    </cfRule>
  </conditionalFormatting>
  <conditionalFormatting sqref="BX49:BX56">
    <cfRule type="cellIs" dxfId="196" priority="78" operator="notEqual">
      <formula>TRUE</formula>
    </cfRule>
    <cfRule type="cellIs" dxfId="195" priority="79" operator="equal">
      <formula>TRUE</formula>
    </cfRule>
  </conditionalFormatting>
  <conditionalFormatting sqref="BW49:BW56">
    <cfRule type="cellIs" dxfId="194" priority="76" operator="notEqual">
      <formula>TRUE</formula>
    </cfRule>
    <cfRule type="cellIs" dxfId="193" priority="77" operator="equal">
      <formula>TRUE</formula>
    </cfRule>
  </conditionalFormatting>
  <conditionalFormatting sqref="BV49:BV56">
    <cfRule type="cellIs" dxfId="192" priority="74" operator="notEqual">
      <formula>TRUE</formula>
    </cfRule>
    <cfRule type="cellIs" dxfId="191" priority="75" operator="equal">
      <formula>TRUE</formula>
    </cfRule>
  </conditionalFormatting>
  <conditionalFormatting sqref="BU49:BU56">
    <cfRule type="cellIs" dxfId="190" priority="72" operator="notEqual">
      <formula>TRUE</formula>
    </cfRule>
    <cfRule type="cellIs" dxfId="189" priority="73" operator="equal">
      <formula>TRUE</formula>
    </cfRule>
  </conditionalFormatting>
  <conditionalFormatting sqref="BT49:BT56">
    <cfRule type="cellIs" dxfId="188" priority="70" operator="notEqual">
      <formula>TRUE</formula>
    </cfRule>
    <cfRule type="cellIs" dxfId="187" priority="71" operator="equal">
      <formula>TRUE</formula>
    </cfRule>
  </conditionalFormatting>
  <conditionalFormatting sqref="BS49:BS56">
    <cfRule type="cellIs" dxfId="186" priority="68" operator="notEqual">
      <formula>TRUE</formula>
    </cfRule>
    <cfRule type="cellIs" dxfId="185" priority="69" operator="equal">
      <formula>TRUE</formula>
    </cfRule>
  </conditionalFormatting>
  <conditionalFormatting sqref="BX72:BX80">
    <cfRule type="cellIs" dxfId="184" priority="62" operator="notEqual">
      <formula>TRUE</formula>
    </cfRule>
    <cfRule type="cellIs" dxfId="183" priority="63" operator="equal">
      <formula>TRUE</formula>
    </cfRule>
  </conditionalFormatting>
  <conditionalFormatting sqref="BW72:BW79">
    <cfRule type="cellIs" dxfId="182" priority="60" operator="notEqual">
      <formula>TRUE</formula>
    </cfRule>
    <cfRule type="cellIs" dxfId="181" priority="61" operator="equal">
      <formula>TRUE</formula>
    </cfRule>
  </conditionalFormatting>
  <conditionalFormatting sqref="BV72:BV79">
    <cfRule type="cellIs" dxfId="180" priority="58" operator="notEqual">
      <formula>TRUE</formula>
    </cfRule>
    <cfRule type="cellIs" dxfId="179" priority="59" operator="equal">
      <formula>TRUE</formula>
    </cfRule>
  </conditionalFormatting>
  <conditionalFormatting sqref="BS73:BS79">
    <cfRule type="cellIs" dxfId="178" priority="56" operator="notEqual">
      <formula>TRUE</formula>
    </cfRule>
    <cfRule type="cellIs" dxfId="177" priority="57" operator="equal">
      <formula>TRUE</formula>
    </cfRule>
  </conditionalFormatting>
  <conditionalFormatting sqref="BT73:BT79">
    <cfRule type="cellIs" dxfId="176" priority="54" operator="notEqual">
      <formula>TRUE</formula>
    </cfRule>
    <cfRule type="cellIs" dxfId="175" priority="55" operator="equal">
      <formula>TRUE</formula>
    </cfRule>
  </conditionalFormatting>
  <conditionalFormatting sqref="BU73:BU79">
    <cfRule type="cellIs" dxfId="174" priority="52" operator="notEqual">
      <formula>TRUE</formula>
    </cfRule>
    <cfRule type="cellIs" dxfId="173" priority="53" operator="equal">
      <formula>TRUE</formula>
    </cfRule>
  </conditionalFormatting>
  <conditionalFormatting sqref="BW80">
    <cfRule type="cellIs" dxfId="172" priority="50" operator="notEqual">
      <formula>TRUE</formula>
    </cfRule>
    <cfRule type="cellIs" dxfId="171" priority="51" operator="equal">
      <formula>TRUE</formula>
    </cfRule>
  </conditionalFormatting>
  <conditionalFormatting sqref="BV80">
    <cfRule type="cellIs" dxfId="170" priority="48" operator="notEqual">
      <formula>TRUE</formula>
    </cfRule>
    <cfRule type="cellIs" dxfId="169" priority="49" operator="equal">
      <formula>TRUE</formula>
    </cfRule>
  </conditionalFormatting>
  <conditionalFormatting sqref="BU80">
    <cfRule type="cellIs" dxfId="168" priority="46" operator="notEqual">
      <formula>TRUE</formula>
    </cfRule>
    <cfRule type="cellIs" dxfId="167" priority="47" operator="equal">
      <formula>TRUE</formula>
    </cfRule>
  </conditionalFormatting>
  <conditionalFormatting sqref="BT80">
    <cfRule type="cellIs" dxfId="166" priority="44" operator="notEqual">
      <formula>TRUE</formula>
    </cfRule>
    <cfRule type="cellIs" dxfId="165" priority="45" operator="equal">
      <formula>TRUE</formula>
    </cfRule>
  </conditionalFormatting>
  <conditionalFormatting sqref="BS80">
    <cfRule type="cellIs" dxfId="164" priority="42" operator="notEqual">
      <formula>TRUE</formula>
    </cfRule>
    <cfRule type="cellIs" dxfId="163" priority="43" operator="equal">
      <formula>TRUE</formula>
    </cfRule>
  </conditionalFormatting>
  <conditionalFormatting sqref="BS57">
    <cfRule type="cellIs" dxfId="162" priority="40" operator="notEqual">
      <formula>TRUE</formula>
    </cfRule>
    <cfRule type="cellIs" dxfId="161" priority="41" operator="equal">
      <formula>TRUE</formula>
    </cfRule>
  </conditionalFormatting>
  <conditionalFormatting sqref="BT57">
    <cfRule type="cellIs" dxfId="160" priority="38" operator="notEqual">
      <formula>TRUE</formula>
    </cfRule>
    <cfRule type="cellIs" dxfId="159" priority="39" operator="equal">
      <formula>TRUE</formula>
    </cfRule>
  </conditionalFormatting>
  <conditionalFormatting sqref="BU57">
    <cfRule type="cellIs" dxfId="158" priority="36" operator="notEqual">
      <formula>TRUE</formula>
    </cfRule>
    <cfRule type="cellIs" dxfId="157" priority="37" operator="equal">
      <formula>TRUE</formula>
    </cfRule>
  </conditionalFormatting>
  <conditionalFormatting sqref="BV57">
    <cfRule type="cellIs" dxfId="156" priority="34" operator="notEqual">
      <formula>TRUE</formula>
    </cfRule>
    <cfRule type="cellIs" dxfId="155" priority="35" operator="equal">
      <formula>TRUE</formula>
    </cfRule>
  </conditionalFormatting>
  <conditionalFormatting sqref="BW57">
    <cfRule type="cellIs" dxfId="154" priority="32" operator="notEqual">
      <formula>TRUE</formula>
    </cfRule>
    <cfRule type="cellIs" dxfId="153" priority="33" operator="equal">
      <formula>TRUE</formula>
    </cfRule>
  </conditionalFormatting>
  <conditionalFormatting sqref="BX57">
    <cfRule type="cellIs" dxfId="152" priority="30" operator="notEqual">
      <formula>TRUE</formula>
    </cfRule>
    <cfRule type="cellIs" dxfId="151" priority="31" operator="equal">
      <formula>TRUE</formula>
    </cfRule>
  </conditionalFormatting>
  <conditionalFormatting sqref="BX3">
    <cfRule type="cellIs" dxfId="150" priority="28" operator="notEqual">
      <formula>0</formula>
    </cfRule>
    <cfRule type="cellIs" dxfId="149" priority="29" operator="equal">
      <formula>0</formula>
    </cfRule>
  </conditionalFormatting>
  <conditionalFormatting sqref="BW3">
    <cfRule type="cellIs" dxfId="148" priority="26" operator="notEqual">
      <formula>0</formula>
    </cfRule>
    <cfRule type="cellIs" dxfId="147" priority="27" operator="equal">
      <formula>0</formula>
    </cfRule>
  </conditionalFormatting>
  <conditionalFormatting sqref="BV3">
    <cfRule type="cellIs" dxfId="146" priority="24" operator="notEqual">
      <formula>0</formula>
    </cfRule>
    <cfRule type="cellIs" dxfId="145" priority="25" operator="equal">
      <formula>0</formula>
    </cfRule>
  </conditionalFormatting>
  <conditionalFormatting sqref="BU3">
    <cfRule type="cellIs" dxfId="144" priority="22" operator="notEqual">
      <formula>0</formula>
    </cfRule>
    <cfRule type="cellIs" dxfId="143" priority="23" operator="equal">
      <formula>0</formula>
    </cfRule>
  </conditionalFormatting>
  <conditionalFormatting sqref="BT3">
    <cfRule type="cellIs" dxfId="142" priority="20" operator="notEqual">
      <formula>0</formula>
    </cfRule>
    <cfRule type="cellIs" dxfId="141" priority="21" operator="equal">
      <formula>0</formula>
    </cfRule>
  </conditionalFormatting>
  <conditionalFormatting sqref="BS3">
    <cfRule type="cellIs" dxfId="140" priority="18" operator="notEqual">
      <formula>0</formula>
    </cfRule>
    <cfRule type="cellIs" dxfId="139" priority="19" operator="equal">
      <formula>0</formula>
    </cfRule>
  </conditionalFormatting>
  <conditionalFormatting sqref="BS32:BS38">
    <cfRule type="cellIs" dxfId="138" priority="4" operator="notEqual">
      <formula>TRUE</formula>
    </cfRule>
    <cfRule type="cellIs" dxfId="137" priority="5" operator="equal">
      <formula>TRUE</formula>
    </cfRule>
  </conditionalFormatting>
  <conditionalFormatting sqref="BV32:BV38">
    <cfRule type="cellIs" dxfId="136" priority="10" operator="notEqual">
      <formula>TRUE</formula>
    </cfRule>
    <cfRule type="cellIs" dxfId="135" priority="11" operator="equal">
      <formula>TRUE</formula>
    </cfRule>
  </conditionalFormatting>
  <conditionalFormatting sqref="BU32:BU38">
    <cfRule type="cellIs" dxfId="134" priority="8" operator="notEqual">
      <formula>TRUE</formula>
    </cfRule>
    <cfRule type="cellIs" dxfId="133" priority="9" operator="equal">
      <formula>TRUE</formula>
    </cfRule>
  </conditionalFormatting>
  <conditionalFormatting sqref="BT32:BT38">
    <cfRule type="cellIs" dxfId="132" priority="6" operator="notEqual">
      <formula>TRUE</formula>
    </cfRule>
    <cfRule type="cellIs" dxfId="131" priority="7" operator="equal">
      <formula>TRUE</formula>
    </cfRule>
  </conditionalFormatting>
  <conditionalFormatting sqref="AG102:AR102">
    <cfRule type="expression" dxfId="130" priority="1">
      <formula>$A$2=COLUMNS($N102:AG102)</formula>
    </cfRule>
  </conditionalFormatting>
  <pageMargins left="0.7" right="0.7" top="0.75" bottom="0.75" header="0.3" footer="0.3"/>
  <pageSetup orientation="portrait" r:id="rId1"/>
  <cellWatches>
    <cellWatch r="L94"/>
    <cellWatch r="BA83"/>
  </cellWatches>
  <ignoredErrors>
    <ignoredError sqref="H94 H95:H103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1"/>
  </sheetPr>
  <dimension ref="A1:BX157"/>
  <sheetViews>
    <sheetView zoomScale="80" zoomScaleNormal="80" workbookViewId="0">
      <pane xSplit="2" ySplit="3" topLeftCell="C4" activePane="bottomRight" state="frozen"/>
      <selection activeCell="B2" sqref="B2"/>
      <selection pane="topRight" activeCell="C2" sqref="C2"/>
      <selection pane="bottomLeft" activeCell="B4" sqref="B4"/>
      <selection pane="bottomRight" sqref="A1:XFD1048576"/>
    </sheetView>
  </sheetViews>
  <sheetFormatPr defaultRowHeight="15" x14ac:dyDescent="0.25"/>
  <cols>
    <col min="1" max="1" width="36.5703125" style="511" hidden="1" customWidth="1" collapsed="1"/>
    <col min="2" max="2" width="30.85546875" bestFit="1" customWidth="1"/>
    <col min="3" max="3" width="10.28515625" bestFit="1" customWidth="1"/>
    <col min="4" max="4" width="9.5703125" bestFit="1" customWidth="1" collapsed="1"/>
    <col min="5" max="5" width="10.7109375" bestFit="1" customWidth="1" collapsed="1"/>
    <col min="6" max="6" width="13" bestFit="1" customWidth="1" collapsed="1"/>
    <col min="7" max="7" width="4.28515625" style="2" customWidth="1" collapsed="1"/>
    <col min="8" max="17" width="8.7109375" bestFit="1" customWidth="1" collapsed="1"/>
    <col min="18" max="19" width="8.42578125" bestFit="1" customWidth="1" collapsed="1"/>
    <col min="20" max="20" width="4.140625" bestFit="1" customWidth="1" collapsed="1"/>
    <col min="21" max="21" width="7.42578125" bestFit="1" customWidth="1" collapsed="1"/>
    <col min="22" max="22" width="7.7109375" bestFit="1" customWidth="1" collapsed="1"/>
    <col min="23" max="23" width="7.85546875" bestFit="1" customWidth="1" collapsed="1"/>
    <col min="24" max="24" width="7.42578125" bestFit="1" customWidth="1" collapsed="1"/>
    <col min="25" max="25" width="8" bestFit="1" customWidth="1" collapsed="1"/>
    <col min="26" max="26" width="7.42578125" bestFit="1" customWidth="1" collapsed="1"/>
    <col min="27" max="27" width="8.5703125" bestFit="1" customWidth="1" collapsed="1"/>
    <col min="28" max="28" width="7.7109375" bestFit="1" customWidth="1" collapsed="1"/>
    <col min="29" max="32" width="8.5703125" bestFit="1" customWidth="1" collapsed="1"/>
    <col min="33" max="33" width="7.42578125" bestFit="1" customWidth="1" collapsed="1"/>
    <col min="34" max="34" width="7.7109375" bestFit="1" customWidth="1" collapsed="1"/>
    <col min="35" max="37" width="8.5703125" bestFit="1" customWidth="1" collapsed="1"/>
    <col min="38" max="38" width="9.85546875" bestFit="1" customWidth="1" collapsed="1"/>
    <col min="39" max="40" width="8.5703125" bestFit="1" customWidth="1" collapsed="1"/>
    <col min="41" max="41" width="10.85546875" bestFit="1" customWidth="1" collapsed="1"/>
    <col min="42" max="42" width="8.5703125" bestFit="1" customWidth="1" collapsed="1"/>
    <col min="43" max="43" width="7.7109375" bestFit="1" customWidth="1" collapsed="1"/>
    <col min="44" max="44" width="8.5703125" bestFit="1" customWidth="1" collapsed="1"/>
    <col min="45" max="50" width="8.7109375" bestFit="1" customWidth="1" collapsed="1"/>
    <col min="51" max="51" width="6.7109375" bestFit="1" customWidth="1"/>
    <col min="52" max="53" width="7.7109375" bestFit="1" customWidth="1"/>
    <col min="54" max="54" width="7.140625" bestFit="1" customWidth="1"/>
    <col min="55" max="56" width="7.7109375" bestFit="1" customWidth="1"/>
    <col min="57" max="57" width="4.5703125" style="2" bestFit="1" customWidth="1"/>
    <col min="58" max="58" width="12.140625" bestFit="1" customWidth="1" collapsed="1"/>
    <col min="59" max="59" width="12.5703125" bestFit="1" customWidth="1" collapsed="1"/>
    <col min="60" max="60" width="12.28515625" bestFit="1" customWidth="1" collapsed="1"/>
    <col min="61" max="61" width="11.7109375" bestFit="1" customWidth="1" collapsed="1"/>
    <col min="62" max="62" width="12.5703125" bestFit="1" customWidth="1" collapsed="1"/>
    <col min="63" max="63" width="13.42578125" customWidth="1" collapsed="1"/>
    <col min="64" max="64" width="11.5703125" customWidth="1"/>
    <col min="65" max="65" width="15" bestFit="1" customWidth="1"/>
    <col min="66" max="69" width="11.5703125" customWidth="1"/>
    <col min="70" max="70" width="8.7109375" style="2" customWidth="1" collapsed="1"/>
    <col min="71" max="74" width="6.7109375" bestFit="1" customWidth="1" collapsed="1"/>
    <col min="75" max="76" width="7.85546875" bestFit="1" customWidth="1" collapsed="1"/>
  </cols>
  <sheetData>
    <row r="1" spans="1:76" ht="30" hidden="1" x14ac:dyDescent="0.25">
      <c r="C1" s="87" t="s">
        <v>0</v>
      </c>
      <c r="D1" s="87" t="s">
        <v>1</v>
      </c>
      <c r="E1" s="87" t="s">
        <v>2</v>
      </c>
      <c r="F1" s="87" t="s">
        <v>3</v>
      </c>
      <c r="G1" s="2" t="s">
        <v>209</v>
      </c>
      <c r="H1" s="87" t="s">
        <v>4</v>
      </c>
      <c r="I1" s="87" t="s">
        <v>5</v>
      </c>
      <c r="J1" s="87" t="s">
        <v>6</v>
      </c>
      <c r="K1" s="87" t="s">
        <v>7</v>
      </c>
      <c r="L1" s="87" t="s">
        <v>8</v>
      </c>
      <c r="M1" s="87" t="s">
        <v>9</v>
      </c>
      <c r="N1" s="87" t="s">
        <v>10</v>
      </c>
      <c r="O1" s="87" t="s">
        <v>11</v>
      </c>
      <c r="P1" s="87" t="s">
        <v>12</v>
      </c>
      <c r="Q1" s="87" t="s">
        <v>13</v>
      </c>
      <c r="R1" s="87" t="s">
        <v>207</v>
      </c>
      <c r="S1" s="87" t="s">
        <v>208</v>
      </c>
      <c r="T1" s="87" t="s">
        <v>209</v>
      </c>
      <c r="U1" s="87" t="s">
        <v>14</v>
      </c>
      <c r="V1" s="87" t="s">
        <v>15</v>
      </c>
      <c r="W1" s="87" t="s">
        <v>16</v>
      </c>
      <c r="X1" s="87" t="s">
        <v>17</v>
      </c>
      <c r="Y1" s="87" t="s">
        <v>18</v>
      </c>
      <c r="Z1" s="87" t="s">
        <v>19</v>
      </c>
      <c r="AA1" s="87" t="s">
        <v>20</v>
      </c>
      <c r="AB1" s="87" t="s">
        <v>21</v>
      </c>
      <c r="AC1" s="87" t="s">
        <v>22</v>
      </c>
      <c r="AD1" s="87" t="s">
        <v>23</v>
      </c>
      <c r="AE1" s="87" t="s">
        <v>24</v>
      </c>
      <c r="AF1" s="87" t="s">
        <v>25</v>
      </c>
      <c r="AG1" s="87" t="s">
        <v>26</v>
      </c>
      <c r="AH1" s="87" t="s">
        <v>27</v>
      </c>
      <c r="AI1" s="87" t="s">
        <v>28</v>
      </c>
      <c r="AJ1" s="87" t="s">
        <v>29</v>
      </c>
      <c r="AK1" s="87" t="s">
        <v>30</v>
      </c>
      <c r="AL1" s="87" t="s">
        <v>31</v>
      </c>
      <c r="AM1" s="87" t="s">
        <v>32</v>
      </c>
      <c r="AN1" s="87" t="s">
        <v>33</v>
      </c>
      <c r="AO1" s="87" t="s">
        <v>34</v>
      </c>
      <c r="AP1" s="87" t="s">
        <v>35</v>
      </c>
      <c r="AQ1" s="87" t="s">
        <v>36</v>
      </c>
      <c r="AR1" s="87" t="s">
        <v>37</v>
      </c>
      <c r="AS1" s="87" t="s">
        <v>38</v>
      </c>
      <c r="AT1" s="87" t="s">
        <v>39</v>
      </c>
      <c r="AU1" s="87" t="s">
        <v>40</v>
      </c>
      <c r="AV1" s="87" t="s">
        <v>41</v>
      </c>
      <c r="AW1" s="87" t="s">
        <v>42</v>
      </c>
      <c r="AX1" s="87" t="s">
        <v>43</v>
      </c>
      <c r="AY1" s="87" t="s">
        <v>322</v>
      </c>
      <c r="AZ1" s="87" t="s">
        <v>323</v>
      </c>
      <c r="BA1" s="87" t="s">
        <v>324</v>
      </c>
      <c r="BB1" s="87" t="s">
        <v>325</v>
      </c>
      <c r="BC1" s="87" t="s">
        <v>326</v>
      </c>
      <c r="BD1" s="87" t="s">
        <v>327</v>
      </c>
      <c r="BE1" s="2" t="s">
        <v>209</v>
      </c>
      <c r="BF1" s="87" t="s">
        <v>44</v>
      </c>
      <c r="BG1" s="87" t="s">
        <v>45</v>
      </c>
      <c r="BH1" s="87" t="s">
        <v>46</v>
      </c>
      <c r="BI1" s="87" t="s">
        <v>47</v>
      </c>
      <c r="BJ1" s="87" t="s">
        <v>48</v>
      </c>
      <c r="BK1" s="87" t="s">
        <v>49</v>
      </c>
      <c r="BL1" s="87" t="str">
        <f>"MoM-"&amp;TEXT(BL3,"MMM-YY")</f>
        <v>MoM-Jul-17</v>
      </c>
      <c r="BM1" s="87" t="str">
        <f t="shared" ref="BM1:BQ1" si="0">"MoM-"&amp;TEXT(BM3,"MMM-YY")</f>
        <v>MoM-Aug-17</v>
      </c>
      <c r="BN1" s="87" t="str">
        <f t="shared" si="0"/>
        <v>MoM-Sep-17</v>
      </c>
      <c r="BO1" s="87" t="str">
        <f t="shared" si="0"/>
        <v>MoM-Oct-17</v>
      </c>
      <c r="BP1" s="87" t="str">
        <f t="shared" si="0"/>
        <v>MoM-Nov-17</v>
      </c>
      <c r="BQ1" s="87" t="str">
        <f t="shared" si="0"/>
        <v>MoM-Dec-17</v>
      </c>
      <c r="BS1" s="87"/>
      <c r="BT1" s="87"/>
      <c r="BU1" s="87"/>
      <c r="BV1" s="87"/>
      <c r="BW1" s="87"/>
      <c r="BX1" s="87"/>
    </row>
    <row r="2" spans="1:76" x14ac:dyDescent="0.25">
      <c r="A2" s="511">
        <v>6</v>
      </c>
      <c r="C2" s="497"/>
      <c r="D2" s="497"/>
      <c r="E2" s="497"/>
      <c r="F2" s="497"/>
      <c r="H2" s="504"/>
      <c r="I2" s="504"/>
      <c r="J2" s="504"/>
      <c r="K2" s="504"/>
      <c r="L2" s="508"/>
      <c r="M2" s="508"/>
      <c r="N2" s="508"/>
      <c r="O2" s="508"/>
      <c r="P2" s="502"/>
      <c r="Q2" s="502"/>
      <c r="R2" s="502"/>
      <c r="S2" s="502"/>
      <c r="T2" s="87"/>
      <c r="U2" s="504"/>
      <c r="V2" s="504"/>
      <c r="W2" s="504"/>
      <c r="X2" s="504"/>
      <c r="Y2" s="504"/>
      <c r="Z2" s="504"/>
      <c r="AA2" s="504"/>
      <c r="AB2" s="504"/>
      <c r="AC2" s="504"/>
      <c r="AD2" s="504"/>
      <c r="AE2" s="504"/>
      <c r="AF2" s="504"/>
      <c r="AG2" s="506"/>
      <c r="AH2" s="506"/>
      <c r="AI2" s="506"/>
      <c r="AJ2" s="506"/>
      <c r="AK2" s="506"/>
      <c r="AL2" s="506"/>
      <c r="AM2" s="506"/>
      <c r="AN2" s="506"/>
      <c r="AO2" s="506"/>
      <c r="AP2" s="506"/>
      <c r="AQ2" s="506"/>
      <c r="AR2" s="506"/>
      <c r="AS2" s="502"/>
      <c r="AT2" s="502"/>
      <c r="AU2" s="502"/>
      <c r="AV2" s="502"/>
      <c r="AW2" s="502"/>
      <c r="AX2" s="502"/>
      <c r="AY2" s="502"/>
      <c r="AZ2" s="502"/>
      <c r="BA2" s="502"/>
      <c r="BB2" s="502"/>
      <c r="BC2" s="502"/>
      <c r="BD2" s="502"/>
      <c r="BF2" s="561" t="s">
        <v>76</v>
      </c>
      <c r="BG2" s="561"/>
      <c r="BH2" s="561"/>
      <c r="BI2" s="561"/>
      <c r="BJ2" s="561"/>
      <c r="BK2" s="561"/>
      <c r="BL2" s="517"/>
      <c r="BM2" s="517"/>
      <c r="BN2" s="517"/>
      <c r="BO2" s="517"/>
      <c r="BP2" s="517"/>
      <c r="BQ2" s="517"/>
      <c r="BS2" s="87"/>
      <c r="BT2" s="87"/>
      <c r="BU2" s="87"/>
      <c r="BV2" s="87"/>
      <c r="BW2" s="87"/>
      <c r="BX2" s="87"/>
    </row>
    <row r="3" spans="1:76" x14ac:dyDescent="0.25">
      <c r="A3" s="512" t="s">
        <v>54</v>
      </c>
      <c r="B3" s="500" t="s">
        <v>54</v>
      </c>
      <c r="C3" s="498" t="s">
        <v>0</v>
      </c>
      <c r="D3" s="498" t="s">
        <v>1</v>
      </c>
      <c r="E3" s="498" t="s">
        <v>2</v>
      </c>
      <c r="F3" s="498" t="s">
        <v>3</v>
      </c>
      <c r="G3" s="2" t="s">
        <v>53</v>
      </c>
      <c r="H3" s="505" t="s">
        <v>4</v>
      </c>
      <c r="I3" s="505" t="s">
        <v>5</v>
      </c>
      <c r="J3" s="505" t="s">
        <v>6</v>
      </c>
      <c r="K3" s="505" t="s">
        <v>7</v>
      </c>
      <c r="L3" s="509" t="s">
        <v>8</v>
      </c>
      <c r="M3" s="509" t="s">
        <v>9</v>
      </c>
      <c r="N3" s="509" t="s">
        <v>10</v>
      </c>
      <c r="O3" s="509" t="s">
        <v>11</v>
      </c>
      <c r="P3" s="503" t="s">
        <v>12</v>
      </c>
      <c r="Q3" s="503" t="s">
        <v>13</v>
      </c>
      <c r="R3" s="503" t="s">
        <v>207</v>
      </c>
      <c r="S3" s="503" t="s">
        <v>208</v>
      </c>
      <c r="T3" s="91" t="s">
        <v>53</v>
      </c>
      <c r="U3" s="505" t="s">
        <v>14</v>
      </c>
      <c r="V3" s="505" t="s">
        <v>15</v>
      </c>
      <c r="W3" s="505" t="s">
        <v>16</v>
      </c>
      <c r="X3" s="505" t="s">
        <v>17</v>
      </c>
      <c r="Y3" s="505" t="s">
        <v>18</v>
      </c>
      <c r="Z3" s="505" t="s">
        <v>19</v>
      </c>
      <c r="AA3" s="505" t="s">
        <v>20</v>
      </c>
      <c r="AB3" s="505" t="s">
        <v>21</v>
      </c>
      <c r="AC3" s="505" t="s">
        <v>22</v>
      </c>
      <c r="AD3" s="505" t="s">
        <v>23</v>
      </c>
      <c r="AE3" s="505" t="s">
        <v>24</v>
      </c>
      <c r="AF3" s="505" t="s">
        <v>25</v>
      </c>
      <c r="AG3" s="507" t="s">
        <v>26</v>
      </c>
      <c r="AH3" s="507" t="s">
        <v>27</v>
      </c>
      <c r="AI3" s="507" t="s">
        <v>28</v>
      </c>
      <c r="AJ3" s="507" t="s">
        <v>29</v>
      </c>
      <c r="AK3" s="507" t="s">
        <v>30</v>
      </c>
      <c r="AL3" s="507" t="s">
        <v>31</v>
      </c>
      <c r="AM3" s="507" t="s">
        <v>32</v>
      </c>
      <c r="AN3" s="507" t="s">
        <v>33</v>
      </c>
      <c r="AO3" s="507" t="s">
        <v>34</v>
      </c>
      <c r="AP3" s="507" t="s">
        <v>35</v>
      </c>
      <c r="AQ3" s="507" t="s">
        <v>36</v>
      </c>
      <c r="AR3" s="507" t="s">
        <v>37</v>
      </c>
      <c r="AS3" s="503" t="s">
        <v>38</v>
      </c>
      <c r="AT3" s="503" t="s">
        <v>39</v>
      </c>
      <c r="AU3" s="503" t="s">
        <v>40</v>
      </c>
      <c r="AV3" s="503" t="s">
        <v>41</v>
      </c>
      <c r="AW3" s="503" t="s">
        <v>42</v>
      </c>
      <c r="AX3" s="503" t="s">
        <v>43</v>
      </c>
      <c r="AY3" s="510" t="s">
        <v>322</v>
      </c>
      <c r="AZ3" s="510" t="s">
        <v>323</v>
      </c>
      <c r="BA3" s="510" t="s">
        <v>324</v>
      </c>
      <c r="BB3" s="510" t="s">
        <v>325</v>
      </c>
      <c r="BC3" s="510" t="s">
        <v>326</v>
      </c>
      <c r="BD3" s="510" t="s">
        <v>327</v>
      </c>
      <c r="BF3" s="518">
        <v>42736</v>
      </c>
      <c r="BG3" s="518">
        <v>42767</v>
      </c>
      <c r="BH3" s="518">
        <v>42795</v>
      </c>
      <c r="BI3" s="518">
        <v>42826</v>
      </c>
      <c r="BJ3" s="518">
        <v>42856</v>
      </c>
      <c r="BK3" s="518">
        <v>42887</v>
      </c>
      <c r="BL3" s="518">
        <v>42917</v>
      </c>
      <c r="BM3" s="518">
        <v>42948</v>
      </c>
      <c r="BN3" s="518">
        <v>42979</v>
      </c>
      <c r="BO3" s="518">
        <v>43009</v>
      </c>
      <c r="BP3" s="518">
        <v>43040</v>
      </c>
      <c r="BQ3" s="518">
        <v>43070</v>
      </c>
      <c r="BS3" s="92">
        <f t="shared" ref="BS3:BX3" si="1">COUNTIF(BS4:BS1005,"FALSE")</f>
        <v>0</v>
      </c>
      <c r="BT3" s="92">
        <f t="shared" si="1"/>
        <v>0</v>
      </c>
      <c r="BU3" s="92">
        <f t="shared" si="1"/>
        <v>0</v>
      </c>
      <c r="BV3" s="92">
        <f t="shared" si="1"/>
        <v>0</v>
      </c>
      <c r="BW3" s="92">
        <f t="shared" si="1"/>
        <v>9</v>
      </c>
      <c r="BX3" s="92">
        <f t="shared" si="1"/>
        <v>6</v>
      </c>
    </row>
    <row r="4" spans="1:76" ht="15" customHeight="1" x14ac:dyDescent="0.25">
      <c r="A4" s="513" t="s">
        <v>120</v>
      </c>
      <c r="B4" s="499" t="s">
        <v>186</v>
      </c>
      <c r="C4" s="1">
        <f>SUM(U4:AF4)</f>
        <v>0</v>
      </c>
      <c r="D4" s="1">
        <f>SUM(AG4:AR4)</f>
        <v>0</v>
      </c>
      <c r="E4" s="1">
        <f>SUM(AS4:BD4)</f>
        <v>5524</v>
      </c>
      <c r="F4" s="2" t="str">
        <f>IFERROR(SUM(AS4:BD4)/SUM($AG4:INDEX(AG4:AR4,$A$2)),"-")</f>
        <v>-</v>
      </c>
      <c r="H4" s="1">
        <f>SUM(U4:W4)</f>
        <v>0</v>
      </c>
      <c r="I4" s="1">
        <f>SUM(X4:Z4)</f>
        <v>0</v>
      </c>
      <c r="J4" s="1">
        <f>SUM(AA4:AC4)</f>
        <v>0</v>
      </c>
      <c r="K4" s="1">
        <f>SUM(AD4:AF4)</f>
        <v>0</v>
      </c>
      <c r="L4" s="1">
        <f>SUM(AG4:AI4)</f>
        <v>0</v>
      </c>
      <c r="M4" s="1">
        <f>SUM(AJ4:AL4)</f>
        <v>0</v>
      </c>
      <c r="N4" s="1">
        <f>SUM(AM4:AO4)</f>
        <v>0</v>
      </c>
      <c r="O4" s="1">
        <f>SUM(AP4:AR4)</f>
        <v>0</v>
      </c>
      <c r="P4" s="1">
        <f>SUM(AS4:AU4)</f>
        <v>0</v>
      </c>
      <c r="Q4" s="1">
        <f>SUM(AV4:AX4)</f>
        <v>5524</v>
      </c>
      <c r="R4" s="1">
        <f>SUM(AY4:BA4)</f>
        <v>0</v>
      </c>
      <c r="S4" s="1">
        <f>SUM(BB4:BD4)</f>
        <v>0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>
        <v>5524</v>
      </c>
      <c r="AY4" s="1"/>
      <c r="AZ4" s="1"/>
      <c r="BA4" s="1"/>
      <c r="BB4" s="1"/>
      <c r="BC4" s="1"/>
      <c r="BD4" s="1"/>
      <c r="BF4" s="24" t="str">
        <f>IFERROR(AS4/AG4,"-")</f>
        <v>-</v>
      </c>
      <c r="BG4" s="24" t="str">
        <f t="shared" ref="BG4:BQ12" si="2">IFERROR(AT4/AH4,"-")</f>
        <v>-</v>
      </c>
      <c r="BH4" s="24" t="str">
        <f t="shared" si="2"/>
        <v>-</v>
      </c>
      <c r="BI4" s="24" t="str">
        <f t="shared" si="2"/>
        <v>-</v>
      </c>
      <c r="BJ4" s="24" t="str">
        <f t="shared" si="2"/>
        <v>-</v>
      </c>
      <c r="BK4" s="24" t="str">
        <f t="shared" si="2"/>
        <v>-</v>
      </c>
      <c r="BL4" s="24" t="str">
        <f t="shared" si="2"/>
        <v>-</v>
      </c>
      <c r="BM4" s="24" t="str">
        <f t="shared" si="2"/>
        <v>-</v>
      </c>
      <c r="BN4" s="24" t="str">
        <f>IFERROR(BA4/AO4,"-")</f>
        <v>-</v>
      </c>
      <c r="BO4" s="24" t="str">
        <f t="shared" si="2"/>
        <v>-</v>
      </c>
      <c r="BP4" s="24" t="str">
        <f t="shared" si="2"/>
        <v>-</v>
      </c>
      <c r="BQ4" s="24" t="str">
        <f t="shared" si="2"/>
        <v>-</v>
      </c>
      <c r="BS4" s="1"/>
      <c r="BT4" s="1"/>
      <c r="BU4" s="1"/>
      <c r="BV4" s="1"/>
      <c r="BW4" s="1" t="b">
        <f>AW4='Agency North'!AT114</f>
        <v>0</v>
      </c>
      <c r="BX4" s="1" t="b">
        <f>AX4='Agency North'!AU114</f>
        <v>1</v>
      </c>
    </row>
    <row r="5" spans="1:76" x14ac:dyDescent="0.25">
      <c r="A5" s="513" t="s">
        <v>121</v>
      </c>
      <c r="B5" s="499" t="s">
        <v>70</v>
      </c>
      <c r="C5" s="1">
        <f t="shared" ref="C5:C17" si="3">SUM(U5:AF5)</f>
        <v>0</v>
      </c>
      <c r="D5" s="1">
        <f t="shared" ref="D5:D17" si="4">SUM(AG5:AR5)</f>
        <v>0</v>
      </c>
      <c r="E5" s="1">
        <f t="shared" ref="E5:E16" si="5">SUM(AS5:BD5)</f>
        <v>3299</v>
      </c>
      <c r="F5" s="2" t="str">
        <f>IFERROR(SUM(AS5:BD5)/SUM($AG5:INDEX(AG5:AR5,$A$2)),"-")</f>
        <v>-</v>
      </c>
      <c r="H5" s="1">
        <f t="shared" ref="H5:H17" si="6">SUM(U5:W5)</f>
        <v>0</v>
      </c>
      <c r="I5" s="1">
        <f t="shared" ref="I5:I17" si="7">SUM(X5:Z5)</f>
        <v>0</v>
      </c>
      <c r="J5" s="1">
        <f t="shared" ref="J5:J17" si="8">SUM(AA5:AC5)</f>
        <v>0</v>
      </c>
      <c r="K5" s="1">
        <f t="shared" ref="K5:K17" si="9">SUM(AD5:AF5)</f>
        <v>0</v>
      </c>
      <c r="L5" s="1">
        <f t="shared" ref="L5:L12" si="10">SUM(AG5:AI5)</f>
        <v>0</v>
      </c>
      <c r="M5" s="1">
        <f t="shared" ref="M5:M12" si="11">SUM(AJ5:AL5)</f>
        <v>0</v>
      </c>
      <c r="N5" s="1">
        <f t="shared" ref="N5:N12" si="12">SUM(AM5:AO5)</f>
        <v>0</v>
      </c>
      <c r="O5" s="1">
        <f t="shared" ref="O5:O12" si="13">SUM(AP5:AR5)</f>
        <v>0</v>
      </c>
      <c r="P5" s="1">
        <f t="shared" ref="P5:P12" si="14">SUM(AS5:AU5)</f>
        <v>0</v>
      </c>
      <c r="Q5" s="1">
        <f t="shared" ref="Q5:Q12" si="15">SUM(AV5:AX5)</f>
        <v>3299</v>
      </c>
      <c r="R5" s="1">
        <f t="shared" ref="R5:R12" si="16">SUM(AY5:BA5)</f>
        <v>0</v>
      </c>
      <c r="S5" s="1">
        <f t="shared" ref="S5:S12" si="17">SUM(BB5:BD5)</f>
        <v>0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>
        <v>3299</v>
      </c>
      <c r="AY5" s="1"/>
      <c r="AZ5" s="1"/>
      <c r="BA5" s="1"/>
      <c r="BB5" s="1"/>
      <c r="BC5" s="1"/>
      <c r="BD5" s="1"/>
      <c r="BF5" s="24" t="str">
        <f t="shared" ref="BF5:BF12" si="18">IFERROR(AS5/AG5,"-")</f>
        <v>-</v>
      </c>
      <c r="BG5" s="24" t="str">
        <f t="shared" si="2"/>
        <v>-</v>
      </c>
      <c r="BH5" s="24" t="str">
        <f t="shared" si="2"/>
        <v>-</v>
      </c>
      <c r="BI5" s="24" t="str">
        <f t="shared" si="2"/>
        <v>-</v>
      </c>
      <c r="BJ5" s="24" t="str">
        <f t="shared" si="2"/>
        <v>-</v>
      </c>
      <c r="BK5" s="24" t="str">
        <f t="shared" si="2"/>
        <v>-</v>
      </c>
      <c r="BL5" s="24" t="str">
        <f t="shared" si="2"/>
        <v>-</v>
      </c>
      <c r="BM5" s="24" t="str">
        <f t="shared" si="2"/>
        <v>-</v>
      </c>
      <c r="BN5" s="24" t="str">
        <f t="shared" si="2"/>
        <v>-</v>
      </c>
      <c r="BO5" s="24" t="str">
        <f t="shared" si="2"/>
        <v>-</v>
      </c>
      <c r="BP5" s="24" t="str">
        <f t="shared" si="2"/>
        <v>-</v>
      </c>
      <c r="BQ5" s="24" t="str">
        <f t="shared" si="2"/>
        <v>-</v>
      </c>
      <c r="BS5" s="1"/>
      <c r="BT5" s="1"/>
      <c r="BU5" s="1"/>
      <c r="BV5" s="1"/>
      <c r="BW5" s="1" t="b">
        <f>AW5='Agency North'!AT113</f>
        <v>0</v>
      </c>
      <c r="BX5" s="1" t="b">
        <f>AX5='Agency North'!AU113</f>
        <v>1</v>
      </c>
    </row>
    <row r="6" spans="1:76" x14ac:dyDescent="0.25">
      <c r="A6" s="513" t="s">
        <v>122</v>
      </c>
      <c r="B6" s="499" t="s">
        <v>50</v>
      </c>
      <c r="C6" s="1">
        <f t="shared" si="3"/>
        <v>0</v>
      </c>
      <c r="D6" s="1">
        <f t="shared" si="4"/>
        <v>0</v>
      </c>
      <c r="E6" s="1">
        <f t="shared" si="5"/>
        <v>0.25279187817258886</v>
      </c>
      <c r="F6" s="2" t="str">
        <f>IFERROR(SUM(AS6:BD6)/SUM($AG6:INDEX(AG6:AR6,$A$2)),"-")</f>
        <v>-</v>
      </c>
      <c r="H6" s="1">
        <f t="shared" si="6"/>
        <v>0</v>
      </c>
      <c r="I6" s="1">
        <f t="shared" si="7"/>
        <v>0</v>
      </c>
      <c r="J6" s="1">
        <f t="shared" si="8"/>
        <v>0</v>
      </c>
      <c r="K6" s="1">
        <f t="shared" si="9"/>
        <v>0</v>
      </c>
      <c r="L6" s="1">
        <f t="shared" si="10"/>
        <v>0</v>
      </c>
      <c r="M6" s="1">
        <f t="shared" si="11"/>
        <v>0</v>
      </c>
      <c r="N6" s="1">
        <f t="shared" si="12"/>
        <v>0</v>
      </c>
      <c r="O6" s="1">
        <f t="shared" si="13"/>
        <v>0</v>
      </c>
      <c r="P6" s="1">
        <f t="shared" si="14"/>
        <v>0</v>
      </c>
      <c r="Q6" s="1">
        <f t="shared" si="15"/>
        <v>0.25279187817258886</v>
      </c>
      <c r="R6" s="1">
        <f t="shared" si="16"/>
        <v>0</v>
      </c>
      <c r="S6" s="1">
        <f t="shared" si="17"/>
        <v>0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/>
      <c r="AS6" s="2"/>
      <c r="AT6" s="2"/>
      <c r="AU6" s="2"/>
      <c r="AV6" s="2"/>
      <c r="AW6" s="2"/>
      <c r="AX6" s="2">
        <v>0.25279187817258886</v>
      </c>
      <c r="AY6" s="2"/>
      <c r="AZ6" s="2"/>
      <c r="BA6" s="2"/>
      <c r="BB6" s="2"/>
      <c r="BC6" s="2"/>
      <c r="BD6" s="2"/>
      <c r="BF6" s="24" t="str">
        <f t="shared" si="18"/>
        <v>-</v>
      </c>
      <c r="BG6" s="24" t="str">
        <f t="shared" si="2"/>
        <v>-</v>
      </c>
      <c r="BH6" s="24" t="str">
        <f t="shared" si="2"/>
        <v>-</v>
      </c>
      <c r="BI6" s="24" t="str">
        <f t="shared" si="2"/>
        <v>-</v>
      </c>
      <c r="BJ6" s="24" t="str">
        <f t="shared" si="2"/>
        <v>-</v>
      </c>
      <c r="BK6" s="24" t="str">
        <f t="shared" si="2"/>
        <v>-</v>
      </c>
      <c r="BL6" s="24" t="str">
        <f t="shared" si="2"/>
        <v>-</v>
      </c>
      <c r="BM6" s="24" t="str">
        <f t="shared" si="2"/>
        <v>-</v>
      </c>
      <c r="BN6" s="24" t="str">
        <f t="shared" si="2"/>
        <v>-</v>
      </c>
      <c r="BO6" s="24" t="str">
        <f t="shared" si="2"/>
        <v>-</v>
      </c>
      <c r="BP6" s="24" t="str">
        <f t="shared" si="2"/>
        <v>-</v>
      </c>
      <c r="BQ6" s="24" t="str">
        <f t="shared" si="2"/>
        <v>-</v>
      </c>
      <c r="BS6" s="2"/>
      <c r="BT6" s="2"/>
      <c r="BU6" s="2"/>
      <c r="BV6" s="2"/>
      <c r="BW6" s="1" t="b">
        <f>AW6='Agency North'!AT48</f>
        <v>0</v>
      </c>
      <c r="BX6" s="1" t="b">
        <f>AX6='Agency North'!AU48</f>
        <v>0</v>
      </c>
    </row>
    <row r="7" spans="1:76" x14ac:dyDescent="0.25">
      <c r="A7" s="513" t="s">
        <v>123</v>
      </c>
      <c r="B7" s="499" t="s">
        <v>188</v>
      </c>
      <c r="C7" s="1">
        <f t="shared" si="3"/>
        <v>0</v>
      </c>
      <c r="D7" s="1">
        <f t="shared" si="4"/>
        <v>0</v>
      </c>
      <c r="E7" s="1">
        <f t="shared" si="5"/>
        <v>1226</v>
      </c>
      <c r="F7" s="2" t="str">
        <f>IFERROR(SUM(AS7:BD7)/SUM($AG7:INDEX(AG7:AR7,$A$2)),"-")</f>
        <v>-</v>
      </c>
      <c r="H7" s="1">
        <f t="shared" si="6"/>
        <v>0</v>
      </c>
      <c r="I7" s="1">
        <f t="shared" si="7"/>
        <v>0</v>
      </c>
      <c r="J7" s="1">
        <f t="shared" si="8"/>
        <v>0</v>
      </c>
      <c r="K7" s="1">
        <f t="shared" si="9"/>
        <v>0</v>
      </c>
      <c r="L7" s="1">
        <f t="shared" si="10"/>
        <v>0</v>
      </c>
      <c r="M7" s="1">
        <f t="shared" si="11"/>
        <v>0</v>
      </c>
      <c r="N7" s="1">
        <f t="shared" si="12"/>
        <v>0</v>
      </c>
      <c r="O7" s="1">
        <f t="shared" si="13"/>
        <v>0</v>
      </c>
      <c r="P7" s="1">
        <f t="shared" si="14"/>
        <v>0</v>
      </c>
      <c r="Q7" s="1">
        <f t="shared" si="15"/>
        <v>1226</v>
      </c>
      <c r="R7" s="1">
        <f t="shared" si="16"/>
        <v>0</v>
      </c>
      <c r="S7" s="1">
        <f t="shared" si="17"/>
        <v>0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>
        <v>1226</v>
      </c>
      <c r="AY7" s="1"/>
      <c r="AZ7" s="1"/>
      <c r="BA7" s="1"/>
      <c r="BB7" s="1"/>
      <c r="BC7" s="1"/>
      <c r="BD7" s="1"/>
      <c r="BF7" s="24" t="str">
        <f t="shared" si="18"/>
        <v>-</v>
      </c>
      <c r="BG7" s="24" t="str">
        <f t="shared" si="2"/>
        <v>-</v>
      </c>
      <c r="BH7" s="24" t="str">
        <f t="shared" si="2"/>
        <v>-</v>
      </c>
      <c r="BI7" s="24" t="str">
        <f t="shared" si="2"/>
        <v>-</v>
      </c>
      <c r="BJ7" s="24" t="str">
        <f t="shared" si="2"/>
        <v>-</v>
      </c>
      <c r="BK7" s="24" t="str">
        <f t="shared" si="2"/>
        <v>-</v>
      </c>
      <c r="BL7" s="24" t="str">
        <f t="shared" si="2"/>
        <v>-</v>
      </c>
      <c r="BM7" s="24" t="str">
        <f t="shared" si="2"/>
        <v>-</v>
      </c>
      <c r="BN7" s="24" t="str">
        <f t="shared" si="2"/>
        <v>-</v>
      </c>
      <c r="BO7" s="24" t="str">
        <f t="shared" si="2"/>
        <v>-</v>
      </c>
      <c r="BP7" s="24" t="str">
        <f t="shared" si="2"/>
        <v>-</v>
      </c>
      <c r="BQ7" s="24" t="str">
        <f t="shared" si="2"/>
        <v>-</v>
      </c>
      <c r="BS7" s="1"/>
      <c r="BT7" s="1"/>
      <c r="BU7" s="1"/>
      <c r="BV7" s="1"/>
      <c r="BW7" s="1" t="b">
        <f>AW7='Agency North'!AT36</f>
        <v>0</v>
      </c>
      <c r="BX7" s="1" t="b">
        <f>AX7='Agency North'!AU36</f>
        <v>1</v>
      </c>
    </row>
    <row r="8" spans="1:76" x14ac:dyDescent="0.25">
      <c r="A8" s="513" t="s">
        <v>124</v>
      </c>
      <c r="B8" s="499" t="s">
        <v>51</v>
      </c>
      <c r="C8" s="1">
        <f t="shared" si="3"/>
        <v>0</v>
      </c>
      <c r="D8" s="1">
        <f t="shared" si="4"/>
        <v>0</v>
      </c>
      <c r="E8" s="1">
        <f t="shared" si="5"/>
        <v>1245</v>
      </c>
      <c r="F8" s="2" t="str">
        <f>IFERROR(SUM(AS8:BD8)/SUM($AG8:INDEX(AG8:AR8,$A$2)),"-")</f>
        <v>-</v>
      </c>
      <c r="H8" s="1">
        <f t="shared" si="6"/>
        <v>0</v>
      </c>
      <c r="I8" s="1">
        <f t="shared" si="7"/>
        <v>0</v>
      </c>
      <c r="J8" s="1">
        <f t="shared" si="8"/>
        <v>0</v>
      </c>
      <c r="K8" s="1">
        <f t="shared" si="9"/>
        <v>0</v>
      </c>
      <c r="L8" s="1">
        <f t="shared" si="10"/>
        <v>0</v>
      </c>
      <c r="M8" s="1">
        <f t="shared" si="11"/>
        <v>0</v>
      </c>
      <c r="N8" s="1">
        <f t="shared" si="12"/>
        <v>0</v>
      </c>
      <c r="O8" s="1">
        <f t="shared" si="13"/>
        <v>0</v>
      </c>
      <c r="P8" s="1">
        <f t="shared" si="14"/>
        <v>0</v>
      </c>
      <c r="Q8" s="1">
        <f t="shared" si="15"/>
        <v>1245</v>
      </c>
      <c r="R8" s="1">
        <f t="shared" si="16"/>
        <v>0</v>
      </c>
      <c r="S8" s="1">
        <f t="shared" si="17"/>
        <v>0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>
        <v>1245</v>
      </c>
      <c r="AY8" s="1"/>
      <c r="AZ8" s="1"/>
      <c r="BA8" s="1"/>
      <c r="BB8" s="1"/>
      <c r="BC8" s="1"/>
      <c r="BD8" s="1"/>
      <c r="BF8" s="24" t="str">
        <f t="shared" si="18"/>
        <v>-</v>
      </c>
      <c r="BG8" s="24" t="str">
        <f t="shared" si="2"/>
        <v>-</v>
      </c>
      <c r="BH8" s="24" t="str">
        <f t="shared" si="2"/>
        <v>-</v>
      </c>
      <c r="BI8" s="24" t="str">
        <f t="shared" si="2"/>
        <v>-</v>
      </c>
      <c r="BJ8" s="24" t="str">
        <f t="shared" si="2"/>
        <v>-</v>
      </c>
      <c r="BK8" s="24" t="str">
        <f t="shared" si="2"/>
        <v>-</v>
      </c>
      <c r="BL8" s="24" t="str">
        <f t="shared" si="2"/>
        <v>-</v>
      </c>
      <c r="BM8" s="24" t="str">
        <f t="shared" si="2"/>
        <v>-</v>
      </c>
      <c r="BN8" s="24" t="str">
        <f t="shared" si="2"/>
        <v>-</v>
      </c>
      <c r="BO8" s="24" t="str">
        <f t="shared" si="2"/>
        <v>-</v>
      </c>
      <c r="BP8" s="24" t="str">
        <f t="shared" si="2"/>
        <v>-</v>
      </c>
      <c r="BQ8" s="24" t="str">
        <f t="shared" si="2"/>
        <v>-</v>
      </c>
      <c r="BS8" s="1"/>
      <c r="BT8" s="1"/>
      <c r="BU8" s="1"/>
      <c r="BV8" s="1"/>
      <c r="BW8" s="1" t="b">
        <f>AW8='Agency North'!AT37</f>
        <v>0</v>
      </c>
      <c r="BX8" s="1" t="b">
        <f>AX8='Agency North'!AU37</f>
        <v>0</v>
      </c>
    </row>
    <row r="9" spans="1:76" x14ac:dyDescent="0.25">
      <c r="A9" s="513" t="s">
        <v>130</v>
      </c>
      <c r="B9" s="499" t="s">
        <v>193</v>
      </c>
      <c r="C9" s="1">
        <f t="shared" si="3"/>
        <v>0</v>
      </c>
      <c r="D9" s="1">
        <f t="shared" si="4"/>
        <v>0</v>
      </c>
      <c r="E9" s="1">
        <f t="shared" si="5"/>
        <v>0</v>
      </c>
      <c r="F9" s="2" t="str">
        <f>IFERROR(SUM(AS9:BD9)/SUM($AG9:INDEX(AG9:AR9,$A$2)),"-")</f>
        <v>-</v>
      </c>
      <c r="H9" s="1">
        <f t="shared" si="6"/>
        <v>0</v>
      </c>
      <c r="I9" s="1">
        <f t="shared" si="7"/>
        <v>0</v>
      </c>
      <c r="J9" s="1">
        <f t="shared" si="8"/>
        <v>0</v>
      </c>
      <c r="K9" s="1">
        <f t="shared" si="9"/>
        <v>0</v>
      </c>
      <c r="L9" s="1">
        <f t="shared" si="10"/>
        <v>0</v>
      </c>
      <c r="M9" s="1">
        <f t="shared" si="11"/>
        <v>0</v>
      </c>
      <c r="N9" s="1">
        <f t="shared" si="12"/>
        <v>0</v>
      </c>
      <c r="O9" s="1">
        <f t="shared" si="13"/>
        <v>0</v>
      </c>
      <c r="P9" s="1">
        <f t="shared" si="14"/>
        <v>0</v>
      </c>
      <c r="Q9" s="1">
        <f t="shared" si="15"/>
        <v>0</v>
      </c>
      <c r="R9" s="1">
        <f t="shared" si="16"/>
        <v>0</v>
      </c>
      <c r="S9" s="1">
        <f t="shared" si="17"/>
        <v>0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F9" s="24" t="str">
        <f t="shared" si="18"/>
        <v>-</v>
      </c>
      <c r="BG9" s="24" t="str">
        <f t="shared" si="2"/>
        <v>-</v>
      </c>
      <c r="BH9" s="24" t="str">
        <f t="shared" si="2"/>
        <v>-</v>
      </c>
      <c r="BI9" s="24" t="str">
        <f t="shared" si="2"/>
        <v>-</v>
      </c>
      <c r="BJ9" s="24" t="str">
        <f t="shared" si="2"/>
        <v>-</v>
      </c>
      <c r="BK9" s="24" t="str">
        <f t="shared" si="2"/>
        <v>-</v>
      </c>
      <c r="BL9" s="24" t="str">
        <f t="shared" si="2"/>
        <v>-</v>
      </c>
      <c r="BM9" s="24" t="str">
        <f t="shared" si="2"/>
        <v>-</v>
      </c>
      <c r="BN9" s="24" t="str">
        <f t="shared" si="2"/>
        <v>-</v>
      </c>
      <c r="BO9" s="24" t="str">
        <f t="shared" si="2"/>
        <v>-</v>
      </c>
      <c r="BP9" s="24" t="str">
        <f t="shared" si="2"/>
        <v>-</v>
      </c>
      <c r="BQ9" s="24" t="str">
        <f t="shared" si="2"/>
        <v>-</v>
      </c>
      <c r="BS9" s="1"/>
      <c r="BT9" s="1"/>
      <c r="BU9" s="1"/>
      <c r="BV9" s="1"/>
      <c r="BW9" s="1" t="b">
        <f>AW9='Agency North'!AT60</f>
        <v>0</v>
      </c>
      <c r="BX9" s="1" t="b">
        <f>AX9='Agency North'!AU60</f>
        <v>0</v>
      </c>
    </row>
    <row r="10" spans="1:76" x14ac:dyDescent="0.25">
      <c r="A10" s="513" t="s">
        <v>125</v>
      </c>
      <c r="B10" s="499" t="s">
        <v>189</v>
      </c>
      <c r="C10" s="1">
        <f t="shared" si="3"/>
        <v>0</v>
      </c>
      <c r="D10" s="1">
        <f t="shared" si="4"/>
        <v>0</v>
      </c>
      <c r="E10" s="1">
        <f t="shared" si="5"/>
        <v>0</v>
      </c>
      <c r="F10" s="2" t="str">
        <f>IFERROR(SUM(AS10:BD10)/SUM($AG10:INDEX(AG10:AR10,$A$2)),"-")</f>
        <v>-</v>
      </c>
      <c r="H10" s="1">
        <f t="shared" si="6"/>
        <v>0</v>
      </c>
      <c r="I10" s="1">
        <f t="shared" si="7"/>
        <v>0</v>
      </c>
      <c r="J10" s="1">
        <f t="shared" si="8"/>
        <v>0</v>
      </c>
      <c r="K10" s="1">
        <f t="shared" si="9"/>
        <v>0</v>
      </c>
      <c r="L10" s="1">
        <f t="shared" si="10"/>
        <v>0</v>
      </c>
      <c r="M10" s="1">
        <f t="shared" si="11"/>
        <v>0</v>
      </c>
      <c r="N10" s="1">
        <f t="shared" si="12"/>
        <v>0</v>
      </c>
      <c r="O10" s="1">
        <f t="shared" si="13"/>
        <v>0</v>
      </c>
      <c r="P10" s="1">
        <f t="shared" si="14"/>
        <v>0</v>
      </c>
      <c r="Q10" s="1">
        <f t="shared" si="15"/>
        <v>0</v>
      </c>
      <c r="R10" s="1">
        <f t="shared" si="16"/>
        <v>0</v>
      </c>
      <c r="S10" s="1">
        <f t="shared" si="17"/>
        <v>0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F10" s="24" t="str">
        <f t="shared" si="18"/>
        <v>-</v>
      </c>
      <c r="BG10" s="24" t="str">
        <f t="shared" si="2"/>
        <v>-</v>
      </c>
      <c r="BH10" s="24" t="str">
        <f t="shared" si="2"/>
        <v>-</v>
      </c>
      <c r="BI10" s="24" t="str">
        <f t="shared" si="2"/>
        <v>-</v>
      </c>
      <c r="BJ10" s="24" t="str">
        <f t="shared" si="2"/>
        <v>-</v>
      </c>
      <c r="BK10" s="24" t="str">
        <f t="shared" si="2"/>
        <v>-</v>
      </c>
      <c r="BL10" s="24" t="str">
        <f t="shared" si="2"/>
        <v>-</v>
      </c>
      <c r="BM10" s="24" t="str">
        <f t="shared" si="2"/>
        <v>-</v>
      </c>
      <c r="BN10" s="24" t="str">
        <f t="shared" si="2"/>
        <v>-</v>
      </c>
      <c r="BO10" s="24" t="str">
        <f t="shared" si="2"/>
        <v>-</v>
      </c>
      <c r="BP10" s="24" t="str">
        <f t="shared" si="2"/>
        <v>-</v>
      </c>
      <c r="BQ10" s="24" t="str">
        <f t="shared" si="2"/>
        <v>-</v>
      </c>
      <c r="BS10" s="1"/>
      <c r="BT10" s="1"/>
      <c r="BU10" s="1"/>
      <c r="BV10" s="1"/>
      <c r="BW10" s="1" t="b">
        <f>AW10='Agency North'!AT12</f>
        <v>0</v>
      </c>
      <c r="BX10" s="1" t="b">
        <f>AX10='Agency North'!AU12</f>
        <v>0</v>
      </c>
    </row>
    <row r="11" spans="1:76" x14ac:dyDescent="0.25">
      <c r="A11" s="513" t="s">
        <v>131</v>
      </c>
      <c r="B11" s="499" t="s">
        <v>194</v>
      </c>
      <c r="C11" s="1">
        <f t="shared" si="3"/>
        <v>0</v>
      </c>
      <c r="D11" s="1">
        <f t="shared" si="4"/>
        <v>0</v>
      </c>
      <c r="E11" s="1">
        <f t="shared" si="5"/>
        <v>0</v>
      </c>
      <c r="F11" s="2" t="str">
        <f>IFERROR(SUM(AS11:BD11)/SUM($AG11:INDEX(AG11:AR11,$A$2)),"-")</f>
        <v>-</v>
      </c>
      <c r="H11" s="1">
        <f t="shared" si="6"/>
        <v>0</v>
      </c>
      <c r="I11" s="1">
        <f t="shared" si="7"/>
        <v>0</v>
      </c>
      <c r="J11" s="1">
        <f t="shared" si="8"/>
        <v>0</v>
      </c>
      <c r="K11" s="1">
        <f t="shared" si="9"/>
        <v>0</v>
      </c>
      <c r="L11" s="1">
        <f t="shared" si="10"/>
        <v>0</v>
      </c>
      <c r="M11" s="1">
        <f t="shared" si="11"/>
        <v>0</v>
      </c>
      <c r="N11" s="1">
        <f t="shared" si="12"/>
        <v>0</v>
      </c>
      <c r="O11" s="1">
        <f t="shared" si="13"/>
        <v>0</v>
      </c>
      <c r="P11" s="1">
        <f t="shared" si="14"/>
        <v>0</v>
      </c>
      <c r="Q11" s="1">
        <f t="shared" si="15"/>
        <v>0</v>
      </c>
      <c r="R11" s="1">
        <f t="shared" si="16"/>
        <v>0</v>
      </c>
      <c r="S11" s="1">
        <f t="shared" si="17"/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F11" s="24" t="str">
        <f t="shared" si="18"/>
        <v>-</v>
      </c>
      <c r="BG11" s="24" t="str">
        <f t="shared" si="2"/>
        <v>-</v>
      </c>
      <c r="BH11" s="24" t="str">
        <f t="shared" si="2"/>
        <v>-</v>
      </c>
      <c r="BI11" s="24" t="str">
        <f t="shared" si="2"/>
        <v>-</v>
      </c>
      <c r="BJ11" s="24" t="str">
        <f t="shared" si="2"/>
        <v>-</v>
      </c>
      <c r="BK11" s="24" t="str">
        <f t="shared" si="2"/>
        <v>-</v>
      </c>
      <c r="BL11" s="24" t="str">
        <f t="shared" si="2"/>
        <v>-</v>
      </c>
      <c r="BM11" s="24" t="str">
        <f t="shared" si="2"/>
        <v>-</v>
      </c>
      <c r="BN11" s="24" t="str">
        <f t="shared" si="2"/>
        <v>-</v>
      </c>
      <c r="BO11" s="24" t="str">
        <f t="shared" si="2"/>
        <v>-</v>
      </c>
      <c r="BP11" s="24" t="str">
        <f t="shared" si="2"/>
        <v>-</v>
      </c>
      <c r="BQ11" s="24" t="str">
        <f t="shared" si="2"/>
        <v>-</v>
      </c>
      <c r="BS11" s="2"/>
      <c r="BT11" s="2"/>
      <c r="BU11" s="1"/>
      <c r="BV11" s="2"/>
      <c r="BW11" s="2"/>
      <c r="BX11" s="2"/>
    </row>
    <row r="12" spans="1:76" x14ac:dyDescent="0.25">
      <c r="A12" s="513" t="s">
        <v>126</v>
      </c>
      <c r="B12" s="499" t="s">
        <v>308</v>
      </c>
      <c r="C12" s="1">
        <f t="shared" si="3"/>
        <v>0</v>
      </c>
      <c r="D12" s="1">
        <f t="shared" si="4"/>
        <v>0</v>
      </c>
      <c r="E12" s="1">
        <f t="shared" si="5"/>
        <v>0.9835354430167651</v>
      </c>
      <c r="F12" s="2" t="str">
        <f>IFERROR(SUM(AS12:BD12)/SUM($AG12:INDEX(AG12:AR12,$A$2)),"-")</f>
        <v>-</v>
      </c>
      <c r="H12" s="1">
        <f t="shared" si="6"/>
        <v>0</v>
      </c>
      <c r="I12" s="1">
        <f t="shared" si="7"/>
        <v>0</v>
      </c>
      <c r="J12" s="1">
        <f t="shared" si="8"/>
        <v>0</v>
      </c>
      <c r="K12" s="1">
        <f t="shared" si="9"/>
        <v>0</v>
      </c>
      <c r="L12" s="1">
        <f t="shared" si="10"/>
        <v>0</v>
      </c>
      <c r="M12" s="1">
        <f t="shared" si="11"/>
        <v>0</v>
      </c>
      <c r="N12" s="1">
        <f t="shared" si="12"/>
        <v>0</v>
      </c>
      <c r="O12" s="1">
        <f t="shared" si="13"/>
        <v>0</v>
      </c>
      <c r="P12" s="1">
        <f t="shared" si="14"/>
        <v>0</v>
      </c>
      <c r="Q12" s="1">
        <f t="shared" si="15"/>
        <v>0.9835354430167651</v>
      </c>
      <c r="R12" s="1">
        <f t="shared" si="16"/>
        <v>0</v>
      </c>
      <c r="S12" s="1">
        <f t="shared" si="17"/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>
        <v>0.9835354430167651</v>
      </c>
      <c r="AY12" s="2"/>
      <c r="AZ12" s="2"/>
      <c r="BA12" s="2"/>
      <c r="BB12" s="2"/>
      <c r="BC12" s="2"/>
      <c r="BD12" s="2"/>
      <c r="BF12" s="24" t="str">
        <f t="shared" si="18"/>
        <v>-</v>
      </c>
      <c r="BG12" s="24" t="str">
        <f t="shared" si="2"/>
        <v>-</v>
      </c>
      <c r="BH12" s="24" t="str">
        <f t="shared" si="2"/>
        <v>-</v>
      </c>
      <c r="BI12" s="24" t="str">
        <f t="shared" si="2"/>
        <v>-</v>
      </c>
      <c r="BJ12" s="24" t="str">
        <f t="shared" si="2"/>
        <v>-</v>
      </c>
      <c r="BK12" s="24" t="str">
        <f t="shared" si="2"/>
        <v>-</v>
      </c>
      <c r="BL12" s="24" t="str">
        <f t="shared" si="2"/>
        <v>-</v>
      </c>
      <c r="BM12" s="24" t="str">
        <f t="shared" si="2"/>
        <v>-</v>
      </c>
      <c r="BN12" s="24" t="str">
        <f t="shared" si="2"/>
        <v>-</v>
      </c>
      <c r="BO12" s="24" t="str">
        <f t="shared" si="2"/>
        <v>-</v>
      </c>
      <c r="BP12" s="24" t="str">
        <f t="shared" si="2"/>
        <v>-</v>
      </c>
      <c r="BQ12" s="24" t="str">
        <f t="shared" si="2"/>
        <v>-</v>
      </c>
      <c r="BS12" s="2"/>
      <c r="BT12" s="2"/>
      <c r="BU12" s="2"/>
      <c r="BV12" s="2"/>
      <c r="BW12" s="1"/>
      <c r="BX12" s="1"/>
    </row>
    <row r="13" spans="1:76" x14ac:dyDescent="0.25">
      <c r="B13" s="499"/>
      <c r="C13" s="1"/>
      <c r="D13" s="1"/>
      <c r="E13" s="1"/>
      <c r="F13" s="2"/>
      <c r="H13" s="1"/>
      <c r="I13" s="1"/>
      <c r="J13" s="1"/>
      <c r="K13" s="1"/>
      <c r="L13" s="2"/>
      <c r="M13" s="2"/>
      <c r="N13" s="2"/>
      <c r="O13" s="2"/>
      <c r="P13" s="1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S13" s="2"/>
      <c r="BT13" s="2"/>
      <c r="BU13" s="2"/>
      <c r="BV13" s="2"/>
      <c r="BW13" s="1"/>
      <c r="BX13" s="1"/>
    </row>
    <row r="14" spans="1:76" x14ac:dyDescent="0.25">
      <c r="B14" s="499" t="s">
        <v>309</v>
      </c>
      <c r="C14" s="1">
        <f t="shared" si="3"/>
        <v>0</v>
      </c>
      <c r="D14" s="1">
        <f t="shared" si="4"/>
        <v>0</v>
      </c>
      <c r="E14" s="1">
        <f t="shared" si="5"/>
        <v>0</v>
      </c>
      <c r="F14" s="2" t="str">
        <f>IFERROR(SUM(AS14:BD14)/SUM($AG14:INDEX(AG14:AR14,$A$2)),"-")</f>
        <v>-</v>
      </c>
      <c r="H14" s="1">
        <f t="shared" si="6"/>
        <v>0</v>
      </c>
      <c r="I14" s="1">
        <f t="shared" si="7"/>
        <v>0</v>
      </c>
      <c r="J14" s="1">
        <f t="shared" si="8"/>
        <v>0</v>
      </c>
      <c r="K14" s="1">
        <f t="shared" si="9"/>
        <v>0</v>
      </c>
      <c r="L14" s="1">
        <f t="shared" ref="L14:L17" si="19">SUM(AG14:AI14)</f>
        <v>0</v>
      </c>
      <c r="M14" s="1">
        <f t="shared" ref="M14:M17" si="20">SUM(AJ14:AL14)</f>
        <v>0</v>
      </c>
      <c r="N14" s="1">
        <f t="shared" ref="N14:N17" si="21">SUM(AM14:AO14)</f>
        <v>0</v>
      </c>
      <c r="O14" s="1">
        <f t="shared" ref="O14:O17" si="22">SUM(AP14:AR14)</f>
        <v>0</v>
      </c>
      <c r="P14" s="1">
        <f t="shared" ref="P14:P17" si="23">SUM(AS14:AU14)</f>
        <v>0</v>
      </c>
      <c r="Q14" s="1">
        <f t="shared" ref="Q14:Q17" si="24">SUM(AV14:AX14)</f>
        <v>0</v>
      </c>
      <c r="R14" s="1">
        <f t="shared" ref="R14:R17" si="25">SUM(AY14:BA14)</f>
        <v>0</v>
      </c>
      <c r="S14" s="1">
        <f t="shared" ref="S14:S17" si="26">SUM(BB14:BD14)</f>
        <v>0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S14" s="1"/>
      <c r="BT14" s="1"/>
      <c r="BU14" s="1"/>
      <c r="BV14" s="1"/>
      <c r="BW14" s="1" t="b">
        <f>AW14='Agency North'!AT72</f>
        <v>0</v>
      </c>
      <c r="BX14" s="1" t="b">
        <f>AX14='Agency North'!AU72</f>
        <v>0</v>
      </c>
    </row>
    <row r="15" spans="1:76" x14ac:dyDescent="0.25">
      <c r="A15" s="513" t="s">
        <v>127</v>
      </c>
      <c r="B15" s="499" t="s">
        <v>190</v>
      </c>
      <c r="C15" s="1">
        <f t="shared" si="3"/>
        <v>0</v>
      </c>
      <c r="D15" s="1">
        <f t="shared" si="4"/>
        <v>0</v>
      </c>
      <c r="E15" s="1">
        <f t="shared" si="5"/>
        <v>0</v>
      </c>
      <c r="F15" s="2" t="str">
        <f>IFERROR(SUM(AS15:BD15)/SUM($AG15:INDEX(AG15:AR15,$A$2)),"-")</f>
        <v>-</v>
      </c>
      <c r="H15" s="1">
        <f t="shared" si="6"/>
        <v>0</v>
      </c>
      <c r="I15" s="1">
        <f t="shared" si="7"/>
        <v>0</v>
      </c>
      <c r="J15" s="1">
        <f t="shared" si="8"/>
        <v>0</v>
      </c>
      <c r="K15" s="1">
        <f t="shared" si="9"/>
        <v>0</v>
      </c>
      <c r="L15" s="1">
        <f t="shared" si="19"/>
        <v>0</v>
      </c>
      <c r="M15" s="1">
        <f t="shared" si="20"/>
        <v>0</v>
      </c>
      <c r="N15" s="1">
        <f t="shared" si="21"/>
        <v>0</v>
      </c>
      <c r="O15" s="1">
        <f t="shared" si="22"/>
        <v>0</v>
      </c>
      <c r="P15" s="1">
        <f t="shared" si="23"/>
        <v>0</v>
      </c>
      <c r="Q15" s="1">
        <f t="shared" si="24"/>
        <v>0</v>
      </c>
      <c r="R15" s="1">
        <f t="shared" si="25"/>
        <v>0</v>
      </c>
      <c r="S15" s="1">
        <f t="shared" si="26"/>
        <v>0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F15" s="24" t="str">
        <f t="shared" ref="BF15:BQ17" si="27">IFERROR(AS15/AG15,"-")</f>
        <v>-</v>
      </c>
      <c r="BG15" s="24" t="str">
        <f t="shared" si="27"/>
        <v>-</v>
      </c>
      <c r="BH15" s="24" t="str">
        <f t="shared" si="27"/>
        <v>-</v>
      </c>
      <c r="BI15" s="24" t="str">
        <f t="shared" si="27"/>
        <v>-</v>
      </c>
      <c r="BJ15" s="24" t="str">
        <f t="shared" si="27"/>
        <v>-</v>
      </c>
      <c r="BK15" s="24" t="str">
        <f t="shared" si="27"/>
        <v>-</v>
      </c>
      <c r="BL15" s="24" t="str">
        <f t="shared" si="27"/>
        <v>-</v>
      </c>
      <c r="BM15" s="24" t="str">
        <f t="shared" si="27"/>
        <v>-</v>
      </c>
      <c r="BN15" s="24" t="str">
        <f t="shared" si="27"/>
        <v>-</v>
      </c>
      <c r="BO15" s="24" t="str">
        <f t="shared" si="27"/>
        <v>-</v>
      </c>
      <c r="BP15" s="24" t="str">
        <f t="shared" si="27"/>
        <v>-</v>
      </c>
      <c r="BQ15" s="24" t="str">
        <f t="shared" si="27"/>
        <v>-</v>
      </c>
      <c r="BS15" s="1"/>
      <c r="BT15" s="1"/>
      <c r="BU15" s="1"/>
      <c r="BV15" s="1"/>
      <c r="BW15" s="1" t="b">
        <f>AW15='Agency North'!AT84</f>
        <v>0</v>
      </c>
      <c r="BX15" s="1" t="b">
        <f>AX15='Agency North'!AU84</f>
        <v>0</v>
      </c>
    </row>
    <row r="16" spans="1:76" x14ac:dyDescent="0.25">
      <c r="A16" s="513" t="s">
        <v>128</v>
      </c>
      <c r="B16" s="499" t="s">
        <v>191</v>
      </c>
      <c r="C16" s="1">
        <f t="shared" si="3"/>
        <v>0</v>
      </c>
      <c r="D16" s="1">
        <f t="shared" si="4"/>
        <v>0</v>
      </c>
      <c r="E16" s="1">
        <f t="shared" si="5"/>
        <v>0</v>
      </c>
      <c r="F16" s="2" t="str">
        <f>IFERROR(SUM(AS16:BD16)/SUM($AG16:INDEX(AG16:AR16,$A$2)),"-")</f>
        <v>-</v>
      </c>
      <c r="H16" s="1">
        <f t="shared" si="6"/>
        <v>0</v>
      </c>
      <c r="I16" s="1">
        <f t="shared" si="7"/>
        <v>0</v>
      </c>
      <c r="J16" s="1">
        <f t="shared" si="8"/>
        <v>0</v>
      </c>
      <c r="K16" s="1">
        <f t="shared" si="9"/>
        <v>0</v>
      </c>
      <c r="L16" s="1">
        <f t="shared" si="19"/>
        <v>0</v>
      </c>
      <c r="M16" s="1">
        <f t="shared" si="20"/>
        <v>0</v>
      </c>
      <c r="N16" s="1">
        <f t="shared" si="21"/>
        <v>0</v>
      </c>
      <c r="O16" s="1">
        <f t="shared" si="22"/>
        <v>0</v>
      </c>
      <c r="P16" s="1">
        <f t="shared" si="23"/>
        <v>0</v>
      </c>
      <c r="Q16" s="1">
        <f t="shared" si="24"/>
        <v>0</v>
      </c>
      <c r="R16" s="1">
        <f t="shared" si="25"/>
        <v>0</v>
      </c>
      <c r="S16" s="1">
        <f t="shared" si="26"/>
        <v>0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F16" s="24" t="str">
        <f t="shared" si="27"/>
        <v>-</v>
      </c>
      <c r="BG16" s="24" t="str">
        <f t="shared" si="27"/>
        <v>-</v>
      </c>
      <c r="BH16" s="24" t="str">
        <f t="shared" si="27"/>
        <v>-</v>
      </c>
      <c r="BI16" s="24" t="str">
        <f t="shared" si="27"/>
        <v>-</v>
      </c>
      <c r="BJ16" s="24" t="str">
        <f t="shared" si="27"/>
        <v>-</v>
      </c>
      <c r="BK16" s="24" t="str">
        <f t="shared" si="27"/>
        <v>-</v>
      </c>
      <c r="BL16" s="24" t="str">
        <f t="shared" si="27"/>
        <v>-</v>
      </c>
      <c r="BM16" s="24" t="str">
        <f t="shared" si="27"/>
        <v>-</v>
      </c>
      <c r="BN16" s="24" t="str">
        <f t="shared" si="27"/>
        <v>-</v>
      </c>
      <c r="BO16" s="24" t="str">
        <f t="shared" si="27"/>
        <v>-</v>
      </c>
      <c r="BP16" s="24" t="str">
        <f t="shared" si="27"/>
        <v>-</v>
      </c>
      <c r="BQ16" s="24" t="str">
        <f t="shared" si="27"/>
        <v>-</v>
      </c>
      <c r="BS16" s="1"/>
      <c r="BT16" s="1"/>
      <c r="BU16" s="1"/>
      <c r="BV16" s="1"/>
      <c r="BW16" s="1"/>
      <c r="BX16" s="1"/>
    </row>
    <row r="17" spans="1:76" x14ac:dyDescent="0.25">
      <c r="A17" s="513" t="s">
        <v>129</v>
      </c>
      <c r="B17" s="499" t="s">
        <v>192</v>
      </c>
      <c r="C17" s="1">
        <f t="shared" si="3"/>
        <v>0</v>
      </c>
      <c r="D17" s="1">
        <f t="shared" si="4"/>
        <v>0</v>
      </c>
      <c r="E17" s="1">
        <f>SUM(AS17:BD17)</f>
        <v>0</v>
      </c>
      <c r="F17" s="2" t="str">
        <f>IFERROR(SUM(AS17:BD17)/SUM($AG17:INDEX(AG17:AR17,$A$2)),"-")</f>
        <v>-</v>
      </c>
      <c r="H17" s="1">
        <f t="shared" si="6"/>
        <v>0</v>
      </c>
      <c r="I17" s="1">
        <f t="shared" si="7"/>
        <v>0</v>
      </c>
      <c r="J17" s="1">
        <f t="shared" si="8"/>
        <v>0</v>
      </c>
      <c r="K17" s="1">
        <f t="shared" si="9"/>
        <v>0</v>
      </c>
      <c r="L17" s="1">
        <f t="shared" si="19"/>
        <v>0</v>
      </c>
      <c r="M17" s="1">
        <f t="shared" si="20"/>
        <v>0</v>
      </c>
      <c r="N17" s="1">
        <f t="shared" si="21"/>
        <v>0</v>
      </c>
      <c r="O17" s="1">
        <f t="shared" si="22"/>
        <v>0</v>
      </c>
      <c r="P17" s="1">
        <f t="shared" si="23"/>
        <v>0</v>
      </c>
      <c r="Q17" s="1">
        <f t="shared" si="24"/>
        <v>0</v>
      </c>
      <c r="R17" s="1">
        <f t="shared" si="25"/>
        <v>0</v>
      </c>
      <c r="S17" s="1">
        <f t="shared" si="26"/>
        <v>0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F17" s="24" t="str">
        <f t="shared" si="27"/>
        <v>-</v>
      </c>
      <c r="BG17" s="24" t="str">
        <f t="shared" si="27"/>
        <v>-</v>
      </c>
      <c r="BH17" s="24" t="str">
        <f t="shared" si="27"/>
        <v>-</v>
      </c>
      <c r="BI17" s="24" t="str">
        <f t="shared" si="27"/>
        <v>-</v>
      </c>
      <c r="BJ17" s="24" t="str">
        <f t="shared" si="27"/>
        <v>-</v>
      </c>
      <c r="BK17" s="24" t="str">
        <f t="shared" si="27"/>
        <v>-</v>
      </c>
      <c r="BL17" s="24" t="str">
        <f t="shared" si="27"/>
        <v>-</v>
      </c>
      <c r="BM17" s="24" t="str">
        <f t="shared" si="27"/>
        <v>-</v>
      </c>
      <c r="BN17" s="24" t="str">
        <f t="shared" si="27"/>
        <v>-</v>
      </c>
      <c r="BO17" s="24" t="str">
        <f t="shared" si="27"/>
        <v>-</v>
      </c>
      <c r="BP17" s="24" t="str">
        <f t="shared" si="27"/>
        <v>-</v>
      </c>
      <c r="BQ17" s="24" t="str">
        <f t="shared" si="27"/>
        <v>-</v>
      </c>
      <c r="BS17" s="1"/>
      <c r="BT17" s="1"/>
      <c r="BU17" s="1"/>
      <c r="BV17" s="1"/>
      <c r="BW17" s="1"/>
      <c r="BX17" s="1"/>
    </row>
    <row r="19" spans="1:76" x14ac:dyDescent="0.25">
      <c r="A19" s="512" t="s">
        <v>55</v>
      </c>
      <c r="B19" s="500" t="s">
        <v>55</v>
      </c>
      <c r="C19" s="498" t="s">
        <v>0</v>
      </c>
      <c r="D19" s="498" t="s">
        <v>1</v>
      </c>
      <c r="E19" s="498" t="s">
        <v>2</v>
      </c>
      <c r="F19" s="498" t="s">
        <v>3</v>
      </c>
      <c r="G19" s="2" t="s">
        <v>53</v>
      </c>
      <c r="H19" s="505" t="s">
        <v>4</v>
      </c>
      <c r="I19" s="505" t="s">
        <v>5</v>
      </c>
      <c r="J19" s="505" t="s">
        <v>6</v>
      </c>
      <c r="K19" s="505" t="s">
        <v>7</v>
      </c>
      <c r="L19" s="509" t="s">
        <v>8</v>
      </c>
      <c r="M19" s="509" t="s">
        <v>9</v>
      </c>
      <c r="N19" s="509" t="s">
        <v>10</v>
      </c>
      <c r="O19" s="509" t="s">
        <v>11</v>
      </c>
      <c r="P19" s="503" t="s">
        <v>12</v>
      </c>
      <c r="Q19" s="503" t="s">
        <v>13</v>
      </c>
      <c r="R19" s="503" t="s">
        <v>207</v>
      </c>
      <c r="S19" s="503" t="s">
        <v>208</v>
      </c>
      <c r="T19" s="91" t="s">
        <v>53</v>
      </c>
      <c r="U19" s="505" t="s">
        <v>14</v>
      </c>
      <c r="V19" s="505" t="s">
        <v>15</v>
      </c>
      <c r="W19" s="505" t="s">
        <v>16</v>
      </c>
      <c r="X19" s="505" t="s">
        <v>17</v>
      </c>
      <c r="Y19" s="505" t="s">
        <v>18</v>
      </c>
      <c r="Z19" s="505" t="s">
        <v>19</v>
      </c>
      <c r="AA19" s="505" t="s">
        <v>20</v>
      </c>
      <c r="AB19" s="505" t="s">
        <v>21</v>
      </c>
      <c r="AC19" s="505" t="s">
        <v>22</v>
      </c>
      <c r="AD19" s="505" t="s">
        <v>23</v>
      </c>
      <c r="AE19" s="505" t="s">
        <v>24</v>
      </c>
      <c r="AF19" s="505" t="s">
        <v>25</v>
      </c>
      <c r="AG19" s="507" t="s">
        <v>26</v>
      </c>
      <c r="AH19" s="507" t="s">
        <v>27</v>
      </c>
      <c r="AI19" s="507" t="s">
        <v>28</v>
      </c>
      <c r="AJ19" s="507" t="s">
        <v>29</v>
      </c>
      <c r="AK19" s="507" t="s">
        <v>30</v>
      </c>
      <c r="AL19" s="507" t="s">
        <v>31</v>
      </c>
      <c r="AM19" s="507" t="s">
        <v>32</v>
      </c>
      <c r="AN19" s="507" t="s">
        <v>33</v>
      </c>
      <c r="AO19" s="507" t="s">
        <v>34</v>
      </c>
      <c r="AP19" s="507" t="s">
        <v>35</v>
      </c>
      <c r="AQ19" s="507" t="s">
        <v>36</v>
      </c>
      <c r="AR19" s="507" t="s">
        <v>37</v>
      </c>
      <c r="AS19" s="503" t="s">
        <v>38</v>
      </c>
      <c r="AT19" s="503" t="s">
        <v>39</v>
      </c>
      <c r="AU19" s="503" t="s">
        <v>40</v>
      </c>
      <c r="AV19" s="503" t="s">
        <v>41</v>
      </c>
      <c r="AW19" s="503" t="s">
        <v>42</v>
      </c>
      <c r="AX19" s="503" t="s">
        <v>43</v>
      </c>
      <c r="AY19" s="510" t="s">
        <v>322</v>
      </c>
      <c r="AZ19" s="510" t="s">
        <v>323</v>
      </c>
      <c r="BA19" s="510" t="s">
        <v>324</v>
      </c>
      <c r="BB19" s="510" t="s">
        <v>325</v>
      </c>
      <c r="BC19" s="510" t="s">
        <v>326</v>
      </c>
      <c r="BD19" s="510" t="s">
        <v>327</v>
      </c>
      <c r="BF19" s="518">
        <v>42736</v>
      </c>
      <c r="BG19" s="518">
        <v>42767</v>
      </c>
      <c r="BH19" s="518">
        <v>42795</v>
      </c>
      <c r="BI19" s="518">
        <v>42826</v>
      </c>
      <c r="BJ19" s="518">
        <v>42856</v>
      </c>
      <c r="BK19" s="518">
        <v>42887</v>
      </c>
      <c r="BL19" s="518">
        <v>42917</v>
      </c>
      <c r="BM19" s="518">
        <v>42948</v>
      </c>
      <c r="BN19" s="518">
        <v>42979</v>
      </c>
      <c r="BO19" s="518">
        <v>43009</v>
      </c>
      <c r="BP19" s="518">
        <v>43040</v>
      </c>
      <c r="BQ19" s="518">
        <v>43070</v>
      </c>
      <c r="BS19" s="2"/>
      <c r="BT19" s="2"/>
      <c r="BU19" s="2"/>
      <c r="BV19" s="2"/>
      <c r="BW19" s="2"/>
      <c r="BX19" s="2"/>
    </row>
    <row r="20" spans="1:76" x14ac:dyDescent="0.25">
      <c r="A20" s="513" t="s">
        <v>132</v>
      </c>
      <c r="B20" s="90" t="s">
        <v>195</v>
      </c>
      <c r="C20" s="1">
        <f t="shared" ref="C20" si="28">SUM(U20:AF20)</f>
        <v>0</v>
      </c>
      <c r="D20" s="1">
        <f t="shared" ref="D20" si="29">SUM(AG20:AR20)</f>
        <v>0</v>
      </c>
      <c r="E20" s="1">
        <f>SUM(AS20:BD20)</f>
        <v>44032</v>
      </c>
      <c r="F20" s="2" t="str">
        <f>IFERROR(SUM(AS20:BD20)/SUM($AG20:INDEX(AG20:AR20,$A$2)),"-")</f>
        <v>-</v>
      </c>
      <c r="H20" s="1">
        <f t="shared" ref="H20" si="30">SUM(U20:W20)</f>
        <v>0</v>
      </c>
      <c r="I20" s="1">
        <f t="shared" ref="I20:I28" si="31">SUM(X20:Z20)</f>
        <v>0</v>
      </c>
      <c r="J20" s="1">
        <f t="shared" ref="J20:J28" si="32">SUM(AA20:AC20)</f>
        <v>0</v>
      </c>
      <c r="K20" s="1">
        <f t="shared" ref="K20:K28" si="33">SUM(AD20:AF20)</f>
        <v>0</v>
      </c>
      <c r="L20" s="1">
        <f t="shared" ref="L20:L28" si="34">SUM(AG20:AI20)</f>
        <v>0</v>
      </c>
      <c r="M20" s="1">
        <f t="shared" ref="M20:M28" si="35">SUM(AJ20:AL20)</f>
        <v>0</v>
      </c>
      <c r="N20" s="1">
        <f t="shared" ref="N20:N28" si="36">SUM(AM20:AO20)</f>
        <v>0</v>
      </c>
      <c r="O20" s="1">
        <f t="shared" ref="O20:O28" si="37">SUM(AP20:AR20)</f>
        <v>0</v>
      </c>
      <c r="P20" s="1">
        <f t="shared" ref="P20:P28" si="38">SUM(AS20:AU20)</f>
        <v>20429</v>
      </c>
      <c r="Q20" s="1">
        <f t="shared" ref="Q20:Q28" si="39">SUM(AV20:AX20)</f>
        <v>23603</v>
      </c>
      <c r="R20" s="1">
        <f t="shared" ref="R20:R28" si="40">SUM(AY20:BA20)</f>
        <v>0</v>
      </c>
      <c r="S20" s="1">
        <f t="shared" ref="S20:S27" si="41">SUM(BB20:BD20)</f>
        <v>0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>
        <v>6810</v>
      </c>
      <c r="AT20" s="1">
        <v>6667</v>
      </c>
      <c r="AU20" s="1">
        <v>6952</v>
      </c>
      <c r="AV20" s="1">
        <v>7096</v>
      </c>
      <c r="AW20" s="1">
        <v>7684</v>
      </c>
      <c r="AX20" s="1">
        <v>8823</v>
      </c>
      <c r="AY20" s="1"/>
      <c r="AZ20" s="1"/>
      <c r="BA20" s="1"/>
      <c r="BB20" s="1"/>
      <c r="BC20" s="1"/>
      <c r="BD20" s="1"/>
      <c r="BF20" s="24" t="str">
        <f t="shared" ref="BF20:BQ28" si="42">IFERROR(AS20/AG20,"-")</f>
        <v>-</v>
      </c>
      <c r="BG20" s="24" t="str">
        <f t="shared" si="42"/>
        <v>-</v>
      </c>
      <c r="BH20" s="24" t="str">
        <f t="shared" si="42"/>
        <v>-</v>
      </c>
      <c r="BI20" s="24" t="str">
        <f t="shared" si="42"/>
        <v>-</v>
      </c>
      <c r="BJ20" s="24" t="str">
        <f t="shared" si="42"/>
        <v>-</v>
      </c>
      <c r="BK20" s="24" t="str">
        <f t="shared" si="42"/>
        <v>-</v>
      </c>
      <c r="BL20" s="24" t="str">
        <f t="shared" si="42"/>
        <v>-</v>
      </c>
      <c r="BM20" s="24" t="str">
        <f t="shared" si="42"/>
        <v>-</v>
      </c>
      <c r="BN20" s="24" t="str">
        <f t="shared" si="42"/>
        <v>-</v>
      </c>
      <c r="BO20" s="24" t="str">
        <f t="shared" si="42"/>
        <v>-</v>
      </c>
      <c r="BP20" s="24" t="str">
        <f t="shared" si="42"/>
        <v>-</v>
      </c>
      <c r="BQ20" s="24" t="str">
        <f t="shared" si="42"/>
        <v>-</v>
      </c>
      <c r="BS20" s="1" t="b">
        <f>AS20=SUM(AS22:AS28)</f>
        <v>1</v>
      </c>
      <c r="BT20" s="1" t="b">
        <f>AT20=SUM(AT22:AT28)</f>
        <v>1</v>
      </c>
      <c r="BU20" s="1" t="b">
        <f>AU20=SUM(AU22:AU28)</f>
        <v>1</v>
      </c>
      <c r="BV20" s="1" t="b">
        <f>AV20=SUM(AV22:AV28)</f>
        <v>1</v>
      </c>
      <c r="BW20" s="1" t="b">
        <f>AW20=SUM(AW22:AW28)</f>
        <v>1</v>
      </c>
      <c r="BX20" s="1" t="b">
        <f t="shared" ref="BX20" si="43">AX20=SUM(AX22:AX28)</f>
        <v>1</v>
      </c>
    </row>
    <row r="21" spans="1:76" x14ac:dyDescent="0.25">
      <c r="A21" s="513" t="s">
        <v>133</v>
      </c>
      <c r="B21" s="90" t="s">
        <v>186</v>
      </c>
      <c r="C21" s="1">
        <f t="shared" ref="C21:C28" si="44">SUM(U21:AF21)</f>
        <v>0</v>
      </c>
      <c r="D21" s="1">
        <f t="shared" ref="D21:D28" si="45">SUM(AG21:AR21)</f>
        <v>0</v>
      </c>
      <c r="E21" s="1">
        <f t="shared" ref="E21:E28" si="46">SUM(AS21:BD21)</f>
        <v>32363</v>
      </c>
      <c r="F21" s="2" t="str">
        <f>IFERROR(SUM(AS21:BD21)/SUM($AG21:INDEX(AG21:AR21,$A$2)),"-")</f>
        <v>-</v>
      </c>
      <c r="H21" s="1">
        <f t="shared" ref="H21:H28" si="47">SUM(U21:W21)</f>
        <v>0</v>
      </c>
      <c r="I21" s="1">
        <f t="shared" si="31"/>
        <v>0</v>
      </c>
      <c r="J21" s="1">
        <f t="shared" si="32"/>
        <v>0</v>
      </c>
      <c r="K21" s="1">
        <f t="shared" si="33"/>
        <v>0</v>
      </c>
      <c r="L21" s="1">
        <f t="shared" si="34"/>
        <v>0</v>
      </c>
      <c r="M21" s="1">
        <f t="shared" si="35"/>
        <v>0</v>
      </c>
      <c r="N21" s="1">
        <f t="shared" si="36"/>
        <v>0</v>
      </c>
      <c r="O21" s="1">
        <f t="shared" si="37"/>
        <v>0</v>
      </c>
      <c r="P21" s="1">
        <f t="shared" si="38"/>
        <v>17165</v>
      </c>
      <c r="Q21" s="1">
        <f t="shared" si="39"/>
        <v>15198</v>
      </c>
      <c r="R21" s="1">
        <f t="shared" si="40"/>
        <v>0</v>
      </c>
      <c r="S21" s="1">
        <f t="shared" si="41"/>
        <v>0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>
        <v>6810</v>
      </c>
      <c r="AT21" s="1">
        <v>5112</v>
      </c>
      <c r="AU21" s="1">
        <v>5243</v>
      </c>
      <c r="AV21" s="1">
        <v>4730</v>
      </c>
      <c r="AW21" s="1">
        <v>4944</v>
      </c>
      <c r="AX21" s="1">
        <v>5524</v>
      </c>
      <c r="AY21" s="1"/>
      <c r="AZ21" s="1"/>
      <c r="BA21" s="1"/>
      <c r="BB21" s="1"/>
      <c r="BC21" s="1"/>
      <c r="BD21" s="1"/>
      <c r="BF21" s="24" t="str">
        <f t="shared" si="42"/>
        <v>-</v>
      </c>
      <c r="BG21" s="24" t="str">
        <f t="shared" si="42"/>
        <v>-</v>
      </c>
      <c r="BH21" s="24" t="str">
        <f t="shared" si="42"/>
        <v>-</v>
      </c>
      <c r="BI21" s="24" t="str">
        <f t="shared" si="42"/>
        <v>-</v>
      </c>
      <c r="BJ21" s="24" t="str">
        <f t="shared" si="42"/>
        <v>-</v>
      </c>
      <c r="BK21" s="24" t="str">
        <f t="shared" si="42"/>
        <v>-</v>
      </c>
      <c r="BL21" s="24" t="str">
        <f t="shared" si="42"/>
        <v>-</v>
      </c>
      <c r="BM21" s="24" t="str">
        <f t="shared" si="42"/>
        <v>-</v>
      </c>
      <c r="BN21" s="24" t="str">
        <f t="shared" si="42"/>
        <v>-</v>
      </c>
      <c r="BO21" s="24" t="str">
        <f t="shared" si="42"/>
        <v>-</v>
      </c>
      <c r="BP21" s="24" t="str">
        <f t="shared" si="42"/>
        <v>-</v>
      </c>
      <c r="BQ21" s="24" t="str">
        <f t="shared" si="42"/>
        <v>-</v>
      </c>
      <c r="BS21" s="1" t="b">
        <f>AS21='Agency North'!AP114</f>
        <v>1</v>
      </c>
      <c r="BT21" s="1" t="b">
        <f>AT21='Agency North'!AQ114</f>
        <v>1</v>
      </c>
      <c r="BU21" s="1" t="b">
        <f>AU21='Agency North'!AR114</f>
        <v>1</v>
      </c>
      <c r="BV21" s="1" t="b">
        <f>AV21='Agency North'!AS114</f>
        <v>1</v>
      </c>
      <c r="BW21" s="1" t="b">
        <f>AW21='Agency North'!AT114</f>
        <v>1</v>
      </c>
      <c r="BX21" s="1" t="b">
        <f>AX21='Agency North'!AU114</f>
        <v>1</v>
      </c>
    </row>
    <row r="22" spans="1:76" x14ac:dyDescent="0.25">
      <c r="A22" s="513" t="s">
        <v>134</v>
      </c>
      <c r="B22" s="90" t="s">
        <v>187</v>
      </c>
      <c r="C22" s="1">
        <f t="shared" si="44"/>
        <v>0</v>
      </c>
      <c r="D22" s="1">
        <f t="shared" si="45"/>
        <v>0</v>
      </c>
      <c r="E22" s="1">
        <f t="shared" si="46"/>
        <v>11669</v>
      </c>
      <c r="F22" s="2" t="str">
        <f>IFERROR(SUM(AS22:BD22)/SUM($AG22:INDEX(AG22:AR22,$A$2)),"-")</f>
        <v>-</v>
      </c>
      <c r="H22" s="1">
        <f t="shared" si="47"/>
        <v>0</v>
      </c>
      <c r="I22" s="1">
        <f t="shared" si="31"/>
        <v>0</v>
      </c>
      <c r="J22" s="1">
        <f t="shared" si="32"/>
        <v>0</v>
      </c>
      <c r="K22" s="1">
        <f t="shared" si="33"/>
        <v>0</v>
      </c>
      <c r="L22" s="1">
        <f t="shared" si="34"/>
        <v>0</v>
      </c>
      <c r="M22" s="1">
        <f t="shared" si="35"/>
        <v>0</v>
      </c>
      <c r="N22" s="1">
        <f t="shared" si="36"/>
        <v>0</v>
      </c>
      <c r="O22" s="1">
        <f t="shared" si="37"/>
        <v>0</v>
      </c>
      <c r="P22" s="1">
        <f t="shared" si="38"/>
        <v>3264</v>
      </c>
      <c r="Q22" s="1">
        <f t="shared" si="39"/>
        <v>8405</v>
      </c>
      <c r="R22" s="1">
        <f t="shared" si="40"/>
        <v>0</v>
      </c>
      <c r="S22" s="1">
        <f t="shared" si="41"/>
        <v>0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>
        <v>1555</v>
      </c>
      <c r="AU22" s="1">
        <v>1709</v>
      </c>
      <c r="AV22" s="1">
        <v>2366</v>
      </c>
      <c r="AW22" s="1">
        <v>2740</v>
      </c>
      <c r="AX22" s="1">
        <v>3299</v>
      </c>
      <c r="AY22" s="1"/>
      <c r="AZ22" s="1"/>
      <c r="BA22" s="1"/>
      <c r="BB22" s="1"/>
      <c r="BC22" s="1"/>
      <c r="BD22" s="1"/>
      <c r="BF22" s="24" t="str">
        <f t="shared" si="42"/>
        <v>-</v>
      </c>
      <c r="BG22" s="24" t="str">
        <f t="shared" si="42"/>
        <v>-</v>
      </c>
      <c r="BH22" s="24" t="str">
        <f t="shared" si="42"/>
        <v>-</v>
      </c>
      <c r="BI22" s="24" t="str">
        <f t="shared" si="42"/>
        <v>-</v>
      </c>
      <c r="BJ22" s="24" t="str">
        <f t="shared" si="42"/>
        <v>-</v>
      </c>
      <c r="BK22" s="24" t="str">
        <f t="shared" si="42"/>
        <v>-</v>
      </c>
      <c r="BL22" s="24" t="str">
        <f t="shared" si="42"/>
        <v>-</v>
      </c>
      <c r="BM22" s="24" t="str">
        <f t="shared" si="42"/>
        <v>-</v>
      </c>
      <c r="BN22" s="24" t="str">
        <f t="shared" si="42"/>
        <v>-</v>
      </c>
      <c r="BO22" s="24" t="str">
        <f t="shared" si="42"/>
        <v>-</v>
      </c>
      <c r="BP22" s="24" t="str">
        <f t="shared" si="42"/>
        <v>-</v>
      </c>
      <c r="BQ22" s="24" t="str">
        <f t="shared" si="42"/>
        <v>-</v>
      </c>
      <c r="BS22" s="1" t="b">
        <f>AS22='Agency North'!AP113</f>
        <v>1</v>
      </c>
      <c r="BT22" s="1" t="b">
        <f>AT22='Agency North'!AQ113</f>
        <v>1</v>
      </c>
      <c r="BU22" s="1" t="b">
        <f>AU22='Agency North'!AR113</f>
        <v>1</v>
      </c>
      <c r="BV22" s="1" t="b">
        <f>AV22='Agency North'!AS113</f>
        <v>1</v>
      </c>
      <c r="BW22" s="1" t="b">
        <f>AW22='Agency North'!AT113</f>
        <v>1</v>
      </c>
      <c r="BX22" s="1" t="b">
        <f>AX22='Agency North'!AU113</f>
        <v>1</v>
      </c>
    </row>
    <row r="23" spans="1:76" x14ac:dyDescent="0.25">
      <c r="A23" s="513" t="s">
        <v>135</v>
      </c>
      <c r="B23" s="90" t="s">
        <v>196</v>
      </c>
      <c r="C23" s="1">
        <f t="shared" si="44"/>
        <v>0</v>
      </c>
      <c r="D23" s="1">
        <f t="shared" si="45"/>
        <v>0</v>
      </c>
      <c r="E23" s="1">
        <f t="shared" si="46"/>
        <v>24290</v>
      </c>
      <c r="F23" s="2" t="str">
        <f>IFERROR(SUM(AS23:BD23)/SUM($AG23:INDEX(AG23:AR23,$A$2)),"-")</f>
        <v>-</v>
      </c>
      <c r="H23" s="1">
        <f t="shared" si="47"/>
        <v>0</v>
      </c>
      <c r="I23" s="1">
        <f t="shared" si="31"/>
        <v>0</v>
      </c>
      <c r="J23" s="1">
        <f t="shared" si="32"/>
        <v>0</v>
      </c>
      <c r="K23" s="1">
        <f t="shared" si="33"/>
        <v>0</v>
      </c>
      <c r="L23" s="1">
        <f t="shared" si="34"/>
        <v>0</v>
      </c>
      <c r="M23" s="1">
        <f t="shared" si="35"/>
        <v>0</v>
      </c>
      <c r="N23" s="1">
        <f t="shared" si="36"/>
        <v>0</v>
      </c>
      <c r="O23" s="1">
        <f t="shared" si="37"/>
        <v>0</v>
      </c>
      <c r="P23" s="1">
        <f t="shared" si="38"/>
        <v>12995</v>
      </c>
      <c r="Q23" s="1">
        <f t="shared" si="39"/>
        <v>11295</v>
      </c>
      <c r="R23" s="1">
        <f t="shared" si="40"/>
        <v>0</v>
      </c>
      <c r="S23" s="1">
        <f t="shared" si="41"/>
        <v>0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>
        <v>5455</v>
      </c>
      <c r="AT23" s="1">
        <v>3696</v>
      </c>
      <c r="AU23" s="1">
        <v>3844</v>
      </c>
      <c r="AV23" s="1">
        <v>3460</v>
      </c>
      <c r="AW23" s="1">
        <v>3625</v>
      </c>
      <c r="AX23" s="1">
        <v>4210</v>
      </c>
      <c r="AY23" s="1"/>
      <c r="AZ23" s="1"/>
      <c r="BA23" s="1"/>
      <c r="BB23" s="1"/>
      <c r="BC23" s="1"/>
      <c r="BD23" s="1"/>
      <c r="BF23" s="24" t="str">
        <f t="shared" si="42"/>
        <v>-</v>
      </c>
      <c r="BG23" s="24" t="str">
        <f t="shared" si="42"/>
        <v>-</v>
      </c>
      <c r="BH23" s="24" t="str">
        <f t="shared" si="42"/>
        <v>-</v>
      </c>
      <c r="BI23" s="24" t="str">
        <f t="shared" si="42"/>
        <v>-</v>
      </c>
      <c r="BJ23" s="24" t="str">
        <f t="shared" si="42"/>
        <v>-</v>
      </c>
      <c r="BK23" s="24" t="str">
        <f t="shared" si="42"/>
        <v>-</v>
      </c>
      <c r="BL23" s="24" t="str">
        <f t="shared" si="42"/>
        <v>-</v>
      </c>
      <c r="BM23" s="24" t="str">
        <f t="shared" si="42"/>
        <v>-</v>
      </c>
      <c r="BN23" s="24" t="str">
        <f t="shared" si="42"/>
        <v>-</v>
      </c>
      <c r="BO23" s="24" t="str">
        <f t="shared" si="42"/>
        <v>-</v>
      </c>
      <c r="BP23" s="24" t="str">
        <f t="shared" si="42"/>
        <v>-</v>
      </c>
      <c r="BQ23" s="24" t="str">
        <f t="shared" si="42"/>
        <v>-</v>
      </c>
      <c r="BS23" s="1" t="b">
        <f>AS23='Agency North'!AP107</f>
        <v>1</v>
      </c>
      <c r="BT23" s="1" t="b">
        <f>AT23='Agency North'!AQ107</f>
        <v>1</v>
      </c>
      <c r="BU23" s="1" t="b">
        <f>AU23='Agency North'!AR107</f>
        <v>1</v>
      </c>
      <c r="BV23" s="1" t="b">
        <f>AV23='Agency North'!AS107</f>
        <v>1</v>
      </c>
      <c r="BW23" s="1" t="b">
        <f>AW23='Agency North'!AT107</f>
        <v>1</v>
      </c>
      <c r="BX23" s="1" t="b">
        <f>AX23='Agency North'!AU107</f>
        <v>1</v>
      </c>
    </row>
    <row r="24" spans="1:76" x14ac:dyDescent="0.25">
      <c r="A24" s="513" t="s">
        <v>136</v>
      </c>
      <c r="B24" s="90" t="s">
        <v>197</v>
      </c>
      <c r="C24" s="1">
        <f t="shared" si="44"/>
        <v>0</v>
      </c>
      <c r="D24" s="1">
        <f t="shared" si="45"/>
        <v>0</v>
      </c>
      <c r="E24" s="1">
        <f t="shared" si="46"/>
        <v>1744</v>
      </c>
      <c r="F24" s="2" t="str">
        <f>IFERROR(SUM(AS24:BD24)/SUM($AG24:INDEX(AG24:AR24,$A$2)),"-")</f>
        <v>-</v>
      </c>
      <c r="H24" s="1">
        <f t="shared" si="47"/>
        <v>0</v>
      </c>
      <c r="I24" s="1">
        <f t="shared" si="31"/>
        <v>0</v>
      </c>
      <c r="J24" s="1">
        <f t="shared" si="32"/>
        <v>0</v>
      </c>
      <c r="K24" s="1">
        <f t="shared" si="33"/>
        <v>0</v>
      </c>
      <c r="L24" s="1">
        <f t="shared" si="34"/>
        <v>0</v>
      </c>
      <c r="M24" s="1">
        <f t="shared" si="35"/>
        <v>0</v>
      </c>
      <c r="N24" s="1">
        <f t="shared" si="36"/>
        <v>0</v>
      </c>
      <c r="O24" s="1">
        <f t="shared" si="37"/>
        <v>0</v>
      </c>
      <c r="P24" s="1">
        <f t="shared" si="38"/>
        <v>812</v>
      </c>
      <c r="Q24" s="1">
        <f t="shared" si="39"/>
        <v>932</v>
      </c>
      <c r="R24" s="1">
        <f t="shared" si="40"/>
        <v>0</v>
      </c>
      <c r="S24" s="1">
        <f t="shared" si="41"/>
        <v>0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>
        <v>253</v>
      </c>
      <c r="AT24" s="1">
        <v>272</v>
      </c>
      <c r="AU24" s="1">
        <v>287</v>
      </c>
      <c r="AV24" s="1">
        <v>295</v>
      </c>
      <c r="AW24" s="1">
        <v>313</v>
      </c>
      <c r="AX24" s="1">
        <v>324</v>
      </c>
      <c r="AY24" s="1"/>
      <c r="AZ24" s="1"/>
      <c r="BA24" s="1"/>
      <c r="BB24" s="1"/>
      <c r="BC24" s="1"/>
      <c r="BD24" s="1"/>
      <c r="BF24" s="24" t="str">
        <f t="shared" si="42"/>
        <v>-</v>
      </c>
      <c r="BG24" s="24" t="str">
        <f t="shared" si="42"/>
        <v>-</v>
      </c>
      <c r="BH24" s="24" t="str">
        <f t="shared" si="42"/>
        <v>-</v>
      </c>
      <c r="BI24" s="24" t="str">
        <f t="shared" si="42"/>
        <v>-</v>
      </c>
      <c r="BJ24" s="24" t="str">
        <f t="shared" si="42"/>
        <v>-</v>
      </c>
      <c r="BK24" s="24" t="str">
        <f t="shared" si="42"/>
        <v>-</v>
      </c>
      <c r="BL24" s="24" t="str">
        <f t="shared" si="42"/>
        <v>-</v>
      </c>
      <c r="BM24" s="24" t="str">
        <f t="shared" si="42"/>
        <v>-</v>
      </c>
      <c r="BN24" s="24" t="str">
        <f t="shared" si="42"/>
        <v>-</v>
      </c>
      <c r="BO24" s="24" t="str">
        <f t="shared" si="42"/>
        <v>-</v>
      </c>
      <c r="BP24" s="24" t="str">
        <f t="shared" si="42"/>
        <v>-</v>
      </c>
      <c r="BQ24" s="24" t="str">
        <f t="shared" si="42"/>
        <v>-</v>
      </c>
      <c r="BS24" s="1" t="b">
        <f>AS24='Agency North'!AP108</f>
        <v>1</v>
      </c>
      <c r="BT24" s="1" t="b">
        <f>AT24='Agency North'!AQ108</f>
        <v>1</v>
      </c>
      <c r="BU24" s="1" t="b">
        <f>AU24='Agency North'!AR108</f>
        <v>1</v>
      </c>
      <c r="BV24" s="1" t="b">
        <f>AV24='Agency North'!AS108</f>
        <v>1</v>
      </c>
      <c r="BW24" s="1" t="b">
        <f>AW24='Agency North'!AT108</f>
        <v>1</v>
      </c>
      <c r="BX24" s="1" t="b">
        <f>AX24='Agency North'!AU108</f>
        <v>1</v>
      </c>
    </row>
    <row r="25" spans="1:76" x14ac:dyDescent="0.25">
      <c r="A25" s="513" t="s">
        <v>137</v>
      </c>
      <c r="B25" s="90" t="s">
        <v>198</v>
      </c>
      <c r="C25" s="1">
        <f t="shared" si="44"/>
        <v>0</v>
      </c>
      <c r="D25" s="1">
        <f t="shared" si="45"/>
        <v>0</v>
      </c>
      <c r="E25" s="1">
        <f t="shared" si="46"/>
        <v>4066</v>
      </c>
      <c r="F25" s="2" t="str">
        <f>IFERROR(SUM(AS25:BD25)/SUM($AG25:INDEX(AG25:AR25,$A$2)),"-")</f>
        <v>-</v>
      </c>
      <c r="H25" s="1">
        <f t="shared" si="47"/>
        <v>0</v>
      </c>
      <c r="I25" s="1">
        <f t="shared" si="31"/>
        <v>0</v>
      </c>
      <c r="J25" s="1">
        <f t="shared" si="32"/>
        <v>0</v>
      </c>
      <c r="K25" s="1">
        <f t="shared" si="33"/>
        <v>0</v>
      </c>
      <c r="L25" s="1">
        <f t="shared" si="34"/>
        <v>0</v>
      </c>
      <c r="M25" s="1">
        <f t="shared" si="35"/>
        <v>0</v>
      </c>
      <c r="N25" s="1">
        <f t="shared" si="36"/>
        <v>0</v>
      </c>
      <c r="O25" s="1">
        <f t="shared" si="37"/>
        <v>0</v>
      </c>
      <c r="P25" s="1">
        <f t="shared" si="38"/>
        <v>2200</v>
      </c>
      <c r="Q25" s="1">
        <f t="shared" si="39"/>
        <v>1866</v>
      </c>
      <c r="R25" s="1">
        <f t="shared" si="40"/>
        <v>0</v>
      </c>
      <c r="S25" s="1">
        <f t="shared" si="41"/>
        <v>0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>
        <v>722</v>
      </c>
      <c r="AT25" s="1">
        <v>749</v>
      </c>
      <c r="AU25" s="1">
        <v>729</v>
      </c>
      <c r="AV25" s="1">
        <v>602</v>
      </c>
      <c r="AW25" s="1">
        <v>630</v>
      </c>
      <c r="AX25" s="1">
        <v>634</v>
      </c>
      <c r="AY25" s="1"/>
      <c r="AZ25" s="1"/>
      <c r="BA25" s="1"/>
      <c r="BB25" s="1"/>
      <c r="BC25" s="1"/>
      <c r="BD25" s="1"/>
      <c r="BF25" s="24" t="str">
        <f t="shared" si="42"/>
        <v>-</v>
      </c>
      <c r="BG25" s="24" t="str">
        <f t="shared" si="42"/>
        <v>-</v>
      </c>
      <c r="BH25" s="24" t="str">
        <f t="shared" si="42"/>
        <v>-</v>
      </c>
      <c r="BI25" s="24" t="str">
        <f t="shared" si="42"/>
        <v>-</v>
      </c>
      <c r="BJ25" s="24" t="str">
        <f t="shared" si="42"/>
        <v>-</v>
      </c>
      <c r="BK25" s="24" t="str">
        <f t="shared" si="42"/>
        <v>-</v>
      </c>
      <c r="BL25" s="24" t="str">
        <f t="shared" si="42"/>
        <v>-</v>
      </c>
      <c r="BM25" s="24" t="str">
        <f t="shared" si="42"/>
        <v>-</v>
      </c>
      <c r="BN25" s="24" t="str">
        <f t="shared" si="42"/>
        <v>-</v>
      </c>
      <c r="BO25" s="24" t="str">
        <f t="shared" si="42"/>
        <v>-</v>
      </c>
      <c r="BP25" s="24" t="str">
        <f t="shared" si="42"/>
        <v>-</v>
      </c>
      <c r="BQ25" s="24" t="str">
        <f t="shared" si="42"/>
        <v>-</v>
      </c>
      <c r="BS25" s="1" t="b">
        <f>AS25='Agency North'!AP109</f>
        <v>1</v>
      </c>
      <c r="BT25" s="1" t="b">
        <f>AT25='Agency North'!AQ109</f>
        <v>1</v>
      </c>
      <c r="BU25" s="1" t="b">
        <f>AU25='Agency North'!AR109</f>
        <v>1</v>
      </c>
      <c r="BV25" s="1" t="b">
        <f>AV25='Agency North'!AS109</f>
        <v>1</v>
      </c>
      <c r="BW25" s="1" t="b">
        <f>AW25='Agency North'!AT109</f>
        <v>1</v>
      </c>
      <c r="BX25" s="1" t="b">
        <f>AX25='Agency North'!AU109</f>
        <v>1</v>
      </c>
    </row>
    <row r="26" spans="1:76" x14ac:dyDescent="0.25">
      <c r="A26" s="513" t="s">
        <v>138</v>
      </c>
      <c r="B26" s="90" t="s">
        <v>199</v>
      </c>
      <c r="C26" s="1">
        <f t="shared" si="44"/>
        <v>0</v>
      </c>
      <c r="D26" s="1">
        <f t="shared" si="45"/>
        <v>0</v>
      </c>
      <c r="E26" s="1">
        <f t="shared" si="46"/>
        <v>1467</v>
      </c>
      <c r="F26" s="2" t="str">
        <f>IFERROR(SUM(AS26:BD26)/SUM($AG26:INDEX(AG26:AR26,$A$2)),"-")</f>
        <v>-</v>
      </c>
      <c r="H26" s="1">
        <f t="shared" si="47"/>
        <v>0</v>
      </c>
      <c r="I26" s="1">
        <f t="shared" si="31"/>
        <v>0</v>
      </c>
      <c r="J26" s="1">
        <f t="shared" si="32"/>
        <v>0</v>
      </c>
      <c r="K26" s="1">
        <f t="shared" si="33"/>
        <v>0</v>
      </c>
      <c r="L26" s="1">
        <f t="shared" si="34"/>
        <v>0</v>
      </c>
      <c r="M26" s="1">
        <f t="shared" si="35"/>
        <v>0</v>
      </c>
      <c r="N26" s="1">
        <f t="shared" si="36"/>
        <v>0</v>
      </c>
      <c r="O26" s="1">
        <f t="shared" si="37"/>
        <v>0</v>
      </c>
      <c r="P26" s="1">
        <f t="shared" si="38"/>
        <v>763</v>
      </c>
      <c r="Q26" s="1">
        <f t="shared" si="39"/>
        <v>704</v>
      </c>
      <c r="R26" s="1">
        <f t="shared" si="40"/>
        <v>0</v>
      </c>
      <c r="S26" s="1">
        <f t="shared" si="41"/>
        <v>0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>
        <v>255</v>
      </c>
      <c r="AT26" s="1">
        <v>259</v>
      </c>
      <c r="AU26" s="1">
        <v>249</v>
      </c>
      <c r="AV26" s="1">
        <v>238</v>
      </c>
      <c r="AW26" s="1">
        <v>241</v>
      </c>
      <c r="AX26" s="1">
        <v>225</v>
      </c>
      <c r="AY26" s="1"/>
      <c r="AZ26" s="1"/>
      <c r="BA26" s="1"/>
      <c r="BB26" s="1"/>
      <c r="BC26" s="1"/>
      <c r="BD26" s="1"/>
      <c r="BF26" s="24" t="str">
        <f t="shared" si="42"/>
        <v>-</v>
      </c>
      <c r="BG26" s="24" t="str">
        <f t="shared" si="42"/>
        <v>-</v>
      </c>
      <c r="BH26" s="24" t="str">
        <f t="shared" si="42"/>
        <v>-</v>
      </c>
      <c r="BI26" s="24" t="str">
        <f t="shared" si="42"/>
        <v>-</v>
      </c>
      <c r="BJ26" s="24" t="str">
        <f t="shared" si="42"/>
        <v>-</v>
      </c>
      <c r="BK26" s="24" t="str">
        <f t="shared" si="42"/>
        <v>-</v>
      </c>
      <c r="BL26" s="24" t="str">
        <f t="shared" si="42"/>
        <v>-</v>
      </c>
      <c r="BM26" s="24" t="str">
        <f t="shared" si="42"/>
        <v>-</v>
      </c>
      <c r="BN26" s="24" t="str">
        <f t="shared" si="42"/>
        <v>-</v>
      </c>
      <c r="BO26" s="24" t="str">
        <f t="shared" si="42"/>
        <v>-</v>
      </c>
      <c r="BP26" s="24" t="str">
        <f t="shared" si="42"/>
        <v>-</v>
      </c>
      <c r="BQ26" s="24" t="str">
        <f t="shared" si="42"/>
        <v>-</v>
      </c>
      <c r="BS26" s="1" t="b">
        <f>AS26='Agency North'!AP110</f>
        <v>1</v>
      </c>
      <c r="BT26" s="1" t="b">
        <f>AT26='Agency North'!AQ110</f>
        <v>1</v>
      </c>
      <c r="BU26" s="1" t="b">
        <f>AU26='Agency North'!AR110</f>
        <v>1</v>
      </c>
      <c r="BV26" s="1" t="b">
        <f>AV26='Agency North'!AS110</f>
        <v>1</v>
      </c>
      <c r="BW26" s="1" t="b">
        <f>AW26='Agency North'!AT110</f>
        <v>1</v>
      </c>
      <c r="BX26" s="1" t="b">
        <f>AX26='Agency North'!AU110</f>
        <v>1</v>
      </c>
    </row>
    <row r="27" spans="1:76" x14ac:dyDescent="0.25">
      <c r="A27" s="513" t="s">
        <v>139</v>
      </c>
      <c r="B27" s="90" t="s">
        <v>200</v>
      </c>
      <c r="C27" s="1">
        <f t="shared" si="44"/>
        <v>0</v>
      </c>
      <c r="D27" s="1">
        <f t="shared" si="45"/>
        <v>0</v>
      </c>
      <c r="E27" s="1">
        <f t="shared" si="46"/>
        <v>482</v>
      </c>
      <c r="F27" s="2" t="str">
        <f>IFERROR(SUM(AS27:BD27)/SUM($AG27:INDEX(AG27:AR27,$A$2)),"-")</f>
        <v>-</v>
      </c>
      <c r="H27" s="1">
        <f t="shared" si="47"/>
        <v>0</v>
      </c>
      <c r="I27" s="1">
        <f t="shared" si="31"/>
        <v>0</v>
      </c>
      <c r="J27" s="1">
        <f t="shared" si="32"/>
        <v>0</v>
      </c>
      <c r="K27" s="1">
        <f t="shared" si="33"/>
        <v>0</v>
      </c>
      <c r="L27" s="1">
        <f t="shared" si="34"/>
        <v>0</v>
      </c>
      <c r="M27" s="1">
        <f t="shared" si="35"/>
        <v>0</v>
      </c>
      <c r="N27" s="1">
        <f t="shared" si="36"/>
        <v>0</v>
      </c>
      <c r="O27" s="1">
        <f t="shared" si="37"/>
        <v>0</v>
      </c>
      <c r="P27" s="1">
        <f t="shared" si="38"/>
        <v>239</v>
      </c>
      <c r="Q27" s="1">
        <f t="shared" si="39"/>
        <v>243</v>
      </c>
      <c r="R27" s="1">
        <f t="shared" si="40"/>
        <v>0</v>
      </c>
      <c r="S27" s="1">
        <f t="shared" si="41"/>
        <v>0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>
        <v>74</v>
      </c>
      <c r="AT27" s="1">
        <v>83</v>
      </c>
      <c r="AU27" s="1">
        <v>82</v>
      </c>
      <c r="AV27" s="1">
        <v>82</v>
      </c>
      <c r="AW27" s="1">
        <v>81</v>
      </c>
      <c r="AX27" s="1">
        <v>80</v>
      </c>
      <c r="AY27" s="1"/>
      <c r="AZ27" s="1"/>
      <c r="BA27" s="1"/>
      <c r="BB27" s="1"/>
      <c r="BC27" s="1"/>
      <c r="BD27" s="1"/>
      <c r="BF27" s="24" t="str">
        <f t="shared" si="42"/>
        <v>-</v>
      </c>
      <c r="BG27" s="24" t="str">
        <f t="shared" si="42"/>
        <v>-</v>
      </c>
      <c r="BH27" s="24" t="str">
        <f t="shared" si="42"/>
        <v>-</v>
      </c>
      <c r="BI27" s="24" t="str">
        <f t="shared" si="42"/>
        <v>-</v>
      </c>
      <c r="BJ27" s="24" t="str">
        <f t="shared" si="42"/>
        <v>-</v>
      </c>
      <c r="BK27" s="24" t="str">
        <f t="shared" si="42"/>
        <v>-</v>
      </c>
      <c r="BL27" s="24" t="str">
        <f t="shared" si="42"/>
        <v>-</v>
      </c>
      <c r="BM27" s="24" t="str">
        <f t="shared" si="42"/>
        <v>-</v>
      </c>
      <c r="BN27" s="24" t="str">
        <f t="shared" si="42"/>
        <v>-</v>
      </c>
      <c r="BO27" s="24" t="str">
        <f t="shared" si="42"/>
        <v>-</v>
      </c>
      <c r="BP27" s="24" t="str">
        <f t="shared" si="42"/>
        <v>-</v>
      </c>
      <c r="BQ27" s="24" t="str">
        <f t="shared" si="42"/>
        <v>-</v>
      </c>
      <c r="BS27" s="1" t="b">
        <f>AS27='Agency North'!AP111</f>
        <v>1</v>
      </c>
      <c r="BT27" s="1" t="b">
        <f>AT27='Agency North'!AQ111</f>
        <v>1</v>
      </c>
      <c r="BU27" s="1" t="b">
        <f>AU27='Agency North'!AR111</f>
        <v>1</v>
      </c>
      <c r="BV27" s="1" t="b">
        <f>AV27='Agency North'!AS111</f>
        <v>1</v>
      </c>
      <c r="BW27" s="1" t="b">
        <f>AW27='Agency North'!AT111</f>
        <v>1</v>
      </c>
      <c r="BX27" s="1" t="b">
        <f>AX27='Agency North'!AU111</f>
        <v>1</v>
      </c>
    </row>
    <row r="28" spans="1:76" x14ac:dyDescent="0.25">
      <c r="A28" s="513" t="s">
        <v>140</v>
      </c>
      <c r="B28" s="90" t="s">
        <v>201</v>
      </c>
      <c r="C28" s="1">
        <f t="shared" si="44"/>
        <v>0</v>
      </c>
      <c r="D28" s="1">
        <f t="shared" si="45"/>
        <v>0</v>
      </c>
      <c r="E28" s="1">
        <f t="shared" si="46"/>
        <v>314</v>
      </c>
      <c r="F28" s="2" t="str">
        <f>IFERROR(SUM(AS28:BD28)/SUM($AG28:INDEX(AG28:AR28,$A$2)),"-")</f>
        <v>-</v>
      </c>
      <c r="H28" s="1">
        <f t="shared" si="47"/>
        <v>0</v>
      </c>
      <c r="I28" s="1">
        <f t="shared" si="31"/>
        <v>0</v>
      </c>
      <c r="J28" s="1">
        <f t="shared" si="32"/>
        <v>0</v>
      </c>
      <c r="K28" s="1">
        <f t="shared" si="33"/>
        <v>0</v>
      </c>
      <c r="L28" s="1">
        <f t="shared" si="34"/>
        <v>0</v>
      </c>
      <c r="M28" s="1">
        <f t="shared" si="35"/>
        <v>0</v>
      </c>
      <c r="N28" s="1">
        <f t="shared" si="36"/>
        <v>0</v>
      </c>
      <c r="O28" s="1">
        <f t="shared" si="37"/>
        <v>0</v>
      </c>
      <c r="P28" s="1">
        <f t="shared" si="38"/>
        <v>156</v>
      </c>
      <c r="Q28" s="1">
        <f t="shared" si="39"/>
        <v>158</v>
      </c>
      <c r="R28" s="1">
        <f t="shared" si="40"/>
        <v>0</v>
      </c>
      <c r="S28" s="1">
        <f>SUM(BB28:BD28)</f>
        <v>0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>
        <v>51</v>
      </c>
      <c r="AT28" s="1">
        <v>53</v>
      </c>
      <c r="AU28" s="1">
        <v>52</v>
      </c>
      <c r="AV28" s="1">
        <v>53</v>
      </c>
      <c r="AW28" s="1">
        <v>54</v>
      </c>
      <c r="AX28" s="1">
        <v>51</v>
      </c>
      <c r="AY28" s="1"/>
      <c r="AZ28" s="1"/>
      <c r="BA28" s="1"/>
      <c r="BB28" s="1"/>
      <c r="BC28" s="1"/>
      <c r="BD28" s="1"/>
      <c r="BF28" s="24" t="str">
        <f t="shared" si="42"/>
        <v>-</v>
      </c>
      <c r="BG28" s="24" t="str">
        <f t="shared" si="42"/>
        <v>-</v>
      </c>
      <c r="BH28" s="24" t="str">
        <f t="shared" si="42"/>
        <v>-</v>
      </c>
      <c r="BI28" s="24" t="str">
        <f t="shared" si="42"/>
        <v>-</v>
      </c>
      <c r="BJ28" s="24" t="str">
        <f t="shared" si="42"/>
        <v>-</v>
      </c>
      <c r="BK28" s="24" t="str">
        <f t="shared" si="42"/>
        <v>-</v>
      </c>
      <c r="BL28" s="24" t="str">
        <f t="shared" si="42"/>
        <v>-</v>
      </c>
      <c r="BM28" s="24" t="str">
        <f t="shared" si="42"/>
        <v>-</v>
      </c>
      <c r="BN28" s="24" t="str">
        <f t="shared" si="42"/>
        <v>-</v>
      </c>
      <c r="BO28" s="24" t="str">
        <f t="shared" si="42"/>
        <v>-</v>
      </c>
      <c r="BP28" s="24" t="str">
        <f t="shared" si="42"/>
        <v>-</v>
      </c>
      <c r="BQ28" s="24" t="str">
        <f t="shared" si="42"/>
        <v>-</v>
      </c>
      <c r="BS28" s="1" t="b">
        <f>AS28='Agency North'!AP112</f>
        <v>1</v>
      </c>
      <c r="BT28" s="1" t="b">
        <f>AT28='Agency North'!AQ112</f>
        <v>1</v>
      </c>
      <c r="BU28" s="1" t="b">
        <f>AU28='Agency North'!AR112</f>
        <v>1</v>
      </c>
      <c r="BV28" s="1" t="b">
        <f>AV28='Agency North'!AS112</f>
        <v>1</v>
      </c>
      <c r="BW28" s="1" t="b">
        <f>AW28='Agency North'!AT112</f>
        <v>1</v>
      </c>
      <c r="BX28" s="1" t="b">
        <f>AX28='Agency North'!AU112</f>
        <v>1</v>
      </c>
    </row>
    <row r="30" spans="1:76" x14ac:dyDescent="0.25">
      <c r="A30" s="512" t="s">
        <v>62</v>
      </c>
      <c r="B30" s="500" t="s">
        <v>62</v>
      </c>
      <c r="C30" s="498" t="s">
        <v>0</v>
      </c>
      <c r="D30" s="498" t="s">
        <v>1</v>
      </c>
      <c r="E30" s="498" t="s">
        <v>2</v>
      </c>
      <c r="F30" s="498" t="s">
        <v>3</v>
      </c>
      <c r="G30" s="2" t="s">
        <v>53</v>
      </c>
      <c r="H30" s="505" t="s">
        <v>4</v>
      </c>
      <c r="I30" s="505" t="s">
        <v>5</v>
      </c>
      <c r="J30" s="505" t="s">
        <v>6</v>
      </c>
      <c r="K30" s="505" t="s">
        <v>7</v>
      </c>
      <c r="L30" s="509" t="s">
        <v>8</v>
      </c>
      <c r="M30" s="509" t="s">
        <v>9</v>
      </c>
      <c r="N30" s="509" t="s">
        <v>10</v>
      </c>
      <c r="O30" s="509" t="s">
        <v>11</v>
      </c>
      <c r="P30" s="503" t="s">
        <v>12</v>
      </c>
      <c r="Q30" s="503" t="s">
        <v>13</v>
      </c>
      <c r="R30" s="503" t="s">
        <v>207</v>
      </c>
      <c r="S30" s="503" t="s">
        <v>208</v>
      </c>
      <c r="T30" s="91" t="s">
        <v>53</v>
      </c>
      <c r="U30" s="505" t="s">
        <v>14</v>
      </c>
      <c r="V30" s="505" t="s">
        <v>15</v>
      </c>
      <c r="W30" s="505" t="s">
        <v>16</v>
      </c>
      <c r="X30" s="505" t="s">
        <v>17</v>
      </c>
      <c r="Y30" s="505" t="s">
        <v>18</v>
      </c>
      <c r="Z30" s="505" t="s">
        <v>19</v>
      </c>
      <c r="AA30" s="505" t="s">
        <v>20</v>
      </c>
      <c r="AB30" s="505" t="s">
        <v>21</v>
      </c>
      <c r="AC30" s="505" t="s">
        <v>22</v>
      </c>
      <c r="AD30" s="505" t="s">
        <v>23</v>
      </c>
      <c r="AE30" s="505" t="s">
        <v>24</v>
      </c>
      <c r="AF30" s="505" t="s">
        <v>25</v>
      </c>
      <c r="AG30" s="507" t="s">
        <v>26</v>
      </c>
      <c r="AH30" s="507" t="s">
        <v>27</v>
      </c>
      <c r="AI30" s="507" t="s">
        <v>28</v>
      </c>
      <c r="AJ30" s="507" t="s">
        <v>29</v>
      </c>
      <c r="AK30" s="507" t="s">
        <v>30</v>
      </c>
      <c r="AL30" s="507" t="s">
        <v>31</v>
      </c>
      <c r="AM30" s="507" t="s">
        <v>32</v>
      </c>
      <c r="AN30" s="507" t="s">
        <v>33</v>
      </c>
      <c r="AO30" s="507" t="s">
        <v>34</v>
      </c>
      <c r="AP30" s="507" t="s">
        <v>35</v>
      </c>
      <c r="AQ30" s="507" t="s">
        <v>36</v>
      </c>
      <c r="AR30" s="507" t="s">
        <v>37</v>
      </c>
      <c r="AS30" s="503" t="s">
        <v>38</v>
      </c>
      <c r="AT30" s="503" t="s">
        <v>39</v>
      </c>
      <c r="AU30" s="503" t="s">
        <v>40</v>
      </c>
      <c r="AV30" s="503" t="s">
        <v>41</v>
      </c>
      <c r="AW30" s="503" t="s">
        <v>42</v>
      </c>
      <c r="AX30" s="503" t="s">
        <v>43</v>
      </c>
      <c r="AY30" s="510" t="s">
        <v>322</v>
      </c>
      <c r="AZ30" s="510" t="s">
        <v>323</v>
      </c>
      <c r="BA30" s="510" t="s">
        <v>324</v>
      </c>
      <c r="BB30" s="510" t="s">
        <v>325</v>
      </c>
      <c r="BC30" s="510" t="s">
        <v>326</v>
      </c>
      <c r="BD30" s="510" t="s">
        <v>327</v>
      </c>
      <c r="BF30" s="518">
        <v>42736</v>
      </c>
      <c r="BG30" s="518">
        <v>42767</v>
      </c>
      <c r="BH30" s="518">
        <v>42795</v>
      </c>
      <c r="BI30" s="518">
        <v>42826</v>
      </c>
      <c r="BJ30" s="518">
        <v>42856</v>
      </c>
      <c r="BK30" s="518">
        <v>42887</v>
      </c>
      <c r="BL30" s="518">
        <v>42917</v>
      </c>
      <c r="BM30" s="518">
        <v>42948</v>
      </c>
      <c r="BN30" s="518">
        <v>42979</v>
      </c>
      <c r="BO30" s="518">
        <v>43009</v>
      </c>
      <c r="BP30" s="518">
        <v>43040</v>
      </c>
      <c r="BQ30" s="518">
        <v>43070</v>
      </c>
      <c r="BS30" s="2"/>
      <c r="BT30" s="2"/>
      <c r="BU30" s="2"/>
      <c r="BV30" s="2"/>
      <c r="BW30" s="2"/>
      <c r="BX30" s="2"/>
    </row>
    <row r="31" spans="1:76" x14ac:dyDescent="0.25">
      <c r="A31" s="513" t="s">
        <v>141</v>
      </c>
      <c r="B31" s="90" t="s">
        <v>202</v>
      </c>
      <c r="C31" s="1">
        <f t="shared" ref="C31" si="48">SUM(U31:AF31)</f>
        <v>0</v>
      </c>
      <c r="D31" s="1">
        <f t="shared" ref="D31" si="49">SUM(AG31:AR31)</f>
        <v>0</v>
      </c>
      <c r="E31" s="1">
        <f t="shared" ref="E31" si="50">SUM(AS31:BD31)</f>
        <v>4448</v>
      </c>
      <c r="F31" s="2" t="str">
        <f>IFERROR(SUM(AS31:BD31)/SUM($AG31:INDEX(AG31:AR31,$A$2)),"-")</f>
        <v>-</v>
      </c>
      <c r="H31" s="1">
        <f t="shared" ref="H31" si="51">SUM(U31:W31)</f>
        <v>0</v>
      </c>
      <c r="I31" s="1">
        <f t="shared" ref="I31:I38" si="52">SUM(X31:Z31)</f>
        <v>0</v>
      </c>
      <c r="J31" s="1">
        <f t="shared" ref="J31:J38" si="53">SUM(AA31:AC31)</f>
        <v>0</v>
      </c>
      <c r="K31" s="1">
        <f t="shared" ref="K31:K38" si="54">SUM(AD31:AF31)</f>
        <v>0</v>
      </c>
      <c r="L31" s="1">
        <f t="shared" ref="L31:L38" si="55">SUM(AG31:AI31)</f>
        <v>0</v>
      </c>
      <c r="M31" s="1">
        <f t="shared" ref="M31:M38" si="56">SUM(AJ31:AL31)</f>
        <v>0</v>
      </c>
      <c r="N31" s="1">
        <f t="shared" ref="N31:N38" si="57">SUM(AM31:AO31)</f>
        <v>0</v>
      </c>
      <c r="O31" s="1">
        <f t="shared" ref="O31:O38" si="58">SUM(AP31:AR31)</f>
        <v>0</v>
      </c>
      <c r="P31" s="1">
        <f t="shared" ref="P31:P38" si="59">SUM(AS31:AU31)</f>
        <v>1852</v>
      </c>
      <c r="Q31" s="1">
        <f t="shared" ref="Q31:Q38" si="60">SUM(AV31:AX31)</f>
        <v>2596</v>
      </c>
      <c r="R31" s="1">
        <f t="shared" ref="R31:R38" si="61">SUM(AY31:BA31)</f>
        <v>0</v>
      </c>
      <c r="S31" s="1">
        <f>SUM(BB31:BD31)</f>
        <v>0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>
        <v>320</v>
      </c>
      <c r="AT31" s="1">
        <v>671</v>
      </c>
      <c r="AU31" s="1">
        <v>861</v>
      </c>
      <c r="AV31" s="1">
        <v>668</v>
      </c>
      <c r="AW31" s="1">
        <v>601</v>
      </c>
      <c r="AX31" s="1">
        <v>1327</v>
      </c>
      <c r="AY31" s="1"/>
      <c r="AZ31" s="1"/>
      <c r="BA31" s="1"/>
      <c r="BB31" s="1"/>
      <c r="BC31" s="1"/>
      <c r="BD31" s="1"/>
      <c r="BF31" s="24" t="str">
        <f t="shared" ref="BF31:BQ38" si="62">IFERROR(AS31/AG31,"-")</f>
        <v>-</v>
      </c>
      <c r="BG31" s="24" t="str">
        <f t="shared" si="62"/>
        <v>-</v>
      </c>
      <c r="BH31" s="24" t="str">
        <f t="shared" si="62"/>
        <v>-</v>
      </c>
      <c r="BI31" s="24" t="str">
        <f t="shared" si="62"/>
        <v>-</v>
      </c>
      <c r="BJ31" s="24" t="str">
        <f t="shared" si="62"/>
        <v>-</v>
      </c>
      <c r="BK31" s="24" t="str">
        <f t="shared" si="62"/>
        <v>-</v>
      </c>
      <c r="BL31" s="24" t="str">
        <f t="shared" si="62"/>
        <v>-</v>
      </c>
      <c r="BM31" s="24" t="str">
        <f t="shared" si="62"/>
        <v>-</v>
      </c>
      <c r="BN31" s="24" t="str">
        <f t="shared" si="62"/>
        <v>-</v>
      </c>
      <c r="BO31" s="24" t="str">
        <f t="shared" si="62"/>
        <v>-</v>
      </c>
      <c r="BP31" s="24" t="str">
        <f t="shared" si="62"/>
        <v>-</v>
      </c>
      <c r="BQ31" s="24" t="str">
        <f t="shared" si="62"/>
        <v>-</v>
      </c>
      <c r="BS31" s="1"/>
      <c r="BT31" s="1"/>
      <c r="BU31" s="1"/>
      <c r="BV31" s="1"/>
      <c r="BW31" s="1"/>
      <c r="BX31" s="1"/>
    </row>
    <row r="32" spans="1:76" x14ac:dyDescent="0.25">
      <c r="A32" s="513" t="s">
        <v>142</v>
      </c>
      <c r="B32" s="90" t="s">
        <v>56</v>
      </c>
      <c r="C32" s="1">
        <f t="shared" ref="C32:C38" si="63">SUM(U32:AF32)</f>
        <v>0</v>
      </c>
      <c r="D32" s="1">
        <f t="shared" ref="D32:D38" si="64">SUM(AG32:AR32)</f>
        <v>0</v>
      </c>
      <c r="E32" s="1">
        <f t="shared" ref="E32:E38" si="65">SUM(AS32:BD32)</f>
        <v>4191</v>
      </c>
      <c r="F32" s="2" t="str">
        <f>IFERROR(SUM(AS32:BD32)/SUM($AG32:INDEX(AG32:AR32,$A$2)),"-")</f>
        <v>-</v>
      </c>
      <c r="H32" s="1">
        <f t="shared" ref="H32:H38" si="66">SUM(U32:W32)</f>
        <v>0</v>
      </c>
      <c r="I32" s="1">
        <f t="shared" si="52"/>
        <v>0</v>
      </c>
      <c r="J32" s="1">
        <f t="shared" si="53"/>
        <v>0</v>
      </c>
      <c r="K32" s="1">
        <f t="shared" si="54"/>
        <v>0</v>
      </c>
      <c r="L32" s="1">
        <f t="shared" si="55"/>
        <v>0</v>
      </c>
      <c r="M32" s="1">
        <f t="shared" si="56"/>
        <v>0</v>
      </c>
      <c r="N32" s="1">
        <f t="shared" si="57"/>
        <v>0</v>
      </c>
      <c r="O32" s="1">
        <f t="shared" si="58"/>
        <v>0</v>
      </c>
      <c r="P32" s="1">
        <f t="shared" si="59"/>
        <v>1701</v>
      </c>
      <c r="Q32" s="1">
        <f t="shared" si="60"/>
        <v>2490</v>
      </c>
      <c r="R32" s="1">
        <f t="shared" si="61"/>
        <v>0</v>
      </c>
      <c r="S32" s="1">
        <f t="shared" ref="S32:S38" si="67">SUM(BB32:BD32)</f>
        <v>0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>
        <v>281</v>
      </c>
      <c r="AT32" s="1">
        <v>597</v>
      </c>
      <c r="AU32" s="1">
        <v>823</v>
      </c>
      <c r="AV32" s="1">
        <v>633</v>
      </c>
      <c r="AW32" s="1">
        <v>565</v>
      </c>
      <c r="AX32" s="1">
        <v>1292</v>
      </c>
      <c r="AY32" s="1"/>
      <c r="AZ32" s="1"/>
      <c r="BA32" s="1"/>
      <c r="BB32" s="1"/>
      <c r="BC32" s="1"/>
      <c r="BD32" s="1"/>
      <c r="BF32" s="24" t="str">
        <f t="shared" si="62"/>
        <v>-</v>
      </c>
      <c r="BG32" s="24" t="str">
        <f t="shared" si="62"/>
        <v>-</v>
      </c>
      <c r="BH32" s="24" t="str">
        <f t="shared" si="62"/>
        <v>-</v>
      </c>
      <c r="BI32" s="24" t="str">
        <f t="shared" si="62"/>
        <v>-</v>
      </c>
      <c r="BJ32" s="24" t="str">
        <f t="shared" si="62"/>
        <v>-</v>
      </c>
      <c r="BK32" s="24" t="str">
        <f t="shared" si="62"/>
        <v>-</v>
      </c>
      <c r="BL32" s="24" t="str">
        <f t="shared" si="62"/>
        <v>-</v>
      </c>
      <c r="BM32" s="24" t="str">
        <f t="shared" si="62"/>
        <v>-</v>
      </c>
      <c r="BN32" s="24" t="str">
        <f t="shared" si="62"/>
        <v>-</v>
      </c>
      <c r="BO32" s="24" t="str">
        <f t="shared" si="62"/>
        <v>-</v>
      </c>
      <c r="BP32" s="24" t="str">
        <f t="shared" si="62"/>
        <v>-</v>
      </c>
      <c r="BQ32" s="24" t="str">
        <f t="shared" si="62"/>
        <v>-</v>
      </c>
      <c r="BS32" s="1" t="b">
        <f>AS32='Agency North'!AP118</f>
        <v>1</v>
      </c>
      <c r="BT32" s="1" t="b">
        <f>AT32='Agency North'!AQ118</f>
        <v>1</v>
      </c>
      <c r="BU32" s="1" t="b">
        <f>AU32='Agency North'!AR118</f>
        <v>1</v>
      </c>
      <c r="BV32" s="1" t="b">
        <f>AV32='Agency North'!AS118</f>
        <v>1</v>
      </c>
      <c r="BW32" s="1" t="b">
        <f>AW32='Agency North'!AT118</f>
        <v>1</v>
      </c>
      <c r="BX32" s="1" t="b">
        <f>AX32='Agency North'!AU118</f>
        <v>1</v>
      </c>
    </row>
    <row r="33" spans="1:76" x14ac:dyDescent="0.25">
      <c r="A33" s="513" t="s">
        <v>143</v>
      </c>
      <c r="B33" s="90" t="s">
        <v>203</v>
      </c>
      <c r="C33" s="1">
        <f t="shared" si="63"/>
        <v>0</v>
      </c>
      <c r="D33" s="1">
        <f t="shared" si="64"/>
        <v>0</v>
      </c>
      <c r="E33" s="1">
        <f t="shared" si="65"/>
        <v>257</v>
      </c>
      <c r="F33" s="2" t="str">
        <f>IFERROR(SUM(AS33:BD33)/SUM($AG33:INDEX(AG33:AR33,$A$2)),"-")</f>
        <v>-</v>
      </c>
      <c r="H33" s="1">
        <f t="shared" si="66"/>
        <v>0</v>
      </c>
      <c r="I33" s="1">
        <f t="shared" si="52"/>
        <v>0</v>
      </c>
      <c r="J33" s="1">
        <f t="shared" si="53"/>
        <v>0</v>
      </c>
      <c r="K33" s="1">
        <f t="shared" si="54"/>
        <v>0</v>
      </c>
      <c r="L33" s="1">
        <f t="shared" si="55"/>
        <v>0</v>
      </c>
      <c r="M33" s="1">
        <f t="shared" si="56"/>
        <v>0</v>
      </c>
      <c r="N33" s="1">
        <f t="shared" si="57"/>
        <v>0</v>
      </c>
      <c r="O33" s="1">
        <f t="shared" si="58"/>
        <v>0</v>
      </c>
      <c r="P33" s="1">
        <f t="shared" si="59"/>
        <v>151</v>
      </c>
      <c r="Q33" s="1">
        <f t="shared" si="60"/>
        <v>106</v>
      </c>
      <c r="R33" s="1">
        <f t="shared" si="61"/>
        <v>0</v>
      </c>
      <c r="S33" s="1">
        <f t="shared" si="67"/>
        <v>0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>
        <v>39</v>
      </c>
      <c r="AT33" s="1">
        <v>74</v>
      </c>
      <c r="AU33" s="1">
        <v>38</v>
      </c>
      <c r="AV33" s="1">
        <v>35</v>
      </c>
      <c r="AW33" s="1">
        <v>36</v>
      </c>
      <c r="AX33" s="1">
        <v>35</v>
      </c>
      <c r="AY33" s="1"/>
      <c r="AZ33" s="1"/>
      <c r="BA33" s="1"/>
      <c r="BB33" s="1"/>
      <c r="BC33" s="1"/>
      <c r="BD33" s="1"/>
      <c r="BF33" s="24" t="str">
        <f t="shared" si="62"/>
        <v>-</v>
      </c>
      <c r="BG33" s="24" t="str">
        <f t="shared" si="62"/>
        <v>-</v>
      </c>
      <c r="BH33" s="24" t="str">
        <f t="shared" si="62"/>
        <v>-</v>
      </c>
      <c r="BI33" s="24" t="str">
        <f t="shared" si="62"/>
        <v>-</v>
      </c>
      <c r="BJ33" s="24" t="str">
        <f t="shared" si="62"/>
        <v>-</v>
      </c>
      <c r="BK33" s="24" t="str">
        <f t="shared" si="62"/>
        <v>-</v>
      </c>
      <c r="BL33" s="24" t="str">
        <f t="shared" si="62"/>
        <v>-</v>
      </c>
      <c r="BM33" s="24" t="str">
        <f t="shared" si="62"/>
        <v>-</v>
      </c>
      <c r="BN33" s="24" t="str">
        <f t="shared" si="62"/>
        <v>-</v>
      </c>
      <c r="BO33" s="24" t="str">
        <f t="shared" si="62"/>
        <v>-</v>
      </c>
      <c r="BP33" s="24" t="str">
        <f t="shared" si="62"/>
        <v>-</v>
      </c>
      <c r="BQ33" s="24" t="str">
        <f t="shared" si="62"/>
        <v>-</v>
      </c>
      <c r="BS33" s="1" t="b">
        <f>AS33='Agency North'!AP88</f>
        <v>1</v>
      </c>
      <c r="BT33" s="1" t="b">
        <f>AT33='Agency North'!AQ88</f>
        <v>1</v>
      </c>
      <c r="BU33" s="1" t="b">
        <f>AU33='Agency North'!AR88</f>
        <v>1</v>
      </c>
      <c r="BV33" s="1" t="b">
        <f>AV33='Agency North'!AS88</f>
        <v>1</v>
      </c>
      <c r="BW33" s="1" t="b">
        <f>AW33='Agency North'!AT88</f>
        <v>1</v>
      </c>
      <c r="BX33" s="1" t="b">
        <f>AX33='Agency North'!AU88</f>
        <v>1</v>
      </c>
    </row>
    <row r="34" spans="1:76" x14ac:dyDescent="0.25">
      <c r="A34" s="513" t="s">
        <v>144</v>
      </c>
      <c r="B34" s="90" t="s">
        <v>57</v>
      </c>
      <c r="C34" s="1">
        <f t="shared" si="63"/>
        <v>0</v>
      </c>
      <c r="D34" s="1">
        <f t="shared" si="64"/>
        <v>0</v>
      </c>
      <c r="E34" s="1">
        <f t="shared" si="65"/>
        <v>3</v>
      </c>
      <c r="F34" s="2" t="str">
        <f>IFERROR(SUM(AS34:BD34)/SUM($AG34:INDEX(AG34:AR34,$A$2)),"-")</f>
        <v>-</v>
      </c>
      <c r="H34" s="1">
        <f t="shared" si="66"/>
        <v>0</v>
      </c>
      <c r="I34" s="1">
        <f t="shared" si="52"/>
        <v>0</v>
      </c>
      <c r="J34" s="1">
        <f t="shared" si="53"/>
        <v>0</v>
      </c>
      <c r="K34" s="1">
        <f t="shared" si="54"/>
        <v>0</v>
      </c>
      <c r="L34" s="1">
        <f t="shared" si="55"/>
        <v>0</v>
      </c>
      <c r="M34" s="1">
        <f t="shared" si="56"/>
        <v>0</v>
      </c>
      <c r="N34" s="1">
        <f t="shared" si="57"/>
        <v>0</v>
      </c>
      <c r="O34" s="1">
        <f t="shared" si="58"/>
        <v>0</v>
      </c>
      <c r="P34" s="1">
        <f t="shared" si="59"/>
        <v>1</v>
      </c>
      <c r="Q34" s="1">
        <f t="shared" si="60"/>
        <v>2</v>
      </c>
      <c r="R34" s="1">
        <f t="shared" si="61"/>
        <v>0</v>
      </c>
      <c r="S34" s="1">
        <f t="shared" si="67"/>
        <v>0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>
        <v>1</v>
      </c>
      <c r="AU34" s="1"/>
      <c r="AV34" s="1"/>
      <c r="AW34" s="1"/>
      <c r="AX34" s="1">
        <v>2</v>
      </c>
      <c r="AY34" s="1"/>
      <c r="AZ34" s="1"/>
      <c r="BA34" s="1"/>
      <c r="BB34" s="1"/>
      <c r="BC34" s="1"/>
      <c r="BD34" s="1"/>
      <c r="BF34" s="25" t="str">
        <f t="shared" si="62"/>
        <v>-</v>
      </c>
      <c r="BG34" s="25" t="str">
        <f t="shared" si="62"/>
        <v>-</v>
      </c>
      <c r="BH34" s="25" t="str">
        <f t="shared" si="62"/>
        <v>-</v>
      </c>
      <c r="BI34" s="25" t="str">
        <f t="shared" si="62"/>
        <v>-</v>
      </c>
      <c r="BJ34" s="25" t="str">
        <f t="shared" si="62"/>
        <v>-</v>
      </c>
      <c r="BK34" s="25" t="str">
        <f t="shared" si="62"/>
        <v>-</v>
      </c>
      <c r="BL34" s="25" t="str">
        <f t="shared" si="62"/>
        <v>-</v>
      </c>
      <c r="BM34" s="25" t="str">
        <f t="shared" si="62"/>
        <v>-</v>
      </c>
      <c r="BN34" s="25" t="str">
        <f t="shared" si="62"/>
        <v>-</v>
      </c>
      <c r="BO34" s="25" t="str">
        <f t="shared" si="62"/>
        <v>-</v>
      </c>
      <c r="BP34" s="25" t="str">
        <f t="shared" si="62"/>
        <v>-</v>
      </c>
      <c r="BQ34" s="25" t="str">
        <f t="shared" si="62"/>
        <v>-</v>
      </c>
      <c r="BS34" s="1" t="b">
        <f>AS34='Agency North'!AP119</f>
        <v>1</v>
      </c>
      <c r="BT34" s="1" t="b">
        <f>AT34='Agency North'!AQ119</f>
        <v>1</v>
      </c>
      <c r="BU34" s="1" t="b">
        <f>AU34='Agency North'!AR119</f>
        <v>1</v>
      </c>
      <c r="BV34" s="1" t="b">
        <f>AV34='Agency North'!AS119</f>
        <v>1</v>
      </c>
      <c r="BW34" s="1" t="b">
        <f>AW34='Agency North'!AT119</f>
        <v>1</v>
      </c>
      <c r="BX34" s="1" t="b">
        <f>AX34='Agency North'!AU119</f>
        <v>1</v>
      </c>
    </row>
    <row r="35" spans="1:76" x14ac:dyDescent="0.25">
      <c r="A35" s="513" t="s">
        <v>145</v>
      </c>
      <c r="B35" s="90" t="s">
        <v>58</v>
      </c>
      <c r="C35" s="1">
        <f t="shared" si="63"/>
        <v>0</v>
      </c>
      <c r="D35" s="1">
        <f t="shared" si="64"/>
        <v>0</v>
      </c>
      <c r="E35" s="1">
        <f t="shared" si="65"/>
        <v>183</v>
      </c>
      <c r="F35" s="2" t="str">
        <f>IFERROR(SUM(AS35:BD35)/SUM($AG35:INDEX(AG35:AR35,$A$2)),"-")</f>
        <v>-</v>
      </c>
      <c r="H35" s="1">
        <f t="shared" si="66"/>
        <v>0</v>
      </c>
      <c r="I35" s="1">
        <f t="shared" si="52"/>
        <v>0</v>
      </c>
      <c r="J35" s="1">
        <f t="shared" si="53"/>
        <v>0</v>
      </c>
      <c r="K35" s="1">
        <f t="shared" si="54"/>
        <v>0</v>
      </c>
      <c r="L35" s="1">
        <f t="shared" si="55"/>
        <v>0</v>
      </c>
      <c r="M35" s="1">
        <f t="shared" si="56"/>
        <v>0</v>
      </c>
      <c r="N35" s="1">
        <f t="shared" si="57"/>
        <v>0</v>
      </c>
      <c r="O35" s="1">
        <f t="shared" si="58"/>
        <v>0</v>
      </c>
      <c r="P35" s="1">
        <f t="shared" si="59"/>
        <v>105</v>
      </c>
      <c r="Q35" s="1">
        <f t="shared" si="60"/>
        <v>78</v>
      </c>
      <c r="R35" s="1">
        <f t="shared" si="61"/>
        <v>0</v>
      </c>
      <c r="S35" s="1">
        <f t="shared" si="67"/>
        <v>0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30</v>
      </c>
      <c r="AT35" s="1">
        <v>48</v>
      </c>
      <c r="AU35" s="1">
        <v>27</v>
      </c>
      <c r="AV35" s="1">
        <v>27</v>
      </c>
      <c r="AW35" s="1">
        <v>23</v>
      </c>
      <c r="AX35" s="1">
        <v>28</v>
      </c>
      <c r="AY35" s="1"/>
      <c r="AZ35" s="1"/>
      <c r="BA35" s="1"/>
      <c r="BB35" s="1"/>
      <c r="BC35" s="1"/>
      <c r="BD35" s="1"/>
      <c r="BF35" s="25" t="str">
        <f t="shared" si="62"/>
        <v>-</v>
      </c>
      <c r="BG35" s="25" t="str">
        <f t="shared" si="62"/>
        <v>-</v>
      </c>
      <c r="BH35" s="25" t="str">
        <f t="shared" si="62"/>
        <v>-</v>
      </c>
      <c r="BI35" s="25" t="str">
        <f t="shared" si="62"/>
        <v>-</v>
      </c>
      <c r="BJ35" s="25" t="str">
        <f t="shared" si="62"/>
        <v>-</v>
      </c>
      <c r="BK35" s="25" t="str">
        <f t="shared" si="62"/>
        <v>-</v>
      </c>
      <c r="BL35" s="25" t="str">
        <f t="shared" si="62"/>
        <v>-</v>
      </c>
      <c r="BM35" s="25" t="str">
        <f t="shared" si="62"/>
        <v>-</v>
      </c>
      <c r="BN35" s="25" t="str">
        <f t="shared" si="62"/>
        <v>-</v>
      </c>
      <c r="BO35" s="25" t="str">
        <f t="shared" si="62"/>
        <v>-</v>
      </c>
      <c r="BP35" s="25" t="str">
        <f t="shared" si="62"/>
        <v>-</v>
      </c>
      <c r="BQ35" s="25" t="str">
        <f t="shared" si="62"/>
        <v>-</v>
      </c>
      <c r="BS35" s="1" t="b">
        <f>AS35='Agency North'!AP120</f>
        <v>1</v>
      </c>
      <c r="BT35" s="1" t="b">
        <f>AT35='Agency North'!AQ120</f>
        <v>1</v>
      </c>
      <c r="BU35" s="1" t="b">
        <f>AU35='Agency North'!AR120</f>
        <v>1</v>
      </c>
      <c r="BV35" s="1" t="b">
        <f>AV35='Agency North'!AS120</f>
        <v>1</v>
      </c>
      <c r="BW35" s="1" t="b">
        <f>AW35='Agency North'!AT120</f>
        <v>1</v>
      </c>
      <c r="BX35" s="1" t="b">
        <f>AX35='Agency North'!AU120</f>
        <v>1</v>
      </c>
    </row>
    <row r="36" spans="1:76" x14ac:dyDescent="0.25">
      <c r="A36" s="513" t="s">
        <v>146</v>
      </c>
      <c r="B36" s="90" t="s">
        <v>59</v>
      </c>
      <c r="C36" s="1">
        <f t="shared" si="63"/>
        <v>0</v>
      </c>
      <c r="D36" s="1">
        <f t="shared" si="64"/>
        <v>0</v>
      </c>
      <c r="E36" s="1">
        <f t="shared" si="65"/>
        <v>47</v>
      </c>
      <c r="F36" s="2" t="str">
        <f>IFERROR(SUM(AS36:BD36)/SUM($AG36:INDEX(AG36:AR36,$A$2)),"-")</f>
        <v>-</v>
      </c>
      <c r="H36" s="1">
        <f t="shared" si="66"/>
        <v>0</v>
      </c>
      <c r="I36" s="1">
        <f t="shared" si="52"/>
        <v>0</v>
      </c>
      <c r="J36" s="1">
        <f t="shared" si="53"/>
        <v>0</v>
      </c>
      <c r="K36" s="1">
        <f t="shared" si="54"/>
        <v>0</v>
      </c>
      <c r="L36" s="1">
        <f t="shared" si="55"/>
        <v>0</v>
      </c>
      <c r="M36" s="1">
        <f t="shared" si="56"/>
        <v>0</v>
      </c>
      <c r="N36" s="1">
        <f t="shared" si="57"/>
        <v>0</v>
      </c>
      <c r="O36" s="1">
        <f t="shared" si="58"/>
        <v>0</v>
      </c>
      <c r="P36" s="1">
        <f t="shared" si="59"/>
        <v>33</v>
      </c>
      <c r="Q36" s="1">
        <f t="shared" si="60"/>
        <v>14</v>
      </c>
      <c r="R36" s="1">
        <f t="shared" si="61"/>
        <v>0</v>
      </c>
      <c r="S36" s="1">
        <f t="shared" si="67"/>
        <v>0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>
        <v>8</v>
      </c>
      <c r="AT36" s="1">
        <v>15</v>
      </c>
      <c r="AU36" s="1">
        <v>10</v>
      </c>
      <c r="AV36" s="1">
        <v>4</v>
      </c>
      <c r="AW36" s="1">
        <v>8</v>
      </c>
      <c r="AX36" s="1">
        <v>2</v>
      </c>
      <c r="AY36" s="1"/>
      <c r="AZ36" s="1"/>
      <c r="BA36" s="1"/>
      <c r="BB36" s="1"/>
      <c r="BC36" s="1"/>
      <c r="BD36" s="1"/>
      <c r="BF36" s="25" t="str">
        <f t="shared" si="62"/>
        <v>-</v>
      </c>
      <c r="BG36" s="25" t="str">
        <f t="shared" si="62"/>
        <v>-</v>
      </c>
      <c r="BH36" s="25" t="str">
        <f t="shared" si="62"/>
        <v>-</v>
      </c>
      <c r="BI36" s="25" t="str">
        <f t="shared" si="62"/>
        <v>-</v>
      </c>
      <c r="BJ36" s="25" t="str">
        <f t="shared" si="62"/>
        <v>-</v>
      </c>
      <c r="BK36" s="25" t="str">
        <f t="shared" si="62"/>
        <v>-</v>
      </c>
      <c r="BL36" s="25" t="str">
        <f t="shared" si="62"/>
        <v>-</v>
      </c>
      <c r="BM36" s="25" t="str">
        <f t="shared" si="62"/>
        <v>-</v>
      </c>
      <c r="BN36" s="25" t="str">
        <f t="shared" si="62"/>
        <v>-</v>
      </c>
      <c r="BO36" s="25" t="str">
        <f t="shared" si="62"/>
        <v>-</v>
      </c>
      <c r="BP36" s="25" t="str">
        <f t="shared" si="62"/>
        <v>-</v>
      </c>
      <c r="BQ36" s="25" t="str">
        <f t="shared" si="62"/>
        <v>-</v>
      </c>
      <c r="BS36" s="1" t="b">
        <f>AS36='Agency North'!AP121</f>
        <v>1</v>
      </c>
      <c r="BT36" s="1" t="b">
        <f>AT36='Agency North'!AQ121</f>
        <v>1</v>
      </c>
      <c r="BU36" s="1" t="b">
        <f>AU36='Agency North'!AR121</f>
        <v>1</v>
      </c>
      <c r="BV36" s="1" t="b">
        <f>AV36='Agency North'!AS121</f>
        <v>1</v>
      </c>
      <c r="BW36" s="1" t="b">
        <f>AW36='Agency North'!AT121</f>
        <v>1</v>
      </c>
      <c r="BX36" s="1" t="b">
        <f>AX36='Agency North'!AU121</f>
        <v>1</v>
      </c>
    </row>
    <row r="37" spans="1:76" x14ac:dyDescent="0.25">
      <c r="A37" s="513" t="s">
        <v>147</v>
      </c>
      <c r="B37" s="90" t="s">
        <v>60</v>
      </c>
      <c r="C37" s="1">
        <f t="shared" si="63"/>
        <v>0</v>
      </c>
      <c r="D37" s="1">
        <f t="shared" si="64"/>
        <v>0</v>
      </c>
      <c r="E37" s="1">
        <f t="shared" si="65"/>
        <v>17</v>
      </c>
      <c r="F37" s="2" t="str">
        <f>IFERROR(SUM(AS37:BD37)/SUM($AG37:INDEX(AG37:AR37,$A$2)),"-")</f>
        <v>-</v>
      </c>
      <c r="H37" s="1">
        <f t="shared" si="66"/>
        <v>0</v>
      </c>
      <c r="I37" s="1">
        <f t="shared" si="52"/>
        <v>0</v>
      </c>
      <c r="J37" s="1">
        <f t="shared" si="53"/>
        <v>0</v>
      </c>
      <c r="K37" s="1">
        <f t="shared" si="54"/>
        <v>0</v>
      </c>
      <c r="L37" s="1">
        <f t="shared" si="55"/>
        <v>0</v>
      </c>
      <c r="M37" s="1">
        <f t="shared" si="56"/>
        <v>0</v>
      </c>
      <c r="N37" s="1">
        <f t="shared" si="57"/>
        <v>0</v>
      </c>
      <c r="O37" s="1">
        <f t="shared" si="58"/>
        <v>0</v>
      </c>
      <c r="P37" s="1">
        <f t="shared" si="59"/>
        <v>10</v>
      </c>
      <c r="Q37" s="1">
        <f t="shared" si="60"/>
        <v>7</v>
      </c>
      <c r="R37" s="1">
        <f t="shared" si="61"/>
        <v>0</v>
      </c>
      <c r="S37" s="1">
        <f t="shared" si="67"/>
        <v>0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1</v>
      </c>
      <c r="AT37" s="1">
        <v>8</v>
      </c>
      <c r="AU37" s="1">
        <v>1</v>
      </c>
      <c r="AV37" s="1">
        <v>1</v>
      </c>
      <c r="AW37" s="1">
        <v>4</v>
      </c>
      <c r="AX37" s="1">
        <v>2</v>
      </c>
      <c r="AY37" s="1"/>
      <c r="AZ37" s="1"/>
      <c r="BA37" s="1"/>
      <c r="BB37" s="1"/>
      <c r="BC37" s="1"/>
      <c r="BD37" s="1"/>
      <c r="BF37" s="25" t="str">
        <f t="shared" si="62"/>
        <v>-</v>
      </c>
      <c r="BG37" s="25" t="str">
        <f t="shared" si="62"/>
        <v>-</v>
      </c>
      <c r="BH37" s="25" t="str">
        <f t="shared" si="62"/>
        <v>-</v>
      </c>
      <c r="BI37" s="25" t="str">
        <f t="shared" si="62"/>
        <v>-</v>
      </c>
      <c r="BJ37" s="25" t="str">
        <f t="shared" si="62"/>
        <v>-</v>
      </c>
      <c r="BK37" s="25" t="str">
        <f t="shared" si="62"/>
        <v>-</v>
      </c>
      <c r="BL37" s="25" t="str">
        <f t="shared" si="62"/>
        <v>-</v>
      </c>
      <c r="BM37" s="25" t="str">
        <f t="shared" si="62"/>
        <v>-</v>
      </c>
      <c r="BN37" s="25" t="str">
        <f t="shared" si="62"/>
        <v>-</v>
      </c>
      <c r="BO37" s="25" t="str">
        <f t="shared" si="62"/>
        <v>-</v>
      </c>
      <c r="BP37" s="25" t="str">
        <f t="shared" si="62"/>
        <v>-</v>
      </c>
      <c r="BQ37" s="25" t="str">
        <f t="shared" si="62"/>
        <v>-</v>
      </c>
      <c r="BS37" s="1" t="b">
        <f>AS37='Agency North'!AP122</f>
        <v>1</v>
      </c>
      <c r="BT37" s="1" t="b">
        <f>AT37='Agency North'!AQ122</f>
        <v>1</v>
      </c>
      <c r="BU37" s="1" t="b">
        <f>AU37='Agency North'!AR122</f>
        <v>1</v>
      </c>
      <c r="BV37" s="1" t="b">
        <f>AV37='Agency North'!AS122</f>
        <v>1</v>
      </c>
      <c r="BW37" s="1" t="b">
        <f>AW37='Agency North'!AT122</f>
        <v>1</v>
      </c>
      <c r="BX37" s="1" t="b">
        <f>AX37='Agency North'!AU122</f>
        <v>1</v>
      </c>
    </row>
    <row r="38" spans="1:76" x14ac:dyDescent="0.25">
      <c r="A38" s="513" t="s">
        <v>148</v>
      </c>
      <c r="B38" s="90" t="s">
        <v>61</v>
      </c>
      <c r="C38" s="1">
        <f t="shared" si="63"/>
        <v>0</v>
      </c>
      <c r="D38" s="1">
        <f t="shared" si="64"/>
        <v>0</v>
      </c>
      <c r="E38" s="1">
        <f t="shared" si="65"/>
        <v>7</v>
      </c>
      <c r="F38" s="2" t="str">
        <f>IFERROR(SUM(AS38:BD38)/SUM($AG38:INDEX(AG38:AR38,$A$2)),"-")</f>
        <v>-</v>
      </c>
      <c r="H38" s="1">
        <f t="shared" si="66"/>
        <v>0</v>
      </c>
      <c r="I38" s="1">
        <f t="shared" si="52"/>
        <v>0</v>
      </c>
      <c r="J38" s="1">
        <f t="shared" si="53"/>
        <v>0</v>
      </c>
      <c r="K38" s="1">
        <f t="shared" si="54"/>
        <v>0</v>
      </c>
      <c r="L38" s="1">
        <f t="shared" si="55"/>
        <v>0</v>
      </c>
      <c r="M38" s="1">
        <f t="shared" si="56"/>
        <v>0</v>
      </c>
      <c r="N38" s="1">
        <f t="shared" si="57"/>
        <v>0</v>
      </c>
      <c r="O38" s="1">
        <f t="shared" si="58"/>
        <v>0</v>
      </c>
      <c r="P38" s="1">
        <f t="shared" si="59"/>
        <v>2</v>
      </c>
      <c r="Q38" s="1">
        <f t="shared" si="60"/>
        <v>5</v>
      </c>
      <c r="R38" s="1">
        <f t="shared" si="61"/>
        <v>0</v>
      </c>
      <c r="S38" s="1">
        <f t="shared" si="67"/>
        <v>0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>
        <v>2</v>
      </c>
      <c r="AU38" s="1"/>
      <c r="AV38" s="1">
        <v>3</v>
      </c>
      <c r="AW38" s="1">
        <v>1</v>
      </c>
      <c r="AX38" s="1">
        <v>1</v>
      </c>
      <c r="AY38" s="1"/>
      <c r="AZ38" s="1"/>
      <c r="BA38" s="1"/>
      <c r="BB38" s="1"/>
      <c r="BC38" s="1"/>
      <c r="BD38" s="1"/>
      <c r="BF38" s="25" t="str">
        <f t="shared" si="62"/>
        <v>-</v>
      </c>
      <c r="BG38" s="25" t="str">
        <f t="shared" si="62"/>
        <v>-</v>
      </c>
      <c r="BH38" s="25" t="str">
        <f t="shared" si="62"/>
        <v>-</v>
      </c>
      <c r="BI38" s="25" t="str">
        <f t="shared" si="62"/>
        <v>-</v>
      </c>
      <c r="BJ38" s="25" t="str">
        <f t="shared" si="62"/>
        <v>-</v>
      </c>
      <c r="BK38" s="25" t="str">
        <f t="shared" si="62"/>
        <v>-</v>
      </c>
      <c r="BL38" s="25" t="str">
        <f t="shared" si="62"/>
        <v>-</v>
      </c>
      <c r="BM38" s="25" t="str">
        <f t="shared" si="62"/>
        <v>-</v>
      </c>
      <c r="BN38" s="25" t="str">
        <f t="shared" si="62"/>
        <v>-</v>
      </c>
      <c r="BO38" s="25" t="str">
        <f t="shared" si="62"/>
        <v>-</v>
      </c>
      <c r="BP38" s="25" t="str">
        <f t="shared" si="62"/>
        <v>-</v>
      </c>
      <c r="BQ38" s="25" t="str">
        <f t="shared" si="62"/>
        <v>-</v>
      </c>
      <c r="BS38" s="1" t="b">
        <f>AS38='Agency North'!AP123</f>
        <v>1</v>
      </c>
      <c r="BT38" s="1" t="b">
        <f>AT38='Agency North'!AQ123</f>
        <v>1</v>
      </c>
      <c r="BU38" s="1" t="b">
        <f>AU38='Agency North'!AR123</f>
        <v>1</v>
      </c>
      <c r="BV38" s="1" t="b">
        <f>AV38='Agency North'!AS123</f>
        <v>1</v>
      </c>
      <c r="BW38" s="1" t="b">
        <f>AW38='Agency North'!AT123</f>
        <v>1</v>
      </c>
      <c r="BX38" s="1" t="b">
        <f>AX38='Agency North'!AU123</f>
        <v>1</v>
      </c>
    </row>
    <row r="40" spans="1:76" x14ac:dyDescent="0.25">
      <c r="A40" s="512" t="s">
        <v>63</v>
      </c>
      <c r="B40" s="500" t="s">
        <v>63</v>
      </c>
      <c r="C40" s="498" t="s">
        <v>0</v>
      </c>
      <c r="D40" s="498" t="s">
        <v>1</v>
      </c>
      <c r="E40" s="498" t="s">
        <v>2</v>
      </c>
      <c r="F40" s="498" t="s">
        <v>3</v>
      </c>
      <c r="G40" s="2" t="s">
        <v>53</v>
      </c>
      <c r="H40" s="505" t="s">
        <v>4</v>
      </c>
      <c r="I40" s="505" t="s">
        <v>5</v>
      </c>
      <c r="J40" s="505" t="s">
        <v>6</v>
      </c>
      <c r="K40" s="505" t="s">
        <v>7</v>
      </c>
      <c r="L40" s="509" t="s">
        <v>8</v>
      </c>
      <c r="M40" s="509" t="s">
        <v>9</v>
      </c>
      <c r="N40" s="509" t="s">
        <v>10</v>
      </c>
      <c r="O40" s="509" t="s">
        <v>11</v>
      </c>
      <c r="P40" s="503" t="s">
        <v>12</v>
      </c>
      <c r="Q40" s="503" t="s">
        <v>13</v>
      </c>
      <c r="R40" s="503" t="s">
        <v>207</v>
      </c>
      <c r="S40" s="503" t="s">
        <v>208</v>
      </c>
      <c r="T40" s="91" t="s">
        <v>53</v>
      </c>
      <c r="U40" s="505" t="s">
        <v>14</v>
      </c>
      <c r="V40" s="505" t="s">
        <v>15</v>
      </c>
      <c r="W40" s="505" t="s">
        <v>16</v>
      </c>
      <c r="X40" s="505" t="s">
        <v>17</v>
      </c>
      <c r="Y40" s="505" t="s">
        <v>18</v>
      </c>
      <c r="Z40" s="505" t="s">
        <v>19</v>
      </c>
      <c r="AA40" s="505" t="s">
        <v>20</v>
      </c>
      <c r="AB40" s="505" t="s">
        <v>21</v>
      </c>
      <c r="AC40" s="505" t="s">
        <v>22</v>
      </c>
      <c r="AD40" s="505" t="s">
        <v>23</v>
      </c>
      <c r="AE40" s="505" t="s">
        <v>24</v>
      </c>
      <c r="AF40" s="505" t="s">
        <v>25</v>
      </c>
      <c r="AG40" s="507" t="s">
        <v>26</v>
      </c>
      <c r="AH40" s="507" t="s">
        <v>27</v>
      </c>
      <c r="AI40" s="507" t="s">
        <v>28</v>
      </c>
      <c r="AJ40" s="507" t="s">
        <v>29</v>
      </c>
      <c r="AK40" s="507" t="s">
        <v>30</v>
      </c>
      <c r="AL40" s="507" t="s">
        <v>31</v>
      </c>
      <c r="AM40" s="507" t="s">
        <v>32</v>
      </c>
      <c r="AN40" s="507" t="s">
        <v>33</v>
      </c>
      <c r="AO40" s="507" t="s">
        <v>34</v>
      </c>
      <c r="AP40" s="507" t="s">
        <v>35</v>
      </c>
      <c r="AQ40" s="507" t="s">
        <v>36</v>
      </c>
      <c r="AR40" s="507" t="s">
        <v>37</v>
      </c>
      <c r="AS40" s="503" t="s">
        <v>38</v>
      </c>
      <c r="AT40" s="503" t="s">
        <v>39</v>
      </c>
      <c r="AU40" s="503" t="s">
        <v>40</v>
      </c>
      <c r="AV40" s="503" t="s">
        <v>41</v>
      </c>
      <c r="AW40" s="503" t="s">
        <v>42</v>
      </c>
      <c r="AX40" s="503" t="s">
        <v>43</v>
      </c>
      <c r="AY40" s="510" t="s">
        <v>322</v>
      </c>
      <c r="AZ40" s="510" t="s">
        <v>323</v>
      </c>
      <c r="BA40" s="510" t="s">
        <v>324</v>
      </c>
      <c r="BB40" s="510" t="s">
        <v>325</v>
      </c>
      <c r="BC40" s="510" t="s">
        <v>326</v>
      </c>
      <c r="BD40" s="510" t="s">
        <v>327</v>
      </c>
      <c r="BF40" s="518">
        <v>42736</v>
      </c>
      <c r="BG40" s="518">
        <v>42767</v>
      </c>
      <c r="BH40" s="518">
        <v>42795</v>
      </c>
      <c r="BI40" s="518">
        <v>42826</v>
      </c>
      <c r="BJ40" s="518">
        <v>42856</v>
      </c>
      <c r="BK40" s="518">
        <v>42887</v>
      </c>
      <c r="BL40" s="518">
        <v>42917</v>
      </c>
      <c r="BM40" s="518">
        <v>42948</v>
      </c>
      <c r="BN40" s="518">
        <v>42979</v>
      </c>
      <c r="BO40" s="518">
        <v>43009</v>
      </c>
      <c r="BP40" s="518">
        <v>43040</v>
      </c>
      <c r="BQ40" s="518">
        <v>43070</v>
      </c>
      <c r="BS40" s="2"/>
      <c r="BT40" s="2"/>
      <c r="BU40" s="2"/>
      <c r="BV40" s="2"/>
      <c r="BW40" s="2"/>
      <c r="BX40" s="2"/>
    </row>
    <row r="41" spans="1:76" x14ac:dyDescent="0.25">
      <c r="A41" s="513" t="s">
        <v>149</v>
      </c>
      <c r="B41" s="499" t="s">
        <v>310</v>
      </c>
      <c r="C41" s="1">
        <f t="shared" ref="C41" si="68">SUM(U41:AF41)</f>
        <v>0</v>
      </c>
      <c r="D41" s="1">
        <f t="shared" ref="D41" si="69">SUM(AG41:AR41)</f>
        <v>0</v>
      </c>
      <c r="E41" s="1">
        <f>SUM(AS41:BD41)</f>
        <v>8073</v>
      </c>
      <c r="F41" s="2" t="str">
        <f>IFERROR(SUM(AS41:BD41)/SUM($AG41:INDEX(AG41:AR41,$A$2)),"-")</f>
        <v>-</v>
      </c>
      <c r="H41" s="1">
        <f t="shared" ref="H41" si="70">SUM(U41:W41)</f>
        <v>0</v>
      </c>
      <c r="I41" s="1">
        <f t="shared" ref="I41:I45" si="71">SUM(X41:Z41)</f>
        <v>0</v>
      </c>
      <c r="J41" s="1">
        <f t="shared" ref="J41:J45" si="72">SUM(AA41:AC41)</f>
        <v>0</v>
      </c>
      <c r="K41" s="1">
        <f t="shared" ref="K41:K45" si="73">SUM(AD41:AF41)</f>
        <v>0</v>
      </c>
      <c r="L41" s="1">
        <f t="shared" ref="L41:L45" si="74">SUM(AG41:AI41)</f>
        <v>0</v>
      </c>
      <c r="M41" s="1">
        <f t="shared" ref="M41:M45" si="75">SUM(AJ41:AL41)</f>
        <v>0</v>
      </c>
      <c r="N41" s="1">
        <f t="shared" ref="N41:N45" si="76">SUM(AM41:AO41)</f>
        <v>0</v>
      </c>
      <c r="O41" s="1">
        <f t="shared" ref="O41:O45" si="77">SUM(AP41:AR41)</f>
        <v>0</v>
      </c>
      <c r="P41" s="1">
        <f t="shared" ref="P41:P45" si="78">SUM(AS41:AU41)</f>
        <v>4170</v>
      </c>
      <c r="Q41" s="1">
        <f t="shared" ref="Q41:Q45" si="79">SUM(AV41:AX41)</f>
        <v>3903</v>
      </c>
      <c r="R41" s="1">
        <f t="shared" ref="R41:R45" si="80">SUM(AY41:BA41)</f>
        <v>0</v>
      </c>
      <c r="S41" s="1">
        <f t="shared" ref="S41:S45" si="81">SUM(BB41:BD41)</f>
        <v>0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>
        <v>1355</v>
      </c>
      <c r="AT41" s="1">
        <v>1416</v>
      </c>
      <c r="AU41" s="1">
        <v>1399</v>
      </c>
      <c r="AV41" s="1">
        <v>1270</v>
      </c>
      <c r="AW41" s="1">
        <v>1319</v>
      </c>
      <c r="AX41" s="1">
        <v>1314</v>
      </c>
      <c r="AY41" s="1"/>
      <c r="AZ41" s="1"/>
      <c r="BA41" s="1"/>
      <c r="BB41" s="1"/>
      <c r="BC41" s="1"/>
      <c r="BD41" s="1"/>
      <c r="BF41" s="25" t="str">
        <f t="shared" ref="BF41:BQ45" si="82">IFERROR(AS41/AG41,"-")</f>
        <v>-</v>
      </c>
      <c r="BG41" s="25" t="str">
        <f t="shared" si="82"/>
        <v>-</v>
      </c>
      <c r="BH41" s="25" t="str">
        <f t="shared" si="82"/>
        <v>-</v>
      </c>
      <c r="BI41" s="25" t="str">
        <f t="shared" si="82"/>
        <v>-</v>
      </c>
      <c r="BJ41" s="25" t="str">
        <f t="shared" si="82"/>
        <v>-</v>
      </c>
      <c r="BK41" s="25" t="str">
        <f t="shared" si="82"/>
        <v>-</v>
      </c>
      <c r="BL41" s="25" t="str">
        <f t="shared" si="82"/>
        <v>-</v>
      </c>
      <c r="BM41" s="25" t="str">
        <f t="shared" si="82"/>
        <v>-</v>
      </c>
      <c r="BN41" s="25" t="str">
        <f t="shared" si="82"/>
        <v>-</v>
      </c>
      <c r="BO41" s="25" t="str">
        <f t="shared" si="82"/>
        <v>-</v>
      </c>
      <c r="BP41" s="25" t="str">
        <f t="shared" si="82"/>
        <v>-</v>
      </c>
      <c r="BQ41" s="25" t="str">
        <f t="shared" si="82"/>
        <v>-</v>
      </c>
      <c r="BS41" s="1"/>
      <c r="BT41" s="1"/>
      <c r="BU41" s="1"/>
      <c r="BV41" s="1"/>
      <c r="BW41" s="1"/>
      <c r="BX41" s="1"/>
    </row>
    <row r="42" spans="1:76" x14ac:dyDescent="0.25">
      <c r="A42" s="513" t="s">
        <v>152</v>
      </c>
      <c r="B42" s="499" t="s">
        <v>205</v>
      </c>
      <c r="C42" s="1">
        <f t="shared" ref="C42:C45" si="83">SUM(U42:AF42)</f>
        <v>0</v>
      </c>
      <c r="D42" s="1">
        <f t="shared" ref="D42:D45" si="84">SUM(AG42:AR42)</f>
        <v>0</v>
      </c>
      <c r="E42" s="1">
        <f t="shared" ref="E42:E45" si="85">SUM(AS42:BD42)</f>
        <v>8073</v>
      </c>
      <c r="F42" s="2" t="str">
        <f>IFERROR(SUM(AS42:BD42)/SUM($AG42:INDEX(AG42:AR42,$A$2)),"-")</f>
        <v>-</v>
      </c>
      <c r="H42" s="1">
        <f t="shared" ref="H42:H45" si="86">SUM(U42:W42)</f>
        <v>0</v>
      </c>
      <c r="I42" s="1">
        <f t="shared" si="71"/>
        <v>0</v>
      </c>
      <c r="J42" s="1">
        <f t="shared" si="72"/>
        <v>0</v>
      </c>
      <c r="K42" s="1">
        <f t="shared" si="73"/>
        <v>0</v>
      </c>
      <c r="L42" s="1">
        <f t="shared" si="74"/>
        <v>0</v>
      </c>
      <c r="M42" s="1">
        <f t="shared" si="75"/>
        <v>0</v>
      </c>
      <c r="N42" s="1">
        <f t="shared" si="76"/>
        <v>0</v>
      </c>
      <c r="O42" s="1">
        <f t="shared" si="77"/>
        <v>0</v>
      </c>
      <c r="P42" s="1">
        <f t="shared" si="78"/>
        <v>4170</v>
      </c>
      <c r="Q42" s="1">
        <f t="shared" si="79"/>
        <v>3903</v>
      </c>
      <c r="R42" s="1">
        <f t="shared" si="80"/>
        <v>0</v>
      </c>
      <c r="S42" s="1">
        <f t="shared" si="81"/>
        <v>0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>
        <v>1355</v>
      </c>
      <c r="AT42" s="1">
        <v>1416</v>
      </c>
      <c r="AU42" s="1">
        <v>1399</v>
      </c>
      <c r="AV42" s="1">
        <v>1270</v>
      </c>
      <c r="AW42" s="1">
        <v>1319</v>
      </c>
      <c r="AX42" s="1">
        <v>1314</v>
      </c>
      <c r="AY42" s="1"/>
      <c r="AZ42" s="1"/>
      <c r="BA42" s="1"/>
      <c r="BB42" s="1"/>
      <c r="BC42" s="1"/>
      <c r="BD42" s="1"/>
      <c r="BF42" s="25" t="str">
        <f t="shared" si="82"/>
        <v>-</v>
      </c>
      <c r="BG42" s="25" t="str">
        <f t="shared" si="82"/>
        <v>-</v>
      </c>
      <c r="BH42" s="25" t="str">
        <f t="shared" si="82"/>
        <v>-</v>
      </c>
      <c r="BI42" s="25" t="str">
        <f t="shared" si="82"/>
        <v>-</v>
      </c>
      <c r="BJ42" s="25" t="str">
        <f t="shared" si="82"/>
        <v>-</v>
      </c>
      <c r="BK42" s="25" t="str">
        <f t="shared" si="82"/>
        <v>-</v>
      </c>
      <c r="BL42" s="25" t="str">
        <f t="shared" si="82"/>
        <v>-</v>
      </c>
      <c r="BM42" s="25" t="str">
        <f t="shared" si="82"/>
        <v>-</v>
      </c>
      <c r="BN42" s="25" t="str">
        <f t="shared" si="82"/>
        <v>-</v>
      </c>
      <c r="BO42" s="25" t="str">
        <f t="shared" si="82"/>
        <v>-</v>
      </c>
      <c r="BP42" s="25" t="str">
        <f t="shared" si="82"/>
        <v>-</v>
      </c>
      <c r="BQ42" s="25" t="str">
        <f t="shared" si="82"/>
        <v>-</v>
      </c>
      <c r="BS42" s="1"/>
      <c r="BT42" s="1"/>
      <c r="BU42" s="1"/>
      <c r="BV42" s="1"/>
      <c r="BW42" s="1"/>
      <c r="BX42" s="1"/>
    </row>
    <row r="43" spans="1:76" x14ac:dyDescent="0.25">
      <c r="A43" s="513" t="s">
        <v>150</v>
      </c>
      <c r="B43" s="499" t="s">
        <v>311</v>
      </c>
      <c r="C43" s="1">
        <f t="shared" si="83"/>
        <v>0</v>
      </c>
      <c r="D43" s="1">
        <f t="shared" si="84"/>
        <v>0</v>
      </c>
      <c r="E43" s="1">
        <f t="shared" si="85"/>
        <v>5</v>
      </c>
      <c r="F43" s="2" t="str">
        <f>IFERROR(SUM(AS43:BD43)/SUM($AG43:INDEX(AG43:AR43,$A$2)),"-")</f>
        <v>-</v>
      </c>
      <c r="H43" s="1">
        <f t="shared" si="86"/>
        <v>0</v>
      </c>
      <c r="I43" s="1">
        <f t="shared" si="71"/>
        <v>0</v>
      </c>
      <c r="J43" s="1">
        <f t="shared" si="72"/>
        <v>0</v>
      </c>
      <c r="K43" s="1">
        <f t="shared" si="73"/>
        <v>0</v>
      </c>
      <c r="L43" s="1">
        <f t="shared" si="74"/>
        <v>0</v>
      </c>
      <c r="M43" s="1">
        <f t="shared" si="75"/>
        <v>0</v>
      </c>
      <c r="N43" s="1">
        <f t="shared" si="76"/>
        <v>0</v>
      </c>
      <c r="O43" s="1">
        <f t="shared" si="77"/>
        <v>0</v>
      </c>
      <c r="P43" s="1">
        <f t="shared" si="78"/>
        <v>1</v>
      </c>
      <c r="Q43" s="1">
        <f t="shared" si="79"/>
        <v>4</v>
      </c>
      <c r="R43" s="1">
        <f t="shared" si="80"/>
        <v>0</v>
      </c>
      <c r="S43" s="1">
        <f t="shared" si="81"/>
        <v>0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>
        <v>1</v>
      </c>
      <c r="AV43" s="1">
        <v>1</v>
      </c>
      <c r="AW43" s="1">
        <v>2</v>
      </c>
      <c r="AX43" s="1">
        <v>1</v>
      </c>
      <c r="AY43" s="1"/>
      <c r="AZ43" s="1"/>
      <c r="BA43" s="1"/>
      <c r="BB43" s="1"/>
      <c r="BC43" s="1"/>
      <c r="BD43" s="1"/>
      <c r="BF43" s="25" t="str">
        <f t="shared" si="82"/>
        <v>-</v>
      </c>
      <c r="BG43" s="25" t="str">
        <f t="shared" si="82"/>
        <v>-</v>
      </c>
      <c r="BH43" s="25" t="str">
        <f t="shared" si="82"/>
        <v>-</v>
      </c>
      <c r="BI43" s="25" t="str">
        <f t="shared" si="82"/>
        <v>-</v>
      </c>
      <c r="BJ43" s="25" t="str">
        <f t="shared" si="82"/>
        <v>-</v>
      </c>
      <c r="BK43" s="25" t="str">
        <f t="shared" si="82"/>
        <v>-</v>
      </c>
      <c r="BL43" s="25" t="str">
        <f t="shared" si="82"/>
        <v>-</v>
      </c>
      <c r="BM43" s="25" t="str">
        <f t="shared" si="82"/>
        <v>-</v>
      </c>
      <c r="BN43" s="25" t="str">
        <f t="shared" si="82"/>
        <v>-</v>
      </c>
      <c r="BO43" s="25" t="str">
        <f t="shared" si="82"/>
        <v>-</v>
      </c>
      <c r="BP43" s="25" t="str">
        <f t="shared" si="82"/>
        <v>-</v>
      </c>
      <c r="BQ43" s="25" t="str">
        <f t="shared" si="82"/>
        <v>-</v>
      </c>
      <c r="BS43" s="1"/>
      <c r="BT43" s="1"/>
      <c r="BU43" s="1"/>
      <c r="BV43" s="1"/>
      <c r="BW43" s="1"/>
      <c r="BX43" s="1"/>
    </row>
    <row r="44" spans="1:76" x14ac:dyDescent="0.25">
      <c r="A44" s="513" t="s">
        <v>153</v>
      </c>
      <c r="B44" s="499" t="s">
        <v>206</v>
      </c>
      <c r="C44" s="1">
        <f t="shared" si="83"/>
        <v>0</v>
      </c>
      <c r="D44" s="1">
        <f t="shared" si="84"/>
        <v>0</v>
      </c>
      <c r="E44" s="1">
        <f t="shared" si="85"/>
        <v>0</v>
      </c>
      <c r="F44" s="2" t="str">
        <f>IFERROR(SUM(AS44:BD44)/SUM($AG44:INDEX(AG44:AR44,$A$2)),"-")</f>
        <v>-</v>
      </c>
      <c r="H44" s="1">
        <f t="shared" si="86"/>
        <v>0</v>
      </c>
      <c r="I44" s="1">
        <f t="shared" si="71"/>
        <v>0</v>
      </c>
      <c r="J44" s="1">
        <f t="shared" si="72"/>
        <v>0</v>
      </c>
      <c r="K44" s="1">
        <f t="shared" si="73"/>
        <v>0</v>
      </c>
      <c r="L44" s="1">
        <f t="shared" si="74"/>
        <v>0</v>
      </c>
      <c r="M44" s="1">
        <f t="shared" si="75"/>
        <v>0</v>
      </c>
      <c r="N44" s="1">
        <f t="shared" si="76"/>
        <v>0</v>
      </c>
      <c r="O44" s="1">
        <f t="shared" si="77"/>
        <v>0</v>
      </c>
      <c r="P44" s="1">
        <f t="shared" si="78"/>
        <v>0</v>
      </c>
      <c r="Q44" s="1">
        <f t="shared" si="79"/>
        <v>0</v>
      </c>
      <c r="R44" s="1">
        <f t="shared" si="80"/>
        <v>0</v>
      </c>
      <c r="S44" s="1">
        <f t="shared" si="81"/>
        <v>0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/>
      <c r="AZ44" s="1"/>
      <c r="BA44" s="1"/>
      <c r="BB44" s="1"/>
      <c r="BC44" s="1"/>
      <c r="BD44" s="1"/>
      <c r="BF44" s="25" t="str">
        <f t="shared" si="82"/>
        <v>-</v>
      </c>
      <c r="BG44" s="25" t="str">
        <f t="shared" si="82"/>
        <v>-</v>
      </c>
      <c r="BH44" s="25" t="str">
        <f t="shared" si="82"/>
        <v>-</v>
      </c>
      <c r="BI44" s="25" t="str">
        <f t="shared" si="82"/>
        <v>-</v>
      </c>
      <c r="BJ44" s="25" t="str">
        <f t="shared" si="82"/>
        <v>-</v>
      </c>
      <c r="BK44" s="25" t="str">
        <f t="shared" si="82"/>
        <v>-</v>
      </c>
      <c r="BL44" s="25" t="str">
        <f t="shared" si="82"/>
        <v>-</v>
      </c>
      <c r="BM44" s="25" t="str">
        <f t="shared" si="82"/>
        <v>-</v>
      </c>
      <c r="BN44" s="25" t="str">
        <f t="shared" si="82"/>
        <v>-</v>
      </c>
      <c r="BO44" s="25" t="str">
        <f t="shared" si="82"/>
        <v>-</v>
      </c>
      <c r="BP44" s="25" t="str">
        <f t="shared" si="82"/>
        <v>-</v>
      </c>
      <c r="BQ44" s="25" t="str">
        <f t="shared" si="82"/>
        <v>-</v>
      </c>
      <c r="BS44" s="1"/>
      <c r="BT44" s="1"/>
      <c r="BU44" s="1"/>
      <c r="BV44" s="1"/>
      <c r="BW44" s="1"/>
      <c r="BX44" s="1"/>
    </row>
    <row r="45" spans="1:76" x14ac:dyDescent="0.25">
      <c r="A45" s="513" t="s">
        <v>151</v>
      </c>
      <c r="B45" s="499" t="s">
        <v>204</v>
      </c>
      <c r="C45" s="1">
        <f t="shared" si="83"/>
        <v>0</v>
      </c>
      <c r="D45" s="1">
        <f t="shared" si="84"/>
        <v>0</v>
      </c>
      <c r="E45" s="1">
        <f t="shared" si="85"/>
        <v>3.7795330929178616E-3</v>
      </c>
      <c r="F45" s="2" t="str">
        <f>IFERROR(SUM(AS45:BD45)/SUM($AG45:INDEX(AG45:AR45,$A$2)),"-")</f>
        <v>-</v>
      </c>
      <c r="H45" s="1">
        <f t="shared" si="86"/>
        <v>0</v>
      </c>
      <c r="I45" s="1">
        <f t="shared" si="71"/>
        <v>0</v>
      </c>
      <c r="J45" s="1">
        <f t="shared" si="72"/>
        <v>0</v>
      </c>
      <c r="K45" s="1">
        <f t="shared" si="73"/>
        <v>0</v>
      </c>
      <c r="L45" s="1">
        <f t="shared" si="74"/>
        <v>0</v>
      </c>
      <c r="M45" s="1">
        <f t="shared" si="75"/>
        <v>0</v>
      </c>
      <c r="N45" s="1">
        <f t="shared" si="76"/>
        <v>0</v>
      </c>
      <c r="O45" s="1">
        <f t="shared" si="77"/>
        <v>0</v>
      </c>
      <c r="P45" s="1">
        <f t="shared" si="78"/>
        <v>7.1479628305932811E-4</v>
      </c>
      <c r="Q45" s="1">
        <f t="shared" si="79"/>
        <v>3.0647368098585337E-3</v>
      </c>
      <c r="R45" s="1">
        <f t="shared" si="80"/>
        <v>0</v>
      </c>
      <c r="S45" s="1">
        <f t="shared" si="81"/>
        <v>0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>
        <v>7.1479628305932811E-4</v>
      </c>
      <c r="AV45" s="1">
        <v>7.874015748031496E-4</v>
      </c>
      <c r="AW45" s="1">
        <v>1.5163002274450341E-3</v>
      </c>
      <c r="AX45" s="1">
        <v>7.6103500761035003E-4</v>
      </c>
      <c r="AY45" s="1"/>
      <c r="AZ45" s="1"/>
      <c r="BA45" s="1"/>
      <c r="BB45" s="1"/>
      <c r="BC45" s="1"/>
      <c r="BD45" s="1"/>
      <c r="BF45" s="25" t="str">
        <f t="shared" si="82"/>
        <v>-</v>
      </c>
      <c r="BG45" s="25" t="str">
        <f t="shared" si="82"/>
        <v>-</v>
      </c>
      <c r="BH45" s="25" t="str">
        <f t="shared" si="82"/>
        <v>-</v>
      </c>
      <c r="BI45" s="25" t="str">
        <f t="shared" si="82"/>
        <v>-</v>
      </c>
      <c r="BJ45" s="25" t="str">
        <f t="shared" si="82"/>
        <v>-</v>
      </c>
      <c r="BK45" s="25" t="str">
        <f t="shared" si="82"/>
        <v>-</v>
      </c>
      <c r="BL45" s="25" t="str">
        <f t="shared" si="82"/>
        <v>-</v>
      </c>
      <c r="BM45" s="25" t="str">
        <f t="shared" si="82"/>
        <v>-</v>
      </c>
      <c r="BN45" s="25" t="str">
        <f t="shared" si="82"/>
        <v>-</v>
      </c>
      <c r="BO45" s="25" t="str">
        <f t="shared" si="82"/>
        <v>-</v>
      </c>
      <c r="BP45" s="25" t="str">
        <f t="shared" si="82"/>
        <v>-</v>
      </c>
      <c r="BQ45" s="25" t="str">
        <f t="shared" si="82"/>
        <v>-</v>
      </c>
      <c r="BS45" s="1"/>
      <c r="BT45" s="1"/>
      <c r="BU45" s="1"/>
      <c r="BV45" s="1"/>
      <c r="BW45" s="1"/>
      <c r="BX45" s="1"/>
    </row>
    <row r="46" spans="1:76" x14ac:dyDescent="0.25">
      <c r="B46" s="499"/>
      <c r="C46" s="1"/>
      <c r="D46" s="1"/>
      <c r="E46" s="1"/>
      <c r="F46" s="2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S46" s="1"/>
      <c r="BT46" s="1"/>
      <c r="BU46" s="1"/>
      <c r="BV46" s="1"/>
      <c r="BW46" s="1"/>
      <c r="BX46" s="1"/>
    </row>
    <row r="48" spans="1:76" x14ac:dyDescent="0.25">
      <c r="A48" s="512" t="s">
        <v>71</v>
      </c>
      <c r="B48" s="500" t="s">
        <v>71</v>
      </c>
      <c r="C48" s="498" t="s">
        <v>0</v>
      </c>
      <c r="D48" s="498" t="s">
        <v>1</v>
      </c>
      <c r="E48" s="498" t="s">
        <v>2</v>
      </c>
      <c r="F48" s="498" t="s">
        <v>3</v>
      </c>
      <c r="G48" s="2" t="s">
        <v>53</v>
      </c>
      <c r="H48" s="505" t="s">
        <v>4</v>
      </c>
      <c r="I48" s="505" t="s">
        <v>5</v>
      </c>
      <c r="J48" s="505" t="s">
        <v>6</v>
      </c>
      <c r="K48" s="505" t="s">
        <v>7</v>
      </c>
      <c r="L48" s="509" t="s">
        <v>8</v>
      </c>
      <c r="M48" s="509" t="s">
        <v>9</v>
      </c>
      <c r="N48" s="509" t="s">
        <v>10</v>
      </c>
      <c r="O48" s="509" t="s">
        <v>11</v>
      </c>
      <c r="P48" s="503" t="s">
        <v>12</v>
      </c>
      <c r="Q48" s="503" t="s">
        <v>13</v>
      </c>
      <c r="R48" s="503" t="s">
        <v>207</v>
      </c>
      <c r="S48" s="503" t="s">
        <v>208</v>
      </c>
      <c r="T48" s="91" t="s">
        <v>53</v>
      </c>
      <c r="U48" s="505" t="s">
        <v>14</v>
      </c>
      <c r="V48" s="505" t="s">
        <v>15</v>
      </c>
      <c r="W48" s="505" t="s">
        <v>16</v>
      </c>
      <c r="X48" s="505" t="s">
        <v>17</v>
      </c>
      <c r="Y48" s="505" t="s">
        <v>18</v>
      </c>
      <c r="Z48" s="505" t="s">
        <v>19</v>
      </c>
      <c r="AA48" s="505" t="s">
        <v>20</v>
      </c>
      <c r="AB48" s="505" t="s">
        <v>21</v>
      </c>
      <c r="AC48" s="505" t="s">
        <v>22</v>
      </c>
      <c r="AD48" s="505" t="s">
        <v>23</v>
      </c>
      <c r="AE48" s="505" t="s">
        <v>24</v>
      </c>
      <c r="AF48" s="505" t="s">
        <v>25</v>
      </c>
      <c r="AG48" s="507" t="s">
        <v>26</v>
      </c>
      <c r="AH48" s="507" t="s">
        <v>27</v>
      </c>
      <c r="AI48" s="507" t="s">
        <v>28</v>
      </c>
      <c r="AJ48" s="507" t="s">
        <v>29</v>
      </c>
      <c r="AK48" s="507" t="s">
        <v>30</v>
      </c>
      <c r="AL48" s="507" t="s">
        <v>31</v>
      </c>
      <c r="AM48" s="507" t="s">
        <v>32</v>
      </c>
      <c r="AN48" s="507" t="s">
        <v>33</v>
      </c>
      <c r="AO48" s="507" t="s">
        <v>34</v>
      </c>
      <c r="AP48" s="507" t="s">
        <v>35</v>
      </c>
      <c r="AQ48" s="507" t="s">
        <v>36</v>
      </c>
      <c r="AR48" s="507" t="s">
        <v>37</v>
      </c>
      <c r="AS48" s="503" t="s">
        <v>38</v>
      </c>
      <c r="AT48" s="503" t="s">
        <v>39</v>
      </c>
      <c r="AU48" s="503" t="s">
        <v>40</v>
      </c>
      <c r="AV48" s="503" t="s">
        <v>41</v>
      </c>
      <c r="AW48" s="503" t="s">
        <v>42</v>
      </c>
      <c r="AX48" s="503" t="s">
        <v>43</v>
      </c>
      <c r="AY48" s="510" t="s">
        <v>322</v>
      </c>
      <c r="AZ48" s="510" t="s">
        <v>323</v>
      </c>
      <c r="BA48" s="510" t="s">
        <v>324</v>
      </c>
      <c r="BB48" s="510" t="s">
        <v>325</v>
      </c>
      <c r="BC48" s="510" t="s">
        <v>326</v>
      </c>
      <c r="BD48" s="510" t="s">
        <v>327</v>
      </c>
      <c r="BF48" s="518">
        <v>42736</v>
      </c>
      <c r="BG48" s="518">
        <v>42767</v>
      </c>
      <c r="BH48" s="518">
        <v>42795</v>
      </c>
      <c r="BI48" s="518">
        <v>42826</v>
      </c>
      <c r="BJ48" s="518">
        <v>42856</v>
      </c>
      <c r="BK48" s="518">
        <v>42887</v>
      </c>
      <c r="BL48" s="518">
        <v>42917</v>
      </c>
      <c r="BM48" s="518">
        <v>42948</v>
      </c>
      <c r="BN48" s="518">
        <v>42979</v>
      </c>
      <c r="BO48" s="518">
        <v>43009</v>
      </c>
      <c r="BP48" s="518">
        <v>43040</v>
      </c>
      <c r="BQ48" s="518">
        <v>43070</v>
      </c>
      <c r="BS48" s="2"/>
      <c r="BT48" s="2"/>
      <c r="BU48" s="2"/>
      <c r="BV48" s="2"/>
      <c r="BW48" s="2"/>
      <c r="BX48" s="2"/>
    </row>
    <row r="49" spans="1:76" x14ac:dyDescent="0.25">
      <c r="A49" s="513" t="s">
        <v>154</v>
      </c>
      <c r="B49" s="90" t="s">
        <v>172</v>
      </c>
      <c r="C49" s="1">
        <f>SUM(U49:AF49)</f>
        <v>14415.4285</v>
      </c>
      <c r="D49" s="1">
        <f>SUM(AG49:AR49)</f>
        <v>11375.190500000001</v>
      </c>
      <c r="E49" s="1">
        <f>SUM(AS49:BD49)</f>
        <v>17274.917999999998</v>
      </c>
      <c r="F49" s="2">
        <f>IFERROR(SUM(AS49:BD49)/SUM($AG49:INDEX(AG49:AR49,$A$2)),"-")</f>
        <v>3.1746242761500691</v>
      </c>
      <c r="H49" s="1">
        <f t="shared" ref="H49" si="87">SUM(U49:W49)</f>
        <v>2741.527</v>
      </c>
      <c r="I49" s="1">
        <f t="shared" ref="I49:I57" si="88">SUM(X49:Z49)</f>
        <v>1944.3539999999998</v>
      </c>
      <c r="J49" s="1">
        <f t="shared" ref="J49:J57" si="89">SUM(AA49:AC49)</f>
        <v>4511.8670000000002</v>
      </c>
      <c r="K49" s="1">
        <f t="shared" ref="K49:K57" si="90">SUM(AD49:AF49)</f>
        <v>5217.6805000000004</v>
      </c>
      <c r="L49" s="1">
        <f t="shared" ref="L49:L57" si="91">SUM(AG49:AI49)</f>
        <v>1872.193</v>
      </c>
      <c r="M49" s="1">
        <f t="shared" ref="M49:M57" si="92">SUM(AJ49:AL49)</f>
        <v>3569.3700000000003</v>
      </c>
      <c r="N49" s="1">
        <f t="shared" ref="N49:N57" si="93">SUM(AM49:AO49)</f>
        <v>2852.7579999999998</v>
      </c>
      <c r="O49" s="1">
        <f t="shared" ref="O49:O57" si="94">SUM(AP49:AR49)</f>
        <v>3080.8694999999998</v>
      </c>
      <c r="P49" s="1">
        <f t="shared" ref="P49:P57" si="95">SUM(AS49:AU49)</f>
        <v>5329.3289999999997</v>
      </c>
      <c r="Q49" s="1">
        <f t="shared" ref="Q49:Q57" si="96">SUM(AV49:AX49)</f>
        <v>11945.589</v>
      </c>
      <c r="R49" s="1">
        <f t="shared" ref="R49:R57" si="97">SUM(AY49:BA49)</f>
        <v>0</v>
      </c>
      <c r="S49" s="1">
        <f t="shared" ref="S49:S57" si="98">SUM(BB49:BD49)</f>
        <v>0</v>
      </c>
      <c r="U49" s="63">
        <v>578.75699999999995</v>
      </c>
      <c r="V49" s="63">
        <v>225.52699999999999</v>
      </c>
      <c r="W49" s="63">
        <v>1937.2429999999999</v>
      </c>
      <c r="X49" s="63">
        <v>841.63199999999995</v>
      </c>
      <c r="Y49" s="63">
        <v>590.96699999999998</v>
      </c>
      <c r="Z49" s="63">
        <v>511.755</v>
      </c>
      <c r="AA49" s="63">
        <v>2684.6819999999998</v>
      </c>
      <c r="AB49" s="63">
        <v>508.12900000000002</v>
      </c>
      <c r="AC49" s="63">
        <v>1319.056</v>
      </c>
      <c r="AD49" s="63">
        <v>723.47400000000005</v>
      </c>
      <c r="AE49" s="63">
        <v>1315.0930000000001</v>
      </c>
      <c r="AF49" s="63">
        <v>3179.1134999999999</v>
      </c>
      <c r="AG49" s="63">
        <v>672.32799999999997</v>
      </c>
      <c r="AH49" s="63">
        <v>439.19</v>
      </c>
      <c r="AI49" s="63">
        <v>760.67499999999995</v>
      </c>
      <c r="AJ49" s="63">
        <v>1140.2950000000001</v>
      </c>
      <c r="AK49" s="63">
        <v>1084.577</v>
      </c>
      <c r="AL49">
        <v>1344.498</v>
      </c>
      <c r="AM49" s="4">
        <v>1045.5150000000001</v>
      </c>
      <c r="AN49" s="4">
        <v>678.625</v>
      </c>
      <c r="AO49">
        <v>1128.6179999999999</v>
      </c>
      <c r="AP49" s="4">
        <v>523.58199999999999</v>
      </c>
      <c r="AQ49" s="4">
        <v>653.01499999999999</v>
      </c>
      <c r="AR49" s="4">
        <v>1904.2725</v>
      </c>
      <c r="AS49" s="1">
        <v>1097.587</v>
      </c>
      <c r="AT49" s="1">
        <v>2116.5275000000001</v>
      </c>
      <c r="AU49" s="1">
        <v>2115.2145</v>
      </c>
      <c r="AV49" s="1">
        <v>4994.8450000000003</v>
      </c>
      <c r="AW49" s="1">
        <v>3824.1889999999999</v>
      </c>
      <c r="AX49" s="1">
        <v>3126.5549999999998</v>
      </c>
      <c r="AY49" s="1"/>
      <c r="AZ49" s="1"/>
      <c r="BA49" s="1"/>
      <c r="BB49" s="1"/>
      <c r="BC49" s="1"/>
      <c r="BD49" s="1"/>
      <c r="BF49" s="25">
        <f t="shared" ref="BF49:BQ57" si="99">IFERROR(AS49/AG49,"-")</f>
        <v>1.6325171642412633</v>
      </c>
      <c r="BG49" s="25">
        <f t="shared" si="99"/>
        <v>4.8191614107789347</v>
      </c>
      <c r="BH49" s="25">
        <f t="shared" si="99"/>
        <v>2.7807072665724522</v>
      </c>
      <c r="BI49" s="25">
        <f t="shared" si="99"/>
        <v>4.3803094813184309</v>
      </c>
      <c r="BJ49" s="25">
        <f t="shared" si="99"/>
        <v>3.525972798611809</v>
      </c>
      <c r="BK49" s="25">
        <f t="shared" si="99"/>
        <v>2.325444143464698</v>
      </c>
      <c r="BL49" s="25">
        <f t="shared" si="99"/>
        <v>0</v>
      </c>
      <c r="BM49" s="25">
        <f t="shared" si="99"/>
        <v>0</v>
      </c>
      <c r="BN49" s="25">
        <f t="shared" si="99"/>
        <v>0</v>
      </c>
      <c r="BO49" s="25">
        <f t="shared" si="99"/>
        <v>0</v>
      </c>
      <c r="BP49" s="25">
        <f t="shared" si="99"/>
        <v>0</v>
      </c>
      <c r="BQ49" s="25">
        <f t="shared" si="99"/>
        <v>0</v>
      </c>
      <c r="BS49" s="1" t="b">
        <f>ROUND(AS49,0)=ROUND('GEN Lion North'!AO4,0)</f>
        <v>1</v>
      </c>
      <c r="BT49" s="1" t="b">
        <f>ROUND(AT49,0)=ROUND('GEN Lion North'!AP4,0)</f>
        <v>1</v>
      </c>
      <c r="BU49" s="1" t="b">
        <f>ROUND(AU49,0)=ROUND('GEN Lion North'!AQ4,0)</f>
        <v>1</v>
      </c>
      <c r="BV49" s="1" t="b">
        <f>ROUND(AV49,0)=ROUND('GEN Lion North'!AR4,0)</f>
        <v>1</v>
      </c>
      <c r="BW49" s="1" t="b">
        <f>ROUND(AW49,0)=ROUND('GEN Lion North'!AS4,0)</f>
        <v>1</v>
      </c>
      <c r="BX49" s="1" t="b">
        <f>ROUND(AX49,0)=ROUND('GEN Lion North'!AT4,0)</f>
        <v>1</v>
      </c>
    </row>
    <row r="50" spans="1:76" x14ac:dyDescent="0.25">
      <c r="A50" s="513" t="s">
        <v>155</v>
      </c>
      <c r="B50" s="90" t="s">
        <v>64</v>
      </c>
      <c r="C50" s="1">
        <f t="shared" ref="C50:C57" si="100">SUM(U50:AF50)</f>
        <v>29695.944500000031</v>
      </c>
      <c r="D50" s="1">
        <f t="shared" ref="D50:D57" si="101">SUM(AG50:AR50)</f>
        <v>74706.641000000338</v>
      </c>
      <c r="E50" s="1">
        <f t="shared" ref="E50:E57" si="102">SUM(AS50:BD50)</f>
        <v>43837.881999999998</v>
      </c>
      <c r="F50" s="2">
        <f>IFERROR(SUM(AS50:BD50)/SUM($AG50:INDEX(AG50:AR50,$A$2)),"-")</f>
        <v>1.7182956490095493</v>
      </c>
      <c r="H50" s="1">
        <f t="shared" ref="H50:H57" si="103">SUM(U50:W50)</f>
        <v>3591.0780000000004</v>
      </c>
      <c r="I50" s="1">
        <f t="shared" si="88"/>
        <v>6053.2404999999999</v>
      </c>
      <c r="J50" s="1">
        <f t="shared" si="89"/>
        <v>8532.2970000000005</v>
      </c>
      <c r="K50" s="1">
        <f t="shared" si="90"/>
        <v>11519.329000000031</v>
      </c>
      <c r="L50" s="1">
        <f t="shared" si="91"/>
        <v>6117.1859999999997</v>
      </c>
      <c r="M50" s="1">
        <f t="shared" si="92"/>
        <v>19395.235000000081</v>
      </c>
      <c r="N50" s="1">
        <f t="shared" si="93"/>
        <v>19926.978500000077</v>
      </c>
      <c r="O50" s="1">
        <f t="shared" si="94"/>
        <v>29267.241500000171</v>
      </c>
      <c r="P50" s="1">
        <f t="shared" si="95"/>
        <v>16527.080999999998</v>
      </c>
      <c r="Q50" s="1">
        <f t="shared" si="96"/>
        <v>27310.800999999999</v>
      </c>
      <c r="R50" s="1">
        <f t="shared" si="97"/>
        <v>0</v>
      </c>
      <c r="S50" s="1">
        <f t="shared" si="98"/>
        <v>0</v>
      </c>
      <c r="U50" s="63">
        <v>1443.3910000000001</v>
      </c>
      <c r="V50" s="63">
        <v>748.14300000000003</v>
      </c>
      <c r="W50" s="63">
        <v>1399.5440000000001</v>
      </c>
      <c r="X50" s="63">
        <v>2506.721</v>
      </c>
      <c r="Y50" s="63">
        <v>1762.7895000000001</v>
      </c>
      <c r="Z50" s="63">
        <v>1783.73</v>
      </c>
      <c r="AA50" s="63">
        <v>2626.5050000000001</v>
      </c>
      <c r="AB50" s="63">
        <v>1577.1310000000001</v>
      </c>
      <c r="AC50" s="63">
        <v>4328.6610000000001</v>
      </c>
      <c r="AD50" s="63">
        <v>2297.9850000000001</v>
      </c>
      <c r="AE50" s="63">
        <v>6033.5350000000299</v>
      </c>
      <c r="AF50" s="63">
        <v>3187.8090000000002</v>
      </c>
      <c r="AG50" s="63">
        <v>1056.748</v>
      </c>
      <c r="AH50" s="63">
        <v>604.54399999999998</v>
      </c>
      <c r="AI50" s="63">
        <v>4455.8940000000002</v>
      </c>
      <c r="AJ50" s="63">
        <v>5200.0320000000102</v>
      </c>
      <c r="AK50" s="63">
        <v>4443.8230000000003</v>
      </c>
      <c r="AL50">
        <v>9751.3800000000701</v>
      </c>
      <c r="AM50" s="4">
        <v>4760.9380000000101</v>
      </c>
      <c r="AN50" s="4">
        <v>5674.0470000000196</v>
      </c>
      <c r="AO50">
        <v>9491.9935000000496</v>
      </c>
      <c r="AP50" s="4">
        <v>6519.5280000000203</v>
      </c>
      <c r="AQ50" s="4">
        <v>7622.0060000000503</v>
      </c>
      <c r="AR50" s="4">
        <v>15125.7075000001</v>
      </c>
      <c r="AS50" s="1">
        <v>2756.6320000000001</v>
      </c>
      <c r="AT50" s="1">
        <v>3733.1239999999998</v>
      </c>
      <c r="AU50" s="1">
        <v>10037.325000000001</v>
      </c>
      <c r="AV50" s="1">
        <v>6735.6139999999996</v>
      </c>
      <c r="AW50" s="1">
        <v>6413.5990000000002</v>
      </c>
      <c r="AX50" s="1">
        <v>14161.588</v>
      </c>
      <c r="AY50" s="1"/>
      <c r="AZ50" s="1"/>
      <c r="BA50" s="1"/>
      <c r="BB50" s="1"/>
      <c r="BC50" s="1"/>
      <c r="BD50" s="1"/>
      <c r="BF50" s="25">
        <f t="shared" si="99"/>
        <v>2.6085992119218582</v>
      </c>
      <c r="BG50" s="25">
        <f t="shared" si="99"/>
        <v>6.1751071882278215</v>
      </c>
      <c r="BH50" s="25">
        <f t="shared" si="99"/>
        <v>2.2525951021276538</v>
      </c>
      <c r="BI50" s="25">
        <f t="shared" si="99"/>
        <v>1.2953024135236064</v>
      </c>
      <c r="BJ50" s="25">
        <f t="shared" si="99"/>
        <v>1.4432615790502907</v>
      </c>
      <c r="BK50" s="25">
        <f t="shared" si="99"/>
        <v>1.4522650127469032</v>
      </c>
      <c r="BL50" s="25">
        <f t="shared" si="99"/>
        <v>0</v>
      </c>
      <c r="BM50" s="25">
        <f t="shared" si="99"/>
        <v>0</v>
      </c>
      <c r="BN50" s="25">
        <f t="shared" si="99"/>
        <v>0</v>
      </c>
      <c r="BO50" s="25">
        <f t="shared" si="99"/>
        <v>0</v>
      </c>
      <c r="BP50" s="25">
        <f t="shared" si="99"/>
        <v>0</v>
      </c>
      <c r="BQ50" s="25">
        <f t="shared" si="99"/>
        <v>0</v>
      </c>
      <c r="BS50" s="1" t="b">
        <f>ROUND(AS50,0)=ROUND('GEN Lion North'!AO5,0)</f>
        <v>1</v>
      </c>
      <c r="BT50" s="1" t="b">
        <f>ROUND(AT50,0)=ROUND('GEN Lion North'!AP5,0)</f>
        <v>1</v>
      </c>
      <c r="BU50" s="1" t="b">
        <f>ROUND(AU50,0)=ROUND('GEN Lion North'!AQ5,0)</f>
        <v>1</v>
      </c>
      <c r="BV50" s="1" t="b">
        <f>ROUND(AV50,0)=ROUND('GEN Lion North'!AR5,0)</f>
        <v>1</v>
      </c>
      <c r="BW50" s="1" t="b">
        <f>ROUND(AW50,0)=ROUND('GEN Lion North'!AS5,0)</f>
        <v>1</v>
      </c>
      <c r="BX50" s="1" t="b">
        <f>ROUND(AX50,0)=ROUND('GEN Lion North'!AT5,0)</f>
        <v>1</v>
      </c>
    </row>
    <row r="51" spans="1:76" x14ac:dyDescent="0.25">
      <c r="A51" s="513" t="s">
        <v>156</v>
      </c>
      <c r="B51" s="90" t="s">
        <v>65</v>
      </c>
      <c r="C51" s="1">
        <f t="shared" si="100"/>
        <v>22686.456500000022</v>
      </c>
      <c r="D51" s="1">
        <f t="shared" si="101"/>
        <v>36144.790000000045</v>
      </c>
      <c r="E51" s="1">
        <f t="shared" si="102"/>
        <v>16156.887000000001</v>
      </c>
      <c r="F51" s="2">
        <f>IFERROR(SUM(AS51:BD51)/SUM($AG51:INDEX(AG51:AR51,$A$2)),"-")</f>
        <v>1.675787465889184</v>
      </c>
      <c r="H51" s="1">
        <f t="shared" si="103"/>
        <v>3013.9840000000004</v>
      </c>
      <c r="I51" s="1">
        <f t="shared" si="88"/>
        <v>4259.1795000000002</v>
      </c>
      <c r="J51" s="1">
        <f t="shared" si="89"/>
        <v>5810.9159999999993</v>
      </c>
      <c r="K51" s="1">
        <f t="shared" si="90"/>
        <v>9602.3770000000204</v>
      </c>
      <c r="L51" s="1">
        <f t="shared" si="91"/>
        <v>2184.7129999999988</v>
      </c>
      <c r="M51" s="1">
        <f t="shared" si="92"/>
        <v>7456.6570000000002</v>
      </c>
      <c r="N51" s="1">
        <f t="shared" si="93"/>
        <v>11819.907000000019</v>
      </c>
      <c r="O51" s="1">
        <f t="shared" si="94"/>
        <v>14683.51300000003</v>
      </c>
      <c r="P51" s="1">
        <f t="shared" si="95"/>
        <v>7620.2690000000002</v>
      </c>
      <c r="Q51" s="1">
        <f t="shared" si="96"/>
        <v>8536.6180000000004</v>
      </c>
      <c r="R51" s="1">
        <f t="shared" si="97"/>
        <v>0</v>
      </c>
      <c r="S51" s="1">
        <f t="shared" si="98"/>
        <v>0</v>
      </c>
      <c r="U51" s="63">
        <v>900.697</v>
      </c>
      <c r="V51" s="63">
        <v>986.32799999999997</v>
      </c>
      <c r="W51" s="63">
        <v>1126.9590000000001</v>
      </c>
      <c r="X51" s="63">
        <v>1109.8240000000001</v>
      </c>
      <c r="Y51" s="63">
        <v>1587.0785000000001</v>
      </c>
      <c r="Z51" s="63">
        <v>1562.277</v>
      </c>
      <c r="AA51" s="63">
        <v>1922.2380000000001</v>
      </c>
      <c r="AB51" s="63">
        <v>1360.7660000000001</v>
      </c>
      <c r="AC51" s="63">
        <v>2527.9119999999998</v>
      </c>
      <c r="AD51" s="63">
        <v>2817.5140000000001</v>
      </c>
      <c r="AE51" s="63">
        <v>1627.8630000000001</v>
      </c>
      <c r="AF51" s="63">
        <v>5157.00000000002</v>
      </c>
      <c r="AG51" s="63">
        <v>925.79899999999895</v>
      </c>
      <c r="AH51" s="63">
        <v>756.42700000000002</v>
      </c>
      <c r="AI51" s="63">
        <v>502.48700000000002</v>
      </c>
      <c r="AJ51" s="63">
        <v>1484.2950000000001</v>
      </c>
      <c r="AK51" s="63">
        <v>1717.1189999999999</v>
      </c>
      <c r="AL51">
        <v>4255.2430000000004</v>
      </c>
      <c r="AM51" s="4">
        <v>3443.99</v>
      </c>
      <c r="AN51" s="4">
        <v>2777.319</v>
      </c>
      <c r="AO51">
        <v>5598.59800000002</v>
      </c>
      <c r="AP51" s="4">
        <v>3823.0619999999999</v>
      </c>
      <c r="AQ51" s="4">
        <v>3988.2570000000001</v>
      </c>
      <c r="AR51" s="4">
        <v>6872.1940000000304</v>
      </c>
      <c r="AS51" s="1">
        <v>2279.9690000000001</v>
      </c>
      <c r="AT51" s="1">
        <v>1583.258</v>
      </c>
      <c r="AU51" s="1">
        <v>3757.0419999999999</v>
      </c>
      <c r="AV51" s="1">
        <v>3820.7849999999999</v>
      </c>
      <c r="AW51" s="1">
        <v>2595.558</v>
      </c>
      <c r="AX51" s="1">
        <v>2120.2750000000001</v>
      </c>
      <c r="AY51" s="1"/>
      <c r="AZ51" s="1"/>
      <c r="BA51" s="1"/>
      <c r="BB51" s="1"/>
      <c r="BC51" s="1"/>
      <c r="BD51" s="1"/>
      <c r="BF51" s="25">
        <f t="shared" si="99"/>
        <v>2.4627041074790559</v>
      </c>
      <c r="BG51" s="25">
        <f t="shared" si="99"/>
        <v>2.0930744143188966</v>
      </c>
      <c r="BH51" s="25">
        <f t="shared" si="99"/>
        <v>7.4768939295941976</v>
      </c>
      <c r="BI51" s="25">
        <f t="shared" si="99"/>
        <v>2.5741412589815367</v>
      </c>
      <c r="BJ51" s="25">
        <f t="shared" si="99"/>
        <v>1.5115772407154078</v>
      </c>
      <c r="BK51" s="25">
        <f t="shared" si="99"/>
        <v>0.49827354160502701</v>
      </c>
      <c r="BL51" s="25">
        <f t="shared" si="99"/>
        <v>0</v>
      </c>
      <c r="BM51" s="25">
        <f t="shared" si="99"/>
        <v>0</v>
      </c>
      <c r="BN51" s="25">
        <f t="shared" si="99"/>
        <v>0</v>
      </c>
      <c r="BO51" s="25">
        <f t="shared" si="99"/>
        <v>0</v>
      </c>
      <c r="BP51" s="25">
        <f t="shared" si="99"/>
        <v>0</v>
      </c>
      <c r="BQ51" s="25">
        <f t="shared" si="99"/>
        <v>0</v>
      </c>
      <c r="BS51" s="1" t="b">
        <f>ROUND(AS51,0)=ROUND('GEN Lion North'!AO6,0)</f>
        <v>1</v>
      </c>
      <c r="BT51" s="1" t="b">
        <f>ROUND(AT51,0)=ROUND('GEN Lion North'!AP6,0)</f>
        <v>1</v>
      </c>
      <c r="BU51" s="1" t="b">
        <f>ROUND(AU51,0)=ROUND('GEN Lion North'!AQ6,0)</f>
        <v>1</v>
      </c>
      <c r="BV51" s="1" t="b">
        <f>ROUND(AV51,0)=ROUND('GEN Lion North'!AR6,0)</f>
        <v>1</v>
      </c>
      <c r="BW51" s="1" t="b">
        <f>ROUND(AW51,0)=ROUND('GEN Lion North'!AS6,0)</f>
        <v>1</v>
      </c>
      <c r="BX51" s="1" t="b">
        <f>ROUND(AX51,0)=ROUND('GEN Lion North'!AT6,0)</f>
        <v>1</v>
      </c>
    </row>
    <row r="52" spans="1:76" x14ac:dyDescent="0.25">
      <c r="A52" s="513" t="s">
        <v>157</v>
      </c>
      <c r="B52" s="90" t="s">
        <v>66</v>
      </c>
      <c r="C52" s="1">
        <f t="shared" si="100"/>
        <v>25398.697</v>
      </c>
      <c r="D52" s="1">
        <f t="shared" si="101"/>
        <v>40157.805500000039</v>
      </c>
      <c r="E52" s="1">
        <f t="shared" si="102"/>
        <v>21503.011499999997</v>
      </c>
      <c r="F52" s="2">
        <f>IFERROR(SUM(AS52:BD52)/SUM($AG52:INDEX(AG52:AR52,$A$2)),"-")</f>
        <v>1.7799081398037091</v>
      </c>
      <c r="H52" s="1">
        <f t="shared" si="103"/>
        <v>3643.8090000000002</v>
      </c>
      <c r="I52" s="1">
        <f t="shared" si="88"/>
        <v>4170.7929999999997</v>
      </c>
      <c r="J52" s="1">
        <f t="shared" si="89"/>
        <v>6769.6020000000008</v>
      </c>
      <c r="K52" s="1">
        <f t="shared" si="90"/>
        <v>10814.493</v>
      </c>
      <c r="L52" s="1">
        <f t="shared" si="91"/>
        <v>5918.3670000000002</v>
      </c>
      <c r="M52" s="1">
        <f t="shared" si="92"/>
        <v>6162.6</v>
      </c>
      <c r="N52" s="1">
        <f t="shared" si="93"/>
        <v>12859.71650000001</v>
      </c>
      <c r="O52" s="1">
        <f t="shared" si="94"/>
        <v>15217.122000000028</v>
      </c>
      <c r="P52" s="1">
        <f t="shared" si="95"/>
        <v>12892.736499999999</v>
      </c>
      <c r="Q52" s="1">
        <f t="shared" si="96"/>
        <v>8610.2750000000015</v>
      </c>
      <c r="R52" s="1">
        <f t="shared" si="97"/>
        <v>0</v>
      </c>
      <c r="S52" s="1">
        <f t="shared" si="98"/>
        <v>0</v>
      </c>
      <c r="U52" s="63">
        <v>1123.3230000000001</v>
      </c>
      <c r="V52" s="63">
        <v>904.76700000000005</v>
      </c>
      <c r="W52" s="63">
        <v>1615.7190000000001</v>
      </c>
      <c r="X52" s="63">
        <v>1001.768</v>
      </c>
      <c r="Y52" s="63">
        <v>973.64499999999998</v>
      </c>
      <c r="Z52" s="63">
        <v>2195.38</v>
      </c>
      <c r="AA52" s="63">
        <v>2185.8879999999999</v>
      </c>
      <c r="AB52" s="63">
        <v>1202.1400000000001</v>
      </c>
      <c r="AC52" s="63">
        <v>3381.5740000000001</v>
      </c>
      <c r="AD52" s="63">
        <v>2536.0300000000002</v>
      </c>
      <c r="AE52" s="63">
        <v>4341.701</v>
      </c>
      <c r="AF52" s="63">
        <v>3936.7620000000002</v>
      </c>
      <c r="AG52" s="63">
        <v>1277.04</v>
      </c>
      <c r="AH52" s="63">
        <v>1869.077</v>
      </c>
      <c r="AI52" s="63">
        <v>2772.25</v>
      </c>
      <c r="AJ52" s="63">
        <v>1264.825</v>
      </c>
      <c r="AK52" s="63">
        <v>1753.539</v>
      </c>
      <c r="AL52">
        <v>3144.2359999999999</v>
      </c>
      <c r="AM52" s="4">
        <v>2672.902</v>
      </c>
      <c r="AN52" s="4">
        <v>3768.77000000001</v>
      </c>
      <c r="AO52">
        <v>6418.0445</v>
      </c>
      <c r="AP52" s="4">
        <v>3671.5749999999998</v>
      </c>
      <c r="AQ52" s="4">
        <v>3967.9929999999999</v>
      </c>
      <c r="AR52" s="4">
        <v>7577.5540000000301</v>
      </c>
      <c r="AS52" s="1">
        <v>3159.2165</v>
      </c>
      <c r="AT52" s="1">
        <v>5424.7269999999999</v>
      </c>
      <c r="AU52" s="1">
        <v>4308.7929999999997</v>
      </c>
      <c r="AV52" s="1">
        <v>2774.4549999999999</v>
      </c>
      <c r="AW52" s="1">
        <v>3083.1640000000002</v>
      </c>
      <c r="AX52" s="1">
        <v>2752.6559999999999</v>
      </c>
      <c r="AY52" s="1"/>
      <c r="AZ52" s="1"/>
      <c r="BA52" s="1"/>
      <c r="BB52" s="1"/>
      <c r="BC52" s="1"/>
      <c r="BD52" s="1"/>
      <c r="BF52" s="25">
        <f t="shared" si="99"/>
        <v>2.4738586888429492</v>
      </c>
      <c r="BG52" s="25">
        <f t="shared" si="99"/>
        <v>2.9023560827082031</v>
      </c>
      <c r="BH52" s="25">
        <f t="shared" si="99"/>
        <v>1.5542584543241049</v>
      </c>
      <c r="BI52" s="25">
        <f t="shared" si="99"/>
        <v>2.1935485146166465</v>
      </c>
      <c r="BJ52" s="25">
        <f t="shared" si="99"/>
        <v>1.7582523114684077</v>
      </c>
      <c r="BK52" s="25">
        <f t="shared" si="99"/>
        <v>0.87546100229117663</v>
      </c>
      <c r="BL52" s="25">
        <f t="shared" si="99"/>
        <v>0</v>
      </c>
      <c r="BM52" s="25">
        <f t="shared" si="99"/>
        <v>0</v>
      </c>
      <c r="BN52" s="25">
        <f t="shared" si="99"/>
        <v>0</v>
      </c>
      <c r="BO52" s="25">
        <f t="shared" si="99"/>
        <v>0</v>
      </c>
      <c r="BP52" s="25">
        <f t="shared" si="99"/>
        <v>0</v>
      </c>
      <c r="BQ52" s="25">
        <f t="shared" si="99"/>
        <v>0</v>
      </c>
      <c r="BS52" s="1" t="b">
        <f>ROUND(AS52,0)=ROUND('GEN Lion North'!AO7,0)</f>
        <v>1</v>
      </c>
      <c r="BT52" s="1" t="b">
        <f>ROUND(AT52,0)=ROUND('GEN Lion North'!AP7,0)</f>
        <v>1</v>
      </c>
      <c r="BU52" s="1" t="b">
        <f>ROUND(AU52,0)=ROUND('GEN Lion North'!AQ7,0)</f>
        <v>1</v>
      </c>
      <c r="BV52" s="1" t="b">
        <f>ROUND(AV52,0)=ROUND('GEN Lion North'!AR7,0)</f>
        <v>1</v>
      </c>
      <c r="BW52" s="1" t="b">
        <f>ROUND(AW52,0)=ROUND('GEN Lion North'!AS7,0)</f>
        <v>1</v>
      </c>
      <c r="BX52" s="1" t="b">
        <f>ROUND(AX52,0)=ROUND('GEN Lion North'!AT7,0)</f>
        <v>1</v>
      </c>
    </row>
    <row r="53" spans="1:76" x14ac:dyDescent="0.25">
      <c r="A53" s="513" t="s">
        <v>158</v>
      </c>
      <c r="B53" s="90" t="s">
        <v>67</v>
      </c>
      <c r="C53" s="1">
        <f t="shared" si="100"/>
        <v>19088.620500000001</v>
      </c>
      <c r="D53" s="1">
        <f t="shared" si="101"/>
        <v>26662.53350000002</v>
      </c>
      <c r="E53" s="1">
        <f t="shared" si="102"/>
        <v>14806.122499999999</v>
      </c>
      <c r="F53" s="2">
        <f>IFERROR(SUM(AS53:BD53)/SUM($AG53:INDEX(AG53:AR53,$A$2)),"-")</f>
        <v>1.533865768690273</v>
      </c>
      <c r="H53" s="1">
        <f t="shared" si="103"/>
        <v>1952.962</v>
      </c>
      <c r="I53" s="1">
        <f t="shared" si="88"/>
        <v>4908.1305000000002</v>
      </c>
      <c r="J53" s="1">
        <f t="shared" si="89"/>
        <v>4366.8204999999998</v>
      </c>
      <c r="K53" s="1">
        <f t="shared" si="90"/>
        <v>7860.7075000000004</v>
      </c>
      <c r="L53" s="1">
        <f t="shared" si="91"/>
        <v>5808.7690000000002</v>
      </c>
      <c r="M53" s="1">
        <f t="shared" si="92"/>
        <v>3844.0459999999998</v>
      </c>
      <c r="N53" s="1">
        <f t="shared" si="93"/>
        <v>4691.4434999999994</v>
      </c>
      <c r="O53" s="1">
        <f t="shared" si="94"/>
        <v>12318.27500000002</v>
      </c>
      <c r="P53" s="1">
        <f t="shared" si="95"/>
        <v>9626.6684999999998</v>
      </c>
      <c r="Q53" s="1">
        <f t="shared" si="96"/>
        <v>5179.4539999999997</v>
      </c>
      <c r="R53" s="1">
        <f t="shared" si="97"/>
        <v>0</v>
      </c>
      <c r="S53" s="1">
        <f t="shared" si="98"/>
        <v>0</v>
      </c>
      <c r="U53" s="63">
        <v>530.08399999999995</v>
      </c>
      <c r="V53" s="63">
        <v>451.44900000000001</v>
      </c>
      <c r="W53" s="63">
        <v>971.42899999999997</v>
      </c>
      <c r="X53" s="63">
        <v>2369.1405</v>
      </c>
      <c r="Y53" s="63">
        <v>1384.3610000000001</v>
      </c>
      <c r="Z53" s="63">
        <v>1154.6289999999999</v>
      </c>
      <c r="AA53" s="63">
        <v>1420.0329999999999</v>
      </c>
      <c r="AB53" s="63">
        <v>859.524</v>
      </c>
      <c r="AC53" s="63">
        <v>2087.2635</v>
      </c>
      <c r="AD53" s="63">
        <v>1430.2845</v>
      </c>
      <c r="AE53" s="63">
        <v>3005.5030000000002</v>
      </c>
      <c r="AF53" s="63">
        <v>3424.92</v>
      </c>
      <c r="AG53" s="63">
        <v>1330.8430000000001</v>
      </c>
      <c r="AH53" s="63">
        <v>1199.163</v>
      </c>
      <c r="AI53" s="63">
        <v>3278.7629999999999</v>
      </c>
      <c r="AJ53" s="63">
        <v>1240.7159999999999</v>
      </c>
      <c r="AK53" s="63">
        <v>1410.462</v>
      </c>
      <c r="AL53">
        <v>1192.8679999999999</v>
      </c>
      <c r="AM53" s="4">
        <v>1095.511</v>
      </c>
      <c r="AN53" s="4">
        <v>1414.9960000000001</v>
      </c>
      <c r="AO53">
        <v>2180.9364999999998</v>
      </c>
      <c r="AP53" s="4">
        <v>2984.922</v>
      </c>
      <c r="AQ53" s="4">
        <v>2618.1770000000001</v>
      </c>
      <c r="AR53" s="4">
        <v>6715.1760000000204</v>
      </c>
      <c r="AS53" s="1">
        <v>1720.3544999999999</v>
      </c>
      <c r="AT53" s="1">
        <v>3040.5129999999999</v>
      </c>
      <c r="AU53" s="1">
        <v>4865.8010000000004</v>
      </c>
      <c r="AV53" s="1">
        <v>2048.5610000000001</v>
      </c>
      <c r="AW53" s="1">
        <v>1657.8989999999999</v>
      </c>
      <c r="AX53" s="1">
        <v>1472.9939999999999</v>
      </c>
      <c r="AY53" s="1"/>
      <c r="AZ53" s="1"/>
      <c r="BA53" s="1"/>
      <c r="BB53" s="1"/>
      <c r="BC53" s="1"/>
      <c r="BD53" s="1"/>
      <c r="BF53" s="25">
        <f t="shared" si="99"/>
        <v>1.2926802785903371</v>
      </c>
      <c r="BG53" s="25">
        <f t="shared" si="99"/>
        <v>2.5355293650654662</v>
      </c>
      <c r="BH53" s="25">
        <f t="shared" si="99"/>
        <v>1.4840355951314568</v>
      </c>
      <c r="BI53" s="25">
        <f t="shared" si="99"/>
        <v>1.6511119385902981</v>
      </c>
      <c r="BJ53" s="25">
        <f t="shared" si="99"/>
        <v>1.1754297528044002</v>
      </c>
      <c r="BK53" s="25">
        <f t="shared" si="99"/>
        <v>1.2348340302531378</v>
      </c>
      <c r="BL53" s="25">
        <f t="shared" si="99"/>
        <v>0</v>
      </c>
      <c r="BM53" s="25">
        <f t="shared" si="99"/>
        <v>0</v>
      </c>
      <c r="BN53" s="25">
        <f t="shared" si="99"/>
        <v>0</v>
      </c>
      <c r="BO53" s="25">
        <f t="shared" si="99"/>
        <v>0</v>
      </c>
      <c r="BP53" s="25">
        <f t="shared" si="99"/>
        <v>0</v>
      </c>
      <c r="BQ53" s="25">
        <f t="shared" si="99"/>
        <v>0</v>
      </c>
      <c r="BS53" s="1" t="b">
        <f>ROUND(AS53,0)=ROUND('GEN Lion North'!AO8,0)</f>
        <v>1</v>
      </c>
      <c r="BT53" s="1" t="b">
        <f>ROUND(AT53,0)=ROUND('GEN Lion North'!AP8,0)</f>
        <v>1</v>
      </c>
      <c r="BU53" s="1" t="b">
        <f>ROUND(AU53,0)=ROUND('GEN Lion North'!AQ8,0)</f>
        <v>1</v>
      </c>
      <c r="BV53" s="1" t="b">
        <f>ROUND(AV53,0)=ROUND('GEN Lion North'!AR8,0)</f>
        <v>1</v>
      </c>
      <c r="BW53" s="1" t="b">
        <f>ROUND(AW53,0)=ROUND('GEN Lion North'!AS8,0)</f>
        <v>1</v>
      </c>
      <c r="BX53" s="1" t="b">
        <f>ROUND(AX53,0)=ROUND('GEN Lion North'!AT8,0)</f>
        <v>1</v>
      </c>
    </row>
    <row r="54" spans="1:76" x14ac:dyDescent="0.25">
      <c r="A54" s="513" t="s">
        <v>159</v>
      </c>
      <c r="B54" s="90" t="s">
        <v>68</v>
      </c>
      <c r="C54" s="1">
        <f t="shared" si="100"/>
        <v>17440.876</v>
      </c>
      <c r="D54" s="1">
        <f t="shared" si="101"/>
        <v>27644.954000000012</v>
      </c>
      <c r="E54" s="1">
        <f t="shared" si="102"/>
        <v>8124.7649999999994</v>
      </c>
      <c r="F54" s="2">
        <f>IFERROR(SUM(AS54:BD54)/SUM($AG54:INDEX(AG54:AR54,$A$2)),"-")</f>
        <v>0.63910340441548663</v>
      </c>
      <c r="H54" s="1">
        <f t="shared" si="103"/>
        <v>2226.663</v>
      </c>
      <c r="I54" s="1">
        <f t="shared" si="88"/>
        <v>3811.4845</v>
      </c>
      <c r="J54" s="1">
        <f t="shared" si="89"/>
        <v>4049.9865</v>
      </c>
      <c r="K54" s="1">
        <f t="shared" si="90"/>
        <v>7352.7420000000002</v>
      </c>
      <c r="L54" s="1">
        <f t="shared" si="91"/>
        <v>4801.6819999999998</v>
      </c>
      <c r="M54" s="1">
        <f t="shared" si="92"/>
        <v>7911.0730000000003</v>
      </c>
      <c r="N54" s="1">
        <f t="shared" si="93"/>
        <v>5009.5820000000003</v>
      </c>
      <c r="O54" s="1">
        <f t="shared" si="94"/>
        <v>9922.6170000000093</v>
      </c>
      <c r="P54" s="1">
        <f t="shared" si="95"/>
        <v>3791.8879999999999</v>
      </c>
      <c r="Q54" s="1">
        <f t="shared" si="96"/>
        <v>4332.8769999999995</v>
      </c>
      <c r="R54" s="1">
        <f t="shared" si="97"/>
        <v>0</v>
      </c>
      <c r="S54" s="1">
        <f t="shared" si="98"/>
        <v>0</v>
      </c>
      <c r="U54" s="63">
        <v>575.85699999999997</v>
      </c>
      <c r="V54" s="63">
        <v>666.29300000000001</v>
      </c>
      <c r="W54" s="63">
        <v>984.51300000000003</v>
      </c>
      <c r="X54" s="63">
        <v>1944.9684999999999</v>
      </c>
      <c r="Y54" s="63">
        <v>964.82</v>
      </c>
      <c r="Z54" s="63">
        <v>901.69600000000003</v>
      </c>
      <c r="AA54" s="63">
        <v>1385.125</v>
      </c>
      <c r="AB54" s="63">
        <v>850.41600000000005</v>
      </c>
      <c r="AC54" s="63">
        <v>1814.4455</v>
      </c>
      <c r="AD54" s="63">
        <v>1688.5650000000001</v>
      </c>
      <c r="AE54" s="63">
        <v>2676.241</v>
      </c>
      <c r="AF54" s="63">
        <v>2987.9360000000001</v>
      </c>
      <c r="AG54" s="63">
        <v>719.75</v>
      </c>
      <c r="AH54" s="63">
        <v>1248.867</v>
      </c>
      <c r="AI54" s="63">
        <v>2833.0650000000001</v>
      </c>
      <c r="AJ54" s="63">
        <v>1805.7670000000001</v>
      </c>
      <c r="AK54" s="63">
        <v>2847.5729999999999</v>
      </c>
      <c r="AL54">
        <v>3257.7330000000002</v>
      </c>
      <c r="AM54" s="4">
        <v>2006.0940000000001</v>
      </c>
      <c r="AN54" s="4">
        <v>1248.374</v>
      </c>
      <c r="AO54">
        <v>1755.114</v>
      </c>
      <c r="AP54" s="4">
        <v>1052.402</v>
      </c>
      <c r="AQ54" s="4">
        <v>2202.0239999999999</v>
      </c>
      <c r="AR54" s="4">
        <v>6668.1910000000098</v>
      </c>
      <c r="AS54" s="1">
        <v>506.363</v>
      </c>
      <c r="AT54" s="1">
        <v>1163.989</v>
      </c>
      <c r="AU54" s="1">
        <v>2121.5360000000001</v>
      </c>
      <c r="AV54" s="1">
        <v>1892.7080000000001</v>
      </c>
      <c r="AW54" s="1">
        <v>1420.3</v>
      </c>
      <c r="AX54" s="1">
        <v>1019.869</v>
      </c>
      <c r="AY54" s="1"/>
      <c r="AZ54" s="1"/>
      <c r="BA54" s="1"/>
      <c r="BB54" s="1"/>
      <c r="BC54" s="1"/>
      <c r="BD54" s="1"/>
      <c r="BF54" s="25">
        <f t="shared" si="99"/>
        <v>0.70352622438346646</v>
      </c>
      <c r="BG54" s="25">
        <f t="shared" si="99"/>
        <v>0.93203599742806886</v>
      </c>
      <c r="BH54" s="25">
        <f t="shared" si="99"/>
        <v>0.74884833210674662</v>
      </c>
      <c r="BI54" s="25">
        <f t="shared" si="99"/>
        <v>1.0481463001594336</v>
      </c>
      <c r="BJ54" s="25">
        <f t="shared" si="99"/>
        <v>0.49877562401385322</v>
      </c>
      <c r="BK54" s="25">
        <f t="shared" si="99"/>
        <v>0.31306095373684706</v>
      </c>
      <c r="BL54" s="25">
        <f t="shared" si="99"/>
        <v>0</v>
      </c>
      <c r="BM54" s="25">
        <f t="shared" si="99"/>
        <v>0</v>
      </c>
      <c r="BN54" s="25">
        <f t="shared" si="99"/>
        <v>0</v>
      </c>
      <c r="BO54" s="25">
        <f t="shared" si="99"/>
        <v>0</v>
      </c>
      <c r="BP54" s="25">
        <f t="shared" si="99"/>
        <v>0</v>
      </c>
      <c r="BQ54" s="25">
        <f t="shared" si="99"/>
        <v>0</v>
      </c>
      <c r="BS54" s="1" t="b">
        <f>ROUND(AS54,0)=ROUND('GEN Lion North'!AO9,0)</f>
        <v>1</v>
      </c>
      <c r="BT54" s="1" t="b">
        <f>ROUND(AT54,0)=ROUND('GEN Lion North'!AP9,0)</f>
        <v>1</v>
      </c>
      <c r="BU54" s="1" t="b">
        <f>ROUND(AU54,0)=ROUND('GEN Lion North'!AQ9,0)</f>
        <v>1</v>
      </c>
      <c r="BV54" s="1" t="b">
        <f>ROUND(AV54,0)=ROUND('GEN Lion North'!AR9,0)</f>
        <v>1</v>
      </c>
      <c r="BW54" s="1" t="b">
        <f>ROUND(AW54,0)=ROUND('GEN Lion North'!AS9,0)</f>
        <v>1</v>
      </c>
      <c r="BX54" s="1" t="b">
        <f>ROUND(AX54,0)=ROUND('GEN Lion North'!AT9,0)</f>
        <v>1</v>
      </c>
    </row>
    <row r="55" spans="1:76" x14ac:dyDescent="0.25">
      <c r="A55" s="513" t="s">
        <v>160</v>
      </c>
      <c r="B55" s="90" t="s">
        <v>69</v>
      </c>
      <c r="C55" s="1">
        <f t="shared" si="100"/>
        <v>7589.4009999999998</v>
      </c>
      <c r="D55" s="1">
        <f t="shared" si="101"/>
        <v>24076.097500000018</v>
      </c>
      <c r="E55" s="1">
        <f t="shared" si="102"/>
        <v>11388.033000000001</v>
      </c>
      <c r="F55" s="2">
        <f>IFERROR(SUM(AS55:BD55)/SUM($AG55:INDEX(AG55:AR55,$A$2)),"-")</f>
        <v>1.6752450892056601</v>
      </c>
      <c r="H55" s="1">
        <f t="shared" si="103"/>
        <v>249.67699999999999</v>
      </c>
      <c r="I55" s="1">
        <f t="shared" si="88"/>
        <v>356.13200000000001</v>
      </c>
      <c r="J55" s="1">
        <f t="shared" si="89"/>
        <v>2242.386</v>
      </c>
      <c r="K55" s="1">
        <f t="shared" si="90"/>
        <v>4741.2060000000001</v>
      </c>
      <c r="L55" s="1">
        <f t="shared" si="91"/>
        <v>3403.893</v>
      </c>
      <c r="M55" s="1">
        <f t="shared" si="92"/>
        <v>3393.9380000000001</v>
      </c>
      <c r="N55" s="1">
        <f t="shared" si="93"/>
        <v>5318.5424999999996</v>
      </c>
      <c r="O55" s="1">
        <f t="shared" si="94"/>
        <v>11959.72400000002</v>
      </c>
      <c r="P55" s="1">
        <f t="shared" si="95"/>
        <v>4974.6190000000006</v>
      </c>
      <c r="Q55" s="1">
        <f t="shared" si="96"/>
        <v>6413.4139999999998</v>
      </c>
      <c r="R55" s="1">
        <f t="shared" si="97"/>
        <v>0</v>
      </c>
      <c r="S55" s="1">
        <f t="shared" si="98"/>
        <v>0</v>
      </c>
      <c r="U55" s="63">
        <v>36.07</v>
      </c>
      <c r="V55" s="63">
        <v>113.072</v>
      </c>
      <c r="W55" s="63">
        <v>100.535</v>
      </c>
      <c r="X55" s="63">
        <v>47.24</v>
      </c>
      <c r="Y55" s="63">
        <v>-34.981999999999999</v>
      </c>
      <c r="Z55" s="63">
        <v>343.87400000000002</v>
      </c>
      <c r="AA55" s="63">
        <v>392.88</v>
      </c>
      <c r="AB55" s="63">
        <v>389.87099999999998</v>
      </c>
      <c r="AC55" s="63">
        <v>1459.635</v>
      </c>
      <c r="AD55" s="63">
        <v>429.95350000000002</v>
      </c>
      <c r="AE55" s="63">
        <v>2127.8780000000002</v>
      </c>
      <c r="AF55" s="63">
        <v>2183.3744999999999</v>
      </c>
      <c r="AG55" s="63">
        <v>793.25400000000002</v>
      </c>
      <c r="AH55" s="63">
        <v>856.61</v>
      </c>
      <c r="AI55" s="63">
        <v>1754.029</v>
      </c>
      <c r="AJ55" s="63">
        <v>419.62599999999998</v>
      </c>
      <c r="AK55" s="63">
        <v>1222.71</v>
      </c>
      <c r="AL55">
        <v>1751.6020000000001</v>
      </c>
      <c r="AM55" s="4">
        <v>817.55</v>
      </c>
      <c r="AN55" s="4">
        <v>2241.4050000000002</v>
      </c>
      <c r="AO55">
        <v>2259.5875000000001</v>
      </c>
      <c r="AP55" s="4">
        <v>3182.1260000000002</v>
      </c>
      <c r="AQ55" s="4">
        <v>2341.7910000000002</v>
      </c>
      <c r="AR55" s="4">
        <v>6435.8070000000198</v>
      </c>
      <c r="AS55" s="1">
        <v>1340.424</v>
      </c>
      <c r="AT55" s="1">
        <v>1857.0685000000001</v>
      </c>
      <c r="AU55" s="1">
        <v>1777.1265000000001</v>
      </c>
      <c r="AV55" s="1">
        <v>2295.931</v>
      </c>
      <c r="AW55" s="1">
        <v>2065.1089999999999</v>
      </c>
      <c r="AX55" s="1">
        <v>2052.3739999999998</v>
      </c>
      <c r="AY55" s="1"/>
      <c r="AZ55" s="1"/>
      <c r="BA55" s="1"/>
      <c r="BB55" s="1"/>
      <c r="BC55" s="1"/>
      <c r="BD55" s="1"/>
      <c r="BF55" s="25">
        <f t="shared" si="99"/>
        <v>1.6897790619398074</v>
      </c>
      <c r="BG55" s="25">
        <f t="shared" si="99"/>
        <v>2.1679276450193203</v>
      </c>
      <c r="BH55" s="25">
        <f t="shared" si="99"/>
        <v>1.0131682543447116</v>
      </c>
      <c r="BI55" s="25">
        <f t="shared" si="99"/>
        <v>5.4713745096824322</v>
      </c>
      <c r="BJ55" s="25">
        <f t="shared" si="99"/>
        <v>1.6889605875473332</v>
      </c>
      <c r="BK55" s="25">
        <f t="shared" si="99"/>
        <v>1.1717125237354147</v>
      </c>
      <c r="BL55" s="25">
        <f t="shared" si="99"/>
        <v>0</v>
      </c>
      <c r="BM55" s="25">
        <f t="shared" si="99"/>
        <v>0</v>
      </c>
      <c r="BN55" s="25">
        <f t="shared" si="99"/>
        <v>0</v>
      </c>
      <c r="BO55" s="25">
        <f t="shared" si="99"/>
        <v>0</v>
      </c>
      <c r="BP55" s="25">
        <f t="shared" si="99"/>
        <v>0</v>
      </c>
      <c r="BQ55" s="25">
        <f t="shared" si="99"/>
        <v>0</v>
      </c>
      <c r="BS55" s="1" t="b">
        <f>ROUND(AS55,0)=ROUND('GEN Lion North'!AO10,0)</f>
        <v>1</v>
      </c>
      <c r="BT55" s="1" t="b">
        <f>ROUND(AT55,0)=ROUND('GEN Lion North'!AP10,0)</f>
        <v>1</v>
      </c>
      <c r="BU55" s="1" t="b">
        <f>ROUND(AU55,0)=ROUND('GEN Lion North'!AQ10,0)</f>
        <v>1</v>
      </c>
      <c r="BV55" s="1" t="b">
        <f>ROUND(AV55,0)=ROUND('GEN Lion North'!AR10,0)</f>
        <v>1</v>
      </c>
      <c r="BW55" s="1" t="b">
        <f>ROUND(AW55,0)=ROUND('GEN Lion North'!AS10,0)</f>
        <v>1</v>
      </c>
      <c r="BX55" s="1" t="b">
        <f>ROUND(AX55,0)=ROUND('GEN Lion North'!AT10,0)</f>
        <v>1</v>
      </c>
    </row>
    <row r="56" spans="1:76" x14ac:dyDescent="0.25">
      <c r="A56" s="513" t="s">
        <v>161</v>
      </c>
      <c r="B56" s="90" t="s">
        <v>70</v>
      </c>
      <c r="C56" s="1">
        <f t="shared" si="100"/>
        <v>0</v>
      </c>
      <c r="D56" s="1">
        <f t="shared" si="101"/>
        <v>0</v>
      </c>
      <c r="E56" s="1">
        <f t="shared" si="102"/>
        <v>5604.6719999999996</v>
      </c>
      <c r="F56" s="2" t="str">
        <f>IFERROR(SUM(AS56:BD56)/SUM($AG56:INDEX(AG56:AR56,$A$2)),"-")</f>
        <v>-</v>
      </c>
      <c r="H56" s="1">
        <f t="shared" si="103"/>
        <v>0</v>
      </c>
      <c r="I56" s="1">
        <f t="shared" si="88"/>
        <v>0</v>
      </c>
      <c r="J56" s="1">
        <f t="shared" si="89"/>
        <v>0</v>
      </c>
      <c r="K56" s="1">
        <f t="shared" si="90"/>
        <v>0</v>
      </c>
      <c r="L56" s="1">
        <f t="shared" si="91"/>
        <v>0</v>
      </c>
      <c r="M56" s="1">
        <f t="shared" si="92"/>
        <v>0</v>
      </c>
      <c r="N56" s="1">
        <f t="shared" si="93"/>
        <v>0</v>
      </c>
      <c r="O56" s="1">
        <f t="shared" si="94"/>
        <v>0</v>
      </c>
      <c r="P56" s="1">
        <f t="shared" si="95"/>
        <v>1875.5630000000001</v>
      </c>
      <c r="Q56" s="1">
        <f t="shared" si="96"/>
        <v>3729.1089999999999</v>
      </c>
      <c r="R56" s="1">
        <f t="shared" si="97"/>
        <v>0</v>
      </c>
      <c r="S56" s="1">
        <f t="shared" si="98"/>
        <v>0</v>
      </c>
      <c r="T56" s="38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M56" s="4"/>
      <c r="AN56" s="4"/>
      <c r="AP56" s="4"/>
      <c r="AQ56" s="4"/>
      <c r="AR56" s="4"/>
      <c r="AS56" s="1"/>
      <c r="AT56" s="1">
        <v>1074.5830000000001</v>
      </c>
      <c r="AU56" s="1">
        <v>800.98</v>
      </c>
      <c r="AV56" s="1">
        <v>2179.6849999999999</v>
      </c>
      <c r="AW56" s="1">
        <v>894.625</v>
      </c>
      <c r="AX56" s="1">
        <v>654.79899999999998</v>
      </c>
      <c r="AY56" s="1"/>
      <c r="AZ56" s="1"/>
      <c r="BA56" s="1"/>
      <c r="BB56" s="1"/>
      <c r="BC56" s="1"/>
      <c r="BD56" s="1"/>
      <c r="BF56" s="25" t="str">
        <f t="shared" si="99"/>
        <v>-</v>
      </c>
      <c r="BG56" s="25" t="str">
        <f t="shared" si="99"/>
        <v>-</v>
      </c>
      <c r="BH56" s="25" t="str">
        <f t="shared" si="99"/>
        <v>-</v>
      </c>
      <c r="BI56" s="25" t="str">
        <f t="shared" si="99"/>
        <v>-</v>
      </c>
      <c r="BJ56" s="25" t="str">
        <f t="shared" si="99"/>
        <v>-</v>
      </c>
      <c r="BK56" s="25" t="str">
        <f t="shared" si="99"/>
        <v>-</v>
      </c>
      <c r="BL56" s="25" t="str">
        <f t="shared" si="99"/>
        <v>-</v>
      </c>
      <c r="BM56" s="25" t="str">
        <f t="shared" si="99"/>
        <v>-</v>
      </c>
      <c r="BN56" s="25" t="str">
        <f t="shared" si="99"/>
        <v>-</v>
      </c>
      <c r="BO56" s="25" t="str">
        <f t="shared" si="99"/>
        <v>-</v>
      </c>
      <c r="BP56" s="25" t="str">
        <f t="shared" si="99"/>
        <v>-</v>
      </c>
      <c r="BQ56" s="25" t="str">
        <f t="shared" si="99"/>
        <v>-</v>
      </c>
      <c r="BS56" s="1" t="b">
        <f>ROUND(AS56,0)=ROUND('GEN Lion North'!AO11,0)</f>
        <v>1</v>
      </c>
      <c r="BT56" s="1" t="b">
        <f>ROUND(AT56,0)=ROUND('GEN Lion North'!AP11,0)</f>
        <v>1</v>
      </c>
      <c r="BU56" s="1" t="b">
        <f>ROUND(AU56,0)=ROUND('GEN Lion North'!AQ11,0)</f>
        <v>1</v>
      </c>
      <c r="BV56" s="1" t="b">
        <f>ROUND(AV56,0)=ROUND('GEN Lion North'!AR11,0)</f>
        <v>1</v>
      </c>
      <c r="BW56" s="1" t="b">
        <f>ROUND(AW56,0)=ROUND('GEN Lion North'!AS11,0)</f>
        <v>1</v>
      </c>
      <c r="BX56" s="1" t="b">
        <f>ROUND(AX56,0)=ROUND('GEN Lion North'!AT11,0)</f>
        <v>1</v>
      </c>
    </row>
    <row r="57" spans="1:76" x14ac:dyDescent="0.25">
      <c r="A57" s="514" t="s">
        <v>162</v>
      </c>
      <c r="B57" s="3" t="s">
        <v>185</v>
      </c>
      <c r="C57" s="1">
        <f t="shared" si="100"/>
        <v>136315.42400000006</v>
      </c>
      <c r="D57" s="1">
        <f t="shared" si="101"/>
        <v>240768.01200000048</v>
      </c>
      <c r="E57" s="1">
        <f t="shared" si="102"/>
        <v>138696.291</v>
      </c>
      <c r="F57" s="2">
        <f>IFERROR(SUM(AS57:BD57)/SUM($AG57:INDEX(AG57:AR57,$A$2)),"-")</f>
        <v>1.6947307201263448</v>
      </c>
      <c r="H57" s="1">
        <f t="shared" si="103"/>
        <v>17419.7</v>
      </c>
      <c r="I57" s="1">
        <f t="shared" si="88"/>
        <v>25503.313999999998</v>
      </c>
      <c r="J57" s="1">
        <f t="shared" si="89"/>
        <v>36283.875</v>
      </c>
      <c r="K57" s="1">
        <f t="shared" si="90"/>
        <v>57108.535000000054</v>
      </c>
      <c r="L57" s="1">
        <f t="shared" si="91"/>
        <v>30106.803</v>
      </c>
      <c r="M57" s="1">
        <f t="shared" si="92"/>
        <v>51732.919000000082</v>
      </c>
      <c r="N57" s="1">
        <f t="shared" si="93"/>
        <v>62478.928000000109</v>
      </c>
      <c r="O57" s="1">
        <f t="shared" si="94"/>
        <v>96449.362000000285</v>
      </c>
      <c r="P57" s="1">
        <f t="shared" si="95"/>
        <v>62638.154000000002</v>
      </c>
      <c r="Q57" s="1">
        <f t="shared" si="96"/>
        <v>76058.137000000002</v>
      </c>
      <c r="R57" s="1">
        <f t="shared" si="97"/>
        <v>0</v>
      </c>
      <c r="S57" s="1">
        <f t="shared" si="98"/>
        <v>0</v>
      </c>
      <c r="T57" s="29"/>
      <c r="U57" s="58">
        <v>5188.1790000000001</v>
      </c>
      <c r="V57" s="58">
        <v>4095.5790000000006</v>
      </c>
      <c r="W57" s="58">
        <v>8135.942</v>
      </c>
      <c r="X57" s="58">
        <v>9821.2939999999999</v>
      </c>
      <c r="Y57" s="58">
        <v>7228.6789999999992</v>
      </c>
      <c r="Z57" s="58">
        <v>8453.3410000000003</v>
      </c>
      <c r="AA57" s="58">
        <v>12617.350999999999</v>
      </c>
      <c r="AB57" s="58">
        <v>6747.9770000000008</v>
      </c>
      <c r="AC57" s="58">
        <v>16918.547000000002</v>
      </c>
      <c r="AD57" s="58">
        <v>11923.806</v>
      </c>
      <c r="AE57" s="58">
        <v>21127.814000000031</v>
      </c>
      <c r="AF57" s="58">
        <v>24056.915000000023</v>
      </c>
      <c r="AG57" s="58">
        <v>6775.7619999999988</v>
      </c>
      <c r="AH57" s="58">
        <v>6973.8779999999997</v>
      </c>
      <c r="AI57" s="58">
        <v>16357.163</v>
      </c>
      <c r="AJ57" s="58">
        <v>12555.556000000011</v>
      </c>
      <c r="AK57" s="58">
        <v>14479.803</v>
      </c>
      <c r="AL57" s="58">
        <v>24697.560000000067</v>
      </c>
      <c r="AM57" s="58">
        <v>15842.500000000011</v>
      </c>
      <c r="AN57" s="58">
        <v>17803.536000000029</v>
      </c>
      <c r="AO57" s="58">
        <v>28832.892000000073</v>
      </c>
      <c r="AP57" s="58">
        <v>21757.197000000018</v>
      </c>
      <c r="AQ57" s="64">
        <v>23393.263000000054</v>
      </c>
      <c r="AR57" s="58">
        <v>51298.902000000213</v>
      </c>
      <c r="AS57" s="1">
        <v>12860.546</v>
      </c>
      <c r="AT57" s="1">
        <v>19993.79</v>
      </c>
      <c r="AU57" s="1">
        <v>29783.817999999999</v>
      </c>
      <c r="AV57" s="1">
        <v>26742.583999999999</v>
      </c>
      <c r="AW57" s="1">
        <v>21954.442999999999</v>
      </c>
      <c r="AX57" s="1">
        <v>27361.11</v>
      </c>
      <c r="AY57" s="1"/>
      <c r="AZ57" s="1"/>
      <c r="BA57" s="1"/>
      <c r="BB57" s="1"/>
      <c r="BC57" s="1"/>
      <c r="BD57" s="1"/>
      <c r="BF57" s="25">
        <f t="shared" si="99"/>
        <v>1.8980220969980945</v>
      </c>
      <c r="BG57" s="25">
        <f t="shared" si="99"/>
        <v>2.8669543688604824</v>
      </c>
      <c r="BH57" s="25">
        <f t="shared" si="99"/>
        <v>1.8208425262987229</v>
      </c>
      <c r="BI57" s="25">
        <f t="shared" si="99"/>
        <v>2.1299402431879542</v>
      </c>
      <c r="BJ57" s="25">
        <f t="shared" si="99"/>
        <v>1.5162114429319238</v>
      </c>
      <c r="BK57" s="25">
        <f t="shared" si="99"/>
        <v>1.1078466860693901</v>
      </c>
      <c r="BL57" s="25">
        <f t="shared" si="99"/>
        <v>0</v>
      </c>
      <c r="BM57" s="25">
        <f t="shared" si="99"/>
        <v>0</v>
      </c>
      <c r="BN57" s="25">
        <f t="shared" si="99"/>
        <v>0</v>
      </c>
      <c r="BO57" s="25">
        <f t="shared" si="99"/>
        <v>0</v>
      </c>
      <c r="BP57" s="25">
        <f t="shared" si="99"/>
        <v>0</v>
      </c>
      <c r="BQ57" s="25">
        <f t="shared" si="99"/>
        <v>0</v>
      </c>
      <c r="BS57" s="1" t="b">
        <f>AS57=SUM(AS49:AS56)</f>
        <v>1</v>
      </c>
      <c r="BT57" s="1" t="b">
        <f>AT57=SUM(AT49:AT56)</f>
        <v>1</v>
      </c>
      <c r="BU57" s="1" t="b">
        <f>AU57=SUM(AU49:AU56)</f>
        <v>1</v>
      </c>
      <c r="BV57" s="1" t="b">
        <f>AV57=SUM(AV49:AV56)</f>
        <v>1</v>
      </c>
      <c r="BW57" s="1" t="b">
        <f>AW57=SUM(AW49:AW56)</f>
        <v>1</v>
      </c>
      <c r="BX57" s="1" t="b">
        <f t="shared" ref="BX57" si="104">AX57=SUM(AX49:AX56)</f>
        <v>1</v>
      </c>
    </row>
    <row r="58" spans="1:76" x14ac:dyDescent="0.25">
      <c r="C58" s="1"/>
      <c r="D58" s="1"/>
      <c r="E58" s="1"/>
      <c r="F58" s="2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S58" s="1"/>
      <c r="BT58" s="1"/>
      <c r="BU58" s="1"/>
      <c r="BV58" s="1"/>
      <c r="BW58" s="1"/>
      <c r="BX58" s="1"/>
    </row>
    <row r="59" spans="1:76" x14ac:dyDescent="0.25">
      <c r="A59" s="512" t="s">
        <v>183</v>
      </c>
      <c r="B59" s="500" t="s">
        <v>183</v>
      </c>
      <c r="C59" s="498" t="s">
        <v>0</v>
      </c>
      <c r="D59" s="498" t="s">
        <v>1</v>
      </c>
      <c r="E59" s="498" t="s">
        <v>2</v>
      </c>
      <c r="F59" s="498" t="s">
        <v>3</v>
      </c>
      <c r="G59" s="2" t="s">
        <v>53</v>
      </c>
      <c r="H59" s="505" t="s">
        <v>4</v>
      </c>
      <c r="I59" s="505" t="s">
        <v>5</v>
      </c>
      <c r="J59" s="505" t="s">
        <v>6</v>
      </c>
      <c r="K59" s="505" t="s">
        <v>7</v>
      </c>
      <c r="L59" s="509" t="s">
        <v>8</v>
      </c>
      <c r="M59" s="509" t="s">
        <v>9</v>
      </c>
      <c r="N59" s="509" t="s">
        <v>10</v>
      </c>
      <c r="O59" s="509" t="s">
        <v>11</v>
      </c>
      <c r="P59" s="503" t="s">
        <v>12</v>
      </c>
      <c r="Q59" s="503" t="s">
        <v>13</v>
      </c>
      <c r="R59" s="503" t="s">
        <v>207</v>
      </c>
      <c r="S59" s="503" t="s">
        <v>208</v>
      </c>
      <c r="T59" s="91" t="s">
        <v>53</v>
      </c>
      <c r="U59" s="505" t="s">
        <v>14</v>
      </c>
      <c r="V59" s="505" t="s">
        <v>15</v>
      </c>
      <c r="W59" s="505" t="s">
        <v>16</v>
      </c>
      <c r="X59" s="505" t="s">
        <v>17</v>
      </c>
      <c r="Y59" s="505" t="s">
        <v>18</v>
      </c>
      <c r="Z59" s="505" t="s">
        <v>19</v>
      </c>
      <c r="AA59" s="505" t="s">
        <v>20</v>
      </c>
      <c r="AB59" s="505" t="s">
        <v>21</v>
      </c>
      <c r="AC59" s="505" t="s">
        <v>22</v>
      </c>
      <c r="AD59" s="505" t="s">
        <v>23</v>
      </c>
      <c r="AE59" s="505" t="s">
        <v>24</v>
      </c>
      <c r="AF59" s="505" t="s">
        <v>25</v>
      </c>
      <c r="AG59" s="507" t="s">
        <v>26</v>
      </c>
      <c r="AH59" s="507" t="s">
        <v>27</v>
      </c>
      <c r="AI59" s="507" t="s">
        <v>28</v>
      </c>
      <c r="AJ59" s="507" t="s">
        <v>29</v>
      </c>
      <c r="AK59" s="507" t="s">
        <v>30</v>
      </c>
      <c r="AL59" s="507" t="s">
        <v>31</v>
      </c>
      <c r="AM59" s="507" t="s">
        <v>32</v>
      </c>
      <c r="AN59" s="507" t="s">
        <v>33</v>
      </c>
      <c r="AO59" s="507" t="s">
        <v>34</v>
      </c>
      <c r="AP59" s="507" t="s">
        <v>35</v>
      </c>
      <c r="AQ59" s="507" t="s">
        <v>36</v>
      </c>
      <c r="AR59" s="507" t="s">
        <v>37</v>
      </c>
      <c r="AS59" s="503" t="s">
        <v>38</v>
      </c>
      <c r="AT59" s="503" t="s">
        <v>39</v>
      </c>
      <c r="AU59" s="503" t="s">
        <v>40</v>
      </c>
      <c r="AV59" s="503" t="s">
        <v>41</v>
      </c>
      <c r="AW59" s="503" t="s">
        <v>42</v>
      </c>
      <c r="AX59" s="503" t="s">
        <v>43</v>
      </c>
      <c r="AY59" s="510" t="s">
        <v>322</v>
      </c>
      <c r="AZ59" s="510" t="s">
        <v>323</v>
      </c>
      <c r="BA59" s="510" t="s">
        <v>324</v>
      </c>
      <c r="BB59" s="510" t="s">
        <v>325</v>
      </c>
      <c r="BC59" s="510" t="s">
        <v>326</v>
      </c>
      <c r="BD59" s="510" t="s">
        <v>327</v>
      </c>
      <c r="BF59" s="518">
        <v>42736</v>
      </c>
      <c r="BG59" s="518">
        <v>42767</v>
      </c>
      <c r="BH59" s="518">
        <v>42795</v>
      </c>
      <c r="BI59" s="518">
        <v>42826</v>
      </c>
      <c r="BJ59" s="518">
        <v>42856</v>
      </c>
      <c r="BK59" s="518">
        <v>42887</v>
      </c>
      <c r="BL59" s="518">
        <v>42917</v>
      </c>
      <c r="BM59" s="518">
        <v>42948</v>
      </c>
      <c r="BN59" s="518">
        <v>42979</v>
      </c>
      <c r="BO59" s="518">
        <v>43009</v>
      </c>
      <c r="BP59" s="518">
        <v>43040</v>
      </c>
      <c r="BQ59" s="518">
        <v>43070</v>
      </c>
      <c r="BS59" s="2"/>
      <c r="BT59" s="2"/>
      <c r="BU59" s="2"/>
      <c r="BV59" s="2"/>
      <c r="BW59" s="2"/>
      <c r="BX59" s="2"/>
    </row>
    <row r="60" spans="1:76" x14ac:dyDescent="0.25">
      <c r="A60" s="513" t="s">
        <v>184</v>
      </c>
      <c r="B60" s="90" t="s">
        <v>172</v>
      </c>
      <c r="C60" s="46">
        <f>C49/C57</f>
        <v>0.10575053120914618</v>
      </c>
      <c r="D60" s="46">
        <f t="shared" ref="D60" si="105">D49/D57</f>
        <v>4.724543931525247E-2</v>
      </c>
      <c r="E60" s="46">
        <f>E49/E57</f>
        <v>0.12455212663185058</v>
      </c>
      <c r="F60" s="2">
        <f>IFERROR(SUM(AS60:BD60)/SUM($AG60:INDEX(AG60:AR60,$A$2)),"-")</f>
        <v>1.7195438875212974</v>
      </c>
      <c r="H60" s="46">
        <f>H49/H57</f>
        <v>0.1573808389352285</v>
      </c>
      <c r="I60" s="46">
        <f t="shared" ref="I60:Q60" si="106">I49/I57</f>
        <v>7.6239268355477244E-2</v>
      </c>
      <c r="J60" s="46">
        <f t="shared" si="106"/>
        <v>0.12434909446689474</v>
      </c>
      <c r="K60" s="46">
        <f t="shared" si="106"/>
        <v>9.136428556607161E-2</v>
      </c>
      <c r="L60" s="46">
        <f t="shared" si="106"/>
        <v>6.2185048342728387E-2</v>
      </c>
      <c r="M60" s="46">
        <f t="shared" si="106"/>
        <v>6.8996106714952515E-2</v>
      </c>
      <c r="N60" s="46">
        <f t="shared" si="106"/>
        <v>4.5659522199228433E-2</v>
      </c>
      <c r="O60" s="46">
        <f t="shared" si="106"/>
        <v>3.1942870705562475E-2</v>
      </c>
      <c r="P60" s="46">
        <f t="shared" si="106"/>
        <v>8.5081195081196034E-2</v>
      </c>
      <c r="Q60" s="46">
        <f t="shared" si="106"/>
        <v>0.15705865895716062</v>
      </c>
      <c r="R60" s="46" t="str">
        <f>IFERROR(R49/R57,"-")</f>
        <v>-</v>
      </c>
      <c r="S60" s="46" t="str">
        <f>IFERROR(S49/S57,"-")</f>
        <v>-</v>
      </c>
      <c r="T60" s="1"/>
      <c r="U60" s="46">
        <f t="shared" ref="U60:AX60" si="107">IFERROR(U49/U57,"-")</f>
        <v>0.11155301310922386</v>
      </c>
      <c r="V60" s="46">
        <f t="shared" si="107"/>
        <v>5.5065962590393189E-2</v>
      </c>
      <c r="W60" s="46">
        <f t="shared" si="107"/>
        <v>0.23810924414161261</v>
      </c>
      <c r="X60" s="46">
        <f t="shared" si="107"/>
        <v>8.5694614172022537E-2</v>
      </c>
      <c r="Y60" s="46">
        <f t="shared" si="107"/>
        <v>8.1753111460614036E-2</v>
      </c>
      <c r="Z60" s="46">
        <f t="shared" si="107"/>
        <v>6.0538785788956107E-2</v>
      </c>
      <c r="AA60" s="46">
        <f t="shared" si="107"/>
        <v>0.21277699257157862</v>
      </c>
      <c r="AB60" s="46">
        <f t="shared" si="107"/>
        <v>7.5300938340483375E-2</v>
      </c>
      <c r="AC60" s="46">
        <f t="shared" si="107"/>
        <v>7.7965087663851976E-2</v>
      </c>
      <c r="AD60" s="46">
        <f t="shared" si="107"/>
        <v>6.0674754352762872E-2</v>
      </c>
      <c r="AE60" s="46">
        <f t="shared" si="107"/>
        <v>6.2244631650013489E-2</v>
      </c>
      <c r="AF60" s="46">
        <f t="shared" si="107"/>
        <v>0.13214967505185088</v>
      </c>
      <c r="AG60" s="46">
        <f t="shared" si="107"/>
        <v>9.9225445049575256E-2</v>
      </c>
      <c r="AH60" s="46">
        <f t="shared" si="107"/>
        <v>6.2976438647191713E-2</v>
      </c>
      <c r="AI60" s="46">
        <f t="shared" si="107"/>
        <v>4.6504091204568908E-2</v>
      </c>
      <c r="AJ60" s="46">
        <f t="shared" si="107"/>
        <v>9.0819952537346732E-2</v>
      </c>
      <c r="AK60" s="46">
        <f t="shared" si="107"/>
        <v>7.4902745569121354E-2</v>
      </c>
      <c r="AL60" s="46">
        <f t="shared" si="107"/>
        <v>5.4438495138790892E-2</v>
      </c>
      <c r="AM60" s="46">
        <f t="shared" si="107"/>
        <v>6.5994319078428246E-2</v>
      </c>
      <c r="AN60" s="46">
        <f t="shared" si="107"/>
        <v>3.8117427908703018E-2</v>
      </c>
      <c r="AO60" s="46">
        <f t="shared" si="107"/>
        <v>3.9143419952462524E-2</v>
      </c>
      <c r="AP60" s="46">
        <f t="shared" si="107"/>
        <v>2.4064772681885425E-2</v>
      </c>
      <c r="AQ60" s="46">
        <f t="shared" si="107"/>
        <v>2.7914660729458668E-2</v>
      </c>
      <c r="AR60" s="46">
        <f t="shared" si="107"/>
        <v>3.7121116159562095E-2</v>
      </c>
      <c r="AS60" s="46">
        <f t="shared" si="107"/>
        <v>8.5345287828370586E-2</v>
      </c>
      <c r="AT60" s="46">
        <f t="shared" si="107"/>
        <v>0.1058592442953537</v>
      </c>
      <c r="AU60" s="46">
        <f t="shared" si="107"/>
        <v>7.1018917050862995E-2</v>
      </c>
      <c r="AV60" s="46">
        <f t="shared" si="107"/>
        <v>0.18677495787243298</v>
      </c>
      <c r="AW60" s="46">
        <f t="shared" si="107"/>
        <v>0.17418747540076512</v>
      </c>
      <c r="AX60" s="46">
        <f t="shared" si="107"/>
        <v>0.1142700350972603</v>
      </c>
      <c r="AY60" s="1"/>
      <c r="AZ60" s="1"/>
      <c r="BA60" s="1"/>
      <c r="BB60" s="1"/>
      <c r="BC60" s="1"/>
      <c r="BD60" s="1"/>
      <c r="BF60" s="25">
        <f t="shared" ref="BF60:BQ68" si="108">IFERROR(AS60/AG60,"-")</f>
        <v>0.86011494113964582</v>
      </c>
      <c r="BG60" s="25">
        <f t="shared" si="108"/>
        <v>1.6809341170973671</v>
      </c>
      <c r="BH60" s="25">
        <f t="shared" si="108"/>
        <v>1.5271541752843794</v>
      </c>
      <c r="BI60" s="25">
        <f t="shared" si="108"/>
        <v>2.056541020494675</v>
      </c>
      <c r="BJ60" s="25">
        <f t="shared" si="108"/>
        <v>2.3255152274761728</v>
      </c>
      <c r="BK60" s="25">
        <f t="shared" si="108"/>
        <v>2.0990667505765721</v>
      </c>
      <c r="BL60" s="25">
        <f t="shared" si="108"/>
        <v>0</v>
      </c>
      <c r="BM60" s="25">
        <f t="shared" si="108"/>
        <v>0</v>
      </c>
      <c r="BN60" s="25">
        <f t="shared" si="108"/>
        <v>0</v>
      </c>
      <c r="BO60" s="25">
        <f t="shared" si="108"/>
        <v>0</v>
      </c>
      <c r="BP60" s="25">
        <f t="shared" si="108"/>
        <v>0</v>
      </c>
      <c r="BQ60" s="25">
        <f t="shared" si="108"/>
        <v>0</v>
      </c>
      <c r="BS60" s="1"/>
      <c r="BT60" s="1"/>
      <c r="BU60" s="1"/>
      <c r="BV60" s="1"/>
      <c r="BW60" s="1"/>
      <c r="BX60" s="1"/>
    </row>
    <row r="61" spans="1:76" x14ac:dyDescent="0.25">
      <c r="A61" s="513" t="s">
        <v>64</v>
      </c>
      <c r="B61" s="90" t="s">
        <v>64</v>
      </c>
      <c r="C61" s="46">
        <f>C50/C57</f>
        <v>0.21784728117047134</v>
      </c>
      <c r="D61" s="46">
        <f t="shared" ref="D61:E61" si="109">D50/D57</f>
        <v>0.31028474413785578</v>
      </c>
      <c r="E61" s="46">
        <f t="shared" si="109"/>
        <v>0.31607104763890187</v>
      </c>
      <c r="F61" s="2">
        <f>IFERROR(SUM(AS61:BD61)/SUM($AG61:INDEX(AG61:AR61,$A$2)),"-")</f>
        <v>1.1034358386053642</v>
      </c>
      <c r="H61" s="46">
        <f t="shared" ref="H61:Q61" si="110">H50/H57</f>
        <v>0.20615039294591758</v>
      </c>
      <c r="I61" s="46">
        <f t="shared" si="110"/>
        <v>0.23735113405261765</v>
      </c>
      <c r="J61" s="46">
        <f t="shared" si="110"/>
        <v>0.23515396302076336</v>
      </c>
      <c r="K61" s="46">
        <f t="shared" si="110"/>
        <v>0.20170941173679241</v>
      </c>
      <c r="L61" s="46">
        <f t="shared" si="110"/>
        <v>0.20318284874020001</v>
      </c>
      <c r="M61" s="46">
        <f t="shared" si="110"/>
        <v>0.37491089571033193</v>
      </c>
      <c r="N61" s="46">
        <f t="shared" si="110"/>
        <v>0.31893918698477097</v>
      </c>
      <c r="O61" s="46">
        <f t="shared" si="110"/>
        <v>0.30344670916537619</v>
      </c>
      <c r="P61" s="46">
        <f t="shared" si="110"/>
        <v>0.26385006493007435</v>
      </c>
      <c r="Q61" s="46">
        <f t="shared" si="110"/>
        <v>0.35907796426830701</v>
      </c>
      <c r="R61" s="46" t="str">
        <f>IFERROR(R50/R57,"-")</f>
        <v>-</v>
      </c>
      <c r="S61" s="46" t="str">
        <f>IFERROR(S50/S57,"-")</f>
        <v>-</v>
      </c>
      <c r="T61" s="1"/>
      <c r="U61" s="46">
        <f t="shared" ref="U61:AX61" si="111">IFERROR(U50/U57,"-")</f>
        <v>0.27820763315991992</v>
      </c>
      <c r="V61" s="46">
        <f t="shared" si="111"/>
        <v>0.18267087510703614</v>
      </c>
      <c r="W61" s="46">
        <f t="shared" si="111"/>
        <v>0.17201990869649761</v>
      </c>
      <c r="X61" s="46">
        <f t="shared" si="111"/>
        <v>0.25523327170533738</v>
      </c>
      <c r="Y61" s="46">
        <f t="shared" si="111"/>
        <v>0.24386053108735362</v>
      </c>
      <c r="Z61" s="46">
        <f t="shared" si="111"/>
        <v>0.21100887802822577</v>
      </c>
      <c r="AA61" s="46">
        <f t="shared" si="111"/>
        <v>0.20816611981389757</v>
      </c>
      <c r="AB61" s="46">
        <f t="shared" si="111"/>
        <v>0.2337190835119918</v>
      </c>
      <c r="AC61" s="46">
        <f t="shared" si="111"/>
        <v>0.25585299966953423</v>
      </c>
      <c r="AD61" s="46">
        <f t="shared" si="111"/>
        <v>0.19272244114001855</v>
      </c>
      <c r="AE61" s="46">
        <f t="shared" si="111"/>
        <v>0.28557308389784297</v>
      </c>
      <c r="AF61" s="46">
        <f t="shared" si="111"/>
        <v>0.13251113037561121</v>
      </c>
      <c r="AG61" s="46">
        <f t="shared" si="111"/>
        <v>0.1559600233892513</v>
      </c>
      <c r="AH61" s="46">
        <f t="shared" si="111"/>
        <v>8.6686919386889189E-2</v>
      </c>
      <c r="AI61" s="46">
        <f t="shared" si="111"/>
        <v>0.27241239816464508</v>
      </c>
      <c r="AJ61" s="46">
        <f t="shared" si="111"/>
        <v>0.4141618260473694</v>
      </c>
      <c r="AK61" s="46">
        <f t="shared" si="111"/>
        <v>0.306898028930366</v>
      </c>
      <c r="AL61" s="46">
        <f t="shared" si="111"/>
        <v>0.39483171616953433</v>
      </c>
      <c r="AM61" s="46">
        <f t="shared" si="111"/>
        <v>0.30051683762032549</v>
      </c>
      <c r="AN61" s="46">
        <f t="shared" si="111"/>
        <v>0.31870337443078783</v>
      </c>
      <c r="AO61" s="46">
        <f t="shared" si="111"/>
        <v>0.32920712566745042</v>
      </c>
      <c r="AP61" s="46">
        <f t="shared" si="111"/>
        <v>0.29964926088595029</v>
      </c>
      <c r="AQ61" s="46">
        <f t="shared" si="111"/>
        <v>0.32582055782470504</v>
      </c>
      <c r="AR61" s="46">
        <f t="shared" si="111"/>
        <v>0.29485441033416343</v>
      </c>
      <c r="AS61" s="46">
        <f t="shared" si="111"/>
        <v>0.21434797558361829</v>
      </c>
      <c r="AT61" s="46">
        <f t="shared" si="111"/>
        <v>0.18671417475126026</v>
      </c>
      <c r="AU61" s="46">
        <f t="shared" si="111"/>
        <v>0.33700598761381101</v>
      </c>
      <c r="AV61" s="46">
        <f t="shared" si="111"/>
        <v>0.25186848062251577</v>
      </c>
      <c r="AW61" s="46">
        <f t="shared" si="111"/>
        <v>0.29213216659607355</v>
      </c>
      <c r="AX61" s="46">
        <f t="shared" si="111"/>
        <v>0.51758090223678788</v>
      </c>
      <c r="AY61" s="1"/>
      <c r="AZ61" s="1"/>
      <c r="BA61" s="1"/>
      <c r="BB61" s="1"/>
      <c r="BC61" s="1"/>
      <c r="BD61" s="1"/>
      <c r="BF61" s="25">
        <f t="shared" si="108"/>
        <v>1.3743776829825165</v>
      </c>
      <c r="BG61" s="25">
        <f t="shared" si="108"/>
        <v>2.1538909915340643</v>
      </c>
      <c r="BH61" s="25">
        <f t="shared" si="108"/>
        <v>1.2371169223000116</v>
      </c>
      <c r="BI61" s="25">
        <f t="shared" si="108"/>
        <v>0.60814026011588174</v>
      </c>
      <c r="BJ61" s="25">
        <f t="shared" si="108"/>
        <v>0.95188674757620306</v>
      </c>
      <c r="BK61" s="25">
        <f t="shared" si="108"/>
        <v>1.3108898830572846</v>
      </c>
      <c r="BL61" s="25">
        <f t="shared" si="108"/>
        <v>0</v>
      </c>
      <c r="BM61" s="25">
        <f t="shared" si="108"/>
        <v>0</v>
      </c>
      <c r="BN61" s="25">
        <f t="shared" si="108"/>
        <v>0</v>
      </c>
      <c r="BO61" s="25">
        <f t="shared" si="108"/>
        <v>0</v>
      </c>
      <c r="BP61" s="25">
        <f t="shared" si="108"/>
        <v>0</v>
      </c>
      <c r="BQ61" s="25">
        <f t="shared" si="108"/>
        <v>0</v>
      </c>
      <c r="BS61" s="1"/>
      <c r="BT61" s="1"/>
      <c r="BU61" s="1"/>
      <c r="BV61" s="1"/>
      <c r="BW61" s="1"/>
      <c r="BX61" s="1"/>
    </row>
    <row r="62" spans="1:76" x14ac:dyDescent="0.25">
      <c r="A62" s="513" t="s">
        <v>65</v>
      </c>
      <c r="B62" s="90" t="s">
        <v>65</v>
      </c>
      <c r="C62" s="46">
        <f>C51/C57</f>
        <v>0.16642618886619912</v>
      </c>
      <c r="D62" s="46">
        <f t="shared" ref="D62:E62" si="112">D51/D57</f>
        <v>0.15012289090961126</v>
      </c>
      <c r="E62" s="46">
        <f t="shared" si="112"/>
        <v>0.11649112520247568</v>
      </c>
      <c r="F62" s="2">
        <f>IFERROR(SUM(AS62:BD62)/SUM($AG62:INDEX(AG62:AR62,$A$2)),"-")</f>
        <v>1.0529787062656986</v>
      </c>
      <c r="H62" s="46">
        <f>H51/H57</f>
        <v>0.17302157901686024</v>
      </c>
      <c r="I62" s="46">
        <f t="shared" ref="I62:Q62" si="113">I51/I57</f>
        <v>0.16700494296545149</v>
      </c>
      <c r="J62" s="46">
        <f t="shared" si="113"/>
        <v>0.16015147224490217</v>
      </c>
      <c r="K62" s="46">
        <f t="shared" si="113"/>
        <v>0.16814259024504852</v>
      </c>
      <c r="L62" s="46">
        <f t="shared" si="113"/>
        <v>7.256542649181312E-2</v>
      </c>
      <c r="M62" s="46">
        <f t="shared" si="113"/>
        <v>0.14413756548320786</v>
      </c>
      <c r="N62" s="46">
        <f t="shared" si="113"/>
        <v>0.18918229518918761</v>
      </c>
      <c r="O62" s="46">
        <f t="shared" si="113"/>
        <v>0.15224064416309965</v>
      </c>
      <c r="P62" s="46">
        <f t="shared" si="113"/>
        <v>0.12165538914189584</v>
      </c>
      <c r="Q62" s="46">
        <f t="shared" si="113"/>
        <v>0.11223806336460752</v>
      </c>
      <c r="R62" s="46" t="str">
        <f>IFERROR(R51/R57,"-")</f>
        <v>-</v>
      </c>
      <c r="S62" s="46" t="str">
        <f>IFERROR(S51/S57,"-")</f>
        <v>-</v>
      </c>
      <c r="T62" s="1"/>
      <c r="U62" s="46">
        <f t="shared" ref="U62:AX62" si="114">IFERROR(U51/U57,"-")</f>
        <v>0.17360561383868983</v>
      </c>
      <c r="V62" s="46">
        <f t="shared" si="114"/>
        <v>0.24082748739555501</v>
      </c>
      <c r="W62" s="46">
        <f t="shared" si="114"/>
        <v>0.13851610544912932</v>
      </c>
      <c r="X62" s="46">
        <f t="shared" si="114"/>
        <v>0.1130018101484387</v>
      </c>
      <c r="Y62" s="46">
        <f t="shared" si="114"/>
        <v>0.21955304696750266</v>
      </c>
      <c r="Z62" s="46">
        <f t="shared" si="114"/>
        <v>0.18481178033631909</v>
      </c>
      <c r="AA62" s="46">
        <f>IFERROR(AA51/AA57,"-")</f>
        <v>0.15234877748903081</v>
      </c>
      <c r="AB62" s="46">
        <f t="shared" si="114"/>
        <v>0.2016553998331648</v>
      </c>
      <c r="AC62" s="46">
        <f t="shared" si="114"/>
        <v>0.14941661361345035</v>
      </c>
      <c r="AD62" s="46">
        <f t="shared" si="114"/>
        <v>0.23629317685980467</v>
      </c>
      <c r="AE62" s="46">
        <f t="shared" si="114"/>
        <v>7.7048340164297055E-2</v>
      </c>
      <c r="AF62" s="46">
        <f t="shared" si="114"/>
        <v>0.21436663844886242</v>
      </c>
      <c r="AG62" s="46">
        <f t="shared" si="114"/>
        <v>0.13663393135709298</v>
      </c>
      <c r="AH62" s="46">
        <f t="shared" si="114"/>
        <v>0.10846576323818685</v>
      </c>
      <c r="AI62" s="46">
        <f t="shared" si="114"/>
        <v>3.0719691428152913E-2</v>
      </c>
      <c r="AJ62" s="46">
        <f t="shared" si="114"/>
        <v>0.11821818165599347</v>
      </c>
      <c r="AK62" s="46">
        <f t="shared" si="114"/>
        <v>0.11858717967364611</v>
      </c>
      <c r="AL62" s="46">
        <f t="shared" si="114"/>
        <v>0.17229406467683403</v>
      </c>
      <c r="AM62" s="46">
        <f t="shared" si="114"/>
        <v>0.21738930093103975</v>
      </c>
      <c r="AN62" s="46">
        <f t="shared" si="114"/>
        <v>0.15599816800437818</v>
      </c>
      <c r="AO62" s="46">
        <f t="shared" si="114"/>
        <v>0.19417400099858195</v>
      </c>
      <c r="AP62" s="46">
        <f t="shared" si="114"/>
        <v>0.17571482208852532</v>
      </c>
      <c r="AQ62" s="46">
        <f t="shared" si="114"/>
        <v>0.17048741768089345</v>
      </c>
      <c r="AR62" s="46">
        <f t="shared" si="114"/>
        <v>0.13396376398075738</v>
      </c>
      <c r="AS62" s="46">
        <f t="shared" si="114"/>
        <v>0.17728399711800727</v>
      </c>
      <c r="AT62" s="46">
        <f t="shared" si="114"/>
        <v>7.9187487714935487E-2</v>
      </c>
      <c r="AU62" s="46">
        <f t="shared" si="114"/>
        <v>0.12614373348641869</v>
      </c>
      <c r="AV62" s="46">
        <f t="shared" si="114"/>
        <v>0.14287269322964452</v>
      </c>
      <c r="AW62" s="46">
        <f t="shared" si="114"/>
        <v>0.11822472562842974</v>
      </c>
      <c r="AX62" s="46">
        <f t="shared" si="114"/>
        <v>7.7492287410854316E-2</v>
      </c>
      <c r="AY62" s="1"/>
      <c r="AZ62" s="1"/>
      <c r="BA62" s="1"/>
      <c r="BB62" s="1"/>
      <c r="BC62" s="1"/>
      <c r="BD62" s="1"/>
      <c r="BF62" s="25">
        <f t="shared" si="108"/>
        <v>1.2975107673267139</v>
      </c>
      <c r="BG62" s="25">
        <f t="shared" si="108"/>
        <v>0.73006896693330459</v>
      </c>
      <c r="BH62" s="25">
        <f t="shared" si="108"/>
        <v>4.1062825706255266</v>
      </c>
      <c r="BI62" s="25">
        <f t="shared" si="108"/>
        <v>1.2085509287005778</v>
      </c>
      <c r="BJ62" s="25">
        <f t="shared" si="108"/>
        <v>0.99694356467356882</v>
      </c>
      <c r="BK62" s="25">
        <f t="shared" si="108"/>
        <v>0.44976759678984818</v>
      </c>
      <c r="BL62" s="25">
        <f t="shared" si="108"/>
        <v>0</v>
      </c>
      <c r="BM62" s="25">
        <f t="shared" si="108"/>
        <v>0</v>
      </c>
      <c r="BN62" s="25">
        <f t="shared" si="108"/>
        <v>0</v>
      </c>
      <c r="BO62" s="25">
        <f t="shared" si="108"/>
        <v>0</v>
      </c>
      <c r="BP62" s="25">
        <f t="shared" si="108"/>
        <v>0</v>
      </c>
      <c r="BQ62" s="25">
        <f t="shared" si="108"/>
        <v>0</v>
      </c>
      <c r="BS62" s="1"/>
      <c r="BT62" s="1"/>
      <c r="BU62" s="1"/>
      <c r="BV62" s="1"/>
      <c r="BW62" s="1"/>
      <c r="BX62" s="1"/>
    </row>
    <row r="63" spans="1:76" x14ac:dyDescent="0.25">
      <c r="A63" s="513" t="s">
        <v>66</v>
      </c>
      <c r="B63" s="90" t="s">
        <v>66</v>
      </c>
      <c r="C63" s="46">
        <f>C52/C57</f>
        <v>0.1863229871918235</v>
      </c>
      <c r="D63" s="46">
        <f t="shared" ref="D63:E63" si="115">D52/D57</f>
        <v>0.16679045179805679</v>
      </c>
      <c r="E63" s="46">
        <f t="shared" si="115"/>
        <v>0.15503667289848433</v>
      </c>
      <c r="F63" s="2">
        <f>IFERROR(SUM(AS63:BD63)/SUM($AG63:INDEX(AG63:AR63,$A$2)),"-")</f>
        <v>1.0321109116375882</v>
      </c>
      <c r="H63" s="46">
        <f t="shared" ref="H63:Q63" si="116">H52/H57</f>
        <v>0.20917748296468941</v>
      </c>
      <c r="I63" s="46">
        <f t="shared" si="116"/>
        <v>0.16353925611393091</v>
      </c>
      <c r="J63" s="46">
        <f t="shared" si="116"/>
        <v>0.18657329185485291</v>
      </c>
      <c r="K63" s="46">
        <f t="shared" si="116"/>
        <v>0.18936736864288306</v>
      </c>
      <c r="L63" s="46">
        <f t="shared" si="116"/>
        <v>0.19657905889243704</v>
      </c>
      <c r="M63" s="46">
        <f t="shared" si="116"/>
        <v>0.11912337674199266</v>
      </c>
      <c r="N63" s="46">
        <f t="shared" si="116"/>
        <v>0.20582485826261274</v>
      </c>
      <c r="O63" s="46">
        <f t="shared" si="116"/>
        <v>0.15777317427978407</v>
      </c>
      <c r="P63" s="46">
        <f>P52/P57</f>
        <v>0.20582880683233415</v>
      </c>
      <c r="Q63" s="46">
        <f t="shared" si="116"/>
        <v>0.11320649360633171</v>
      </c>
      <c r="R63" s="46" t="str">
        <f>IFERROR(R52/R57,"-")</f>
        <v>-</v>
      </c>
      <c r="S63" s="46" t="str">
        <f>IFERROR(S52/S57,"-")</f>
        <v>-</v>
      </c>
      <c r="T63" s="1"/>
      <c r="U63" s="46">
        <f t="shared" ref="U63:AX63" si="117">IFERROR(U52/U57,"-")</f>
        <v>0.2165158526720069</v>
      </c>
      <c r="V63" s="46">
        <f t="shared" si="117"/>
        <v>0.22091308701407053</v>
      </c>
      <c r="W63" s="46">
        <f t="shared" si="117"/>
        <v>0.19859028001920367</v>
      </c>
      <c r="X63" s="46">
        <f t="shared" si="117"/>
        <v>0.1019995939435272</v>
      </c>
      <c r="Y63" s="46">
        <f t="shared" si="117"/>
        <v>0.13469196792387655</v>
      </c>
      <c r="Z63" s="46">
        <f t="shared" si="117"/>
        <v>0.25970560042473145</v>
      </c>
      <c r="AA63" s="46">
        <f t="shared" si="117"/>
        <v>0.17324460578135617</v>
      </c>
      <c r="AB63" s="46">
        <f t="shared" si="117"/>
        <v>0.17814820649210866</v>
      </c>
      <c r="AC63" s="46">
        <f t="shared" si="117"/>
        <v>0.1998737834874354</v>
      </c>
      <c r="AD63" s="46">
        <f t="shared" si="117"/>
        <v>0.21268628489930144</v>
      </c>
      <c r="AE63" s="46">
        <f t="shared" si="117"/>
        <v>0.20549693404154323</v>
      </c>
      <c r="AF63" s="46">
        <f t="shared" si="117"/>
        <v>0.16364367584122888</v>
      </c>
      <c r="AG63" s="46">
        <f t="shared" si="117"/>
        <v>0.18847179106940298</v>
      </c>
      <c r="AH63" s="46">
        <f t="shared" si="117"/>
        <v>0.26801114100361378</v>
      </c>
      <c r="AI63" s="46">
        <f t="shared" si="117"/>
        <v>0.16948232404360095</v>
      </c>
      <c r="AJ63" s="46">
        <f t="shared" si="117"/>
        <v>0.10073827077032661</v>
      </c>
      <c r="AK63" s="46">
        <f t="shared" si="117"/>
        <v>0.12110240726341373</v>
      </c>
      <c r="AL63" s="46">
        <f t="shared" si="117"/>
        <v>0.12730958037959991</v>
      </c>
      <c r="AM63" s="46">
        <f t="shared" si="117"/>
        <v>0.16871718478775435</v>
      </c>
      <c r="AN63" s="46">
        <f t="shared" si="117"/>
        <v>0.21168659978557089</v>
      </c>
      <c r="AO63" s="46">
        <f t="shared" si="117"/>
        <v>0.22259454584021554</v>
      </c>
      <c r="AP63" s="46">
        <f t="shared" si="117"/>
        <v>0.16875220645379993</v>
      </c>
      <c r="AQ63" s="46">
        <f t="shared" si="117"/>
        <v>0.16962118538144896</v>
      </c>
      <c r="AR63" s="46">
        <f t="shared" si="117"/>
        <v>0.14771376588138277</v>
      </c>
      <c r="AS63" s="46">
        <f t="shared" si="117"/>
        <v>0.2456518175822395</v>
      </c>
      <c r="AT63" s="46">
        <f t="shared" si="117"/>
        <v>0.27132059504476136</v>
      </c>
      <c r="AU63" s="46">
        <f t="shared" si="117"/>
        <v>0.14466892726782038</v>
      </c>
      <c r="AV63" s="46">
        <f t="shared" si="117"/>
        <v>0.10374670600268097</v>
      </c>
      <c r="AW63" s="46">
        <f t="shared" si="117"/>
        <v>0.14043462637608253</v>
      </c>
      <c r="AX63" s="46">
        <f t="shared" si="117"/>
        <v>0.1006046903798859</v>
      </c>
      <c r="AY63" s="1"/>
      <c r="AZ63" s="1"/>
      <c r="BA63" s="1"/>
      <c r="BB63" s="1"/>
      <c r="BC63" s="1"/>
      <c r="BD63" s="1"/>
      <c r="BF63" s="25">
        <f t="shared" si="108"/>
        <v>1.3033877175379551</v>
      </c>
      <c r="BG63" s="25">
        <f t="shared" si="108"/>
        <v>1.0123481957830363</v>
      </c>
      <c r="BH63" s="25">
        <f t="shared" si="108"/>
        <v>0.8535930108593679</v>
      </c>
      <c r="BI63" s="25">
        <f t="shared" si="108"/>
        <v>1.0298638760557375</v>
      </c>
      <c r="BJ63" s="25">
        <f t="shared" si="108"/>
        <v>1.1596352999872139</v>
      </c>
      <c r="BK63" s="25">
        <f t="shared" si="108"/>
        <v>0.79023660340338997</v>
      </c>
      <c r="BL63" s="25">
        <f t="shared" si="108"/>
        <v>0</v>
      </c>
      <c r="BM63" s="25">
        <f t="shared" si="108"/>
        <v>0</v>
      </c>
      <c r="BN63" s="25">
        <f t="shared" si="108"/>
        <v>0</v>
      </c>
      <c r="BO63" s="25">
        <f t="shared" si="108"/>
        <v>0</v>
      </c>
      <c r="BP63" s="25">
        <f t="shared" si="108"/>
        <v>0</v>
      </c>
      <c r="BQ63" s="25">
        <f t="shared" si="108"/>
        <v>0</v>
      </c>
      <c r="BS63" s="1"/>
      <c r="BT63" s="1"/>
      <c r="BU63" s="1"/>
      <c r="BV63" s="1"/>
      <c r="BW63" s="1"/>
      <c r="BX63" s="1"/>
    </row>
    <row r="64" spans="1:76" x14ac:dyDescent="0.25">
      <c r="A64" s="513" t="s">
        <v>67</v>
      </c>
      <c r="B64" s="90" t="s">
        <v>67</v>
      </c>
      <c r="C64" s="46">
        <f>C53/C57</f>
        <v>0.14003272659739513</v>
      </c>
      <c r="D64" s="46">
        <f>D53/D57</f>
        <v>0.11073951759006909</v>
      </c>
      <c r="E64" s="46">
        <f t="shared" ref="E64" si="118">E53/E57</f>
        <v>0.10675211567121143</v>
      </c>
      <c r="F64" s="2">
        <f>IFERROR(SUM(AS64:BD64)/SUM($AG64:INDEX(AG64:AR64,$A$2)),"-")</f>
        <v>0.80552958096650051</v>
      </c>
      <c r="H64" s="46">
        <f t="shared" ref="H64:Q64" si="119">H53/H57</f>
        <v>0.11211226370144146</v>
      </c>
      <c r="I64" s="46">
        <f t="shared" si="119"/>
        <v>0.19245069483910995</v>
      </c>
      <c r="J64" s="46">
        <f t="shared" si="119"/>
        <v>0.12035154734713423</v>
      </c>
      <c r="K64" s="46">
        <f t="shared" si="119"/>
        <v>0.13764505603234251</v>
      </c>
      <c r="L64" s="46">
        <f t="shared" si="119"/>
        <v>0.19293875208204606</v>
      </c>
      <c r="M64" s="46">
        <f t="shared" si="119"/>
        <v>7.4305608001744378E-2</v>
      </c>
      <c r="N64" s="46">
        <f t="shared" si="119"/>
        <v>7.5088412208352731E-2</v>
      </c>
      <c r="O64" s="46">
        <f t="shared" si="119"/>
        <v>0.12771753741616232</v>
      </c>
      <c r="P64" s="46">
        <f t="shared" si="119"/>
        <v>0.15368697647124147</v>
      </c>
      <c r="Q64" s="46">
        <f t="shared" si="119"/>
        <v>6.8098617771823675E-2</v>
      </c>
      <c r="R64" s="46" t="str">
        <f>IFERROR(R53/R57,"-")</f>
        <v>-</v>
      </c>
      <c r="S64" s="46" t="str">
        <f>IFERROR(S53/S57,"-")</f>
        <v>-</v>
      </c>
      <c r="T64" s="1"/>
      <c r="U64" s="46">
        <f t="shared" ref="U64:AX64" si="120">IFERROR(U53/U57,"-")</f>
        <v>0.10217149408299134</v>
      </c>
      <c r="V64" s="46">
        <f t="shared" si="120"/>
        <v>0.11022837064063468</v>
      </c>
      <c r="W64" s="46">
        <f t="shared" si="120"/>
        <v>0.11939969581887383</v>
      </c>
      <c r="X64" s="46">
        <f t="shared" si="120"/>
        <v>0.24122488340131149</v>
      </c>
      <c r="Y64" s="46">
        <f t="shared" si="120"/>
        <v>0.19150954136986859</v>
      </c>
      <c r="Z64" s="46">
        <f t="shared" si="120"/>
        <v>0.13658848022338149</v>
      </c>
      <c r="AA64" s="46">
        <f t="shared" si="120"/>
        <v>0.11254604869120309</v>
      </c>
      <c r="AB64" s="46">
        <f t="shared" si="120"/>
        <v>0.12737506366722945</v>
      </c>
      <c r="AC64" s="46">
        <f t="shared" si="120"/>
        <v>0.12337132142612482</v>
      </c>
      <c r="AD64" s="46">
        <f t="shared" si="120"/>
        <v>0.11995201028933211</v>
      </c>
      <c r="AE64" s="46">
        <f t="shared" si="120"/>
        <v>0.14225338220035427</v>
      </c>
      <c r="AF64" s="46">
        <f t="shared" si="120"/>
        <v>0.14236738168630503</v>
      </c>
      <c r="AG64" s="46">
        <f t="shared" si="120"/>
        <v>0.19641230019590422</v>
      </c>
      <c r="AH64" s="46">
        <f t="shared" si="120"/>
        <v>0.1719506707745676</v>
      </c>
      <c r="AI64" s="46">
        <f t="shared" si="120"/>
        <v>0.20044814617302523</v>
      </c>
      <c r="AJ64" s="46">
        <f t="shared" si="120"/>
        <v>9.8818084997589817E-2</v>
      </c>
      <c r="AK64" s="46">
        <f t="shared" si="120"/>
        <v>9.7408921930774883E-2</v>
      </c>
      <c r="AL64" s="46">
        <f t="shared" si="120"/>
        <v>4.8299022251590711E-2</v>
      </c>
      <c r="AM64" s="46">
        <f t="shared" si="120"/>
        <v>6.9150134132870397E-2</v>
      </c>
      <c r="AN64" s="46">
        <f t="shared" si="120"/>
        <v>7.9478368791457935E-2</v>
      </c>
      <c r="AO64" s="46">
        <f t="shared" si="120"/>
        <v>7.5640573966704219E-2</v>
      </c>
      <c r="AP64" s="46">
        <f t="shared" si="120"/>
        <v>0.13719239661248631</v>
      </c>
      <c r="AQ64" s="46">
        <f t="shared" si="120"/>
        <v>0.11192012845749626</v>
      </c>
      <c r="AR64" s="46">
        <f t="shared" si="120"/>
        <v>0.13090291874083373</v>
      </c>
      <c r="AS64" s="46">
        <f t="shared" si="120"/>
        <v>0.13376994258253108</v>
      </c>
      <c r="AT64" s="46">
        <f t="shared" si="120"/>
        <v>0.15207286862570826</v>
      </c>
      <c r="AU64" s="46">
        <f t="shared" si="120"/>
        <v>0.16337062629109542</v>
      </c>
      <c r="AV64" s="46">
        <f t="shared" si="120"/>
        <v>7.6602956543017686E-2</v>
      </c>
      <c r="AW64" s="46">
        <f t="shared" si="120"/>
        <v>7.551542072827809E-2</v>
      </c>
      <c r="AX64" s="46">
        <f t="shared" si="120"/>
        <v>5.383531589178947E-2</v>
      </c>
      <c r="AY64" s="1"/>
      <c r="AZ64" s="1"/>
      <c r="BA64" s="1"/>
      <c r="BB64" s="1"/>
      <c r="BC64" s="1"/>
      <c r="BD64" s="1"/>
      <c r="BF64" s="25">
        <f t="shared" si="108"/>
        <v>0.68106703322097029</v>
      </c>
      <c r="BG64" s="25">
        <f t="shared" si="108"/>
        <v>0.88439822851915639</v>
      </c>
      <c r="BH64" s="25">
        <f t="shared" si="108"/>
        <v>0.81502687557945885</v>
      </c>
      <c r="BI64" s="25">
        <f t="shared" si="108"/>
        <v>0.77519167210016304</v>
      </c>
      <c r="BJ64" s="25">
        <f t="shared" si="108"/>
        <v>0.77524131497876814</v>
      </c>
      <c r="BK64" s="25">
        <f t="shared" si="108"/>
        <v>1.1146253771217165</v>
      </c>
      <c r="BL64" s="25">
        <f t="shared" si="108"/>
        <v>0</v>
      </c>
      <c r="BM64" s="25">
        <f t="shared" si="108"/>
        <v>0</v>
      </c>
      <c r="BN64" s="25">
        <f t="shared" si="108"/>
        <v>0</v>
      </c>
      <c r="BO64" s="25">
        <f t="shared" si="108"/>
        <v>0</v>
      </c>
      <c r="BP64" s="25">
        <f t="shared" si="108"/>
        <v>0</v>
      </c>
      <c r="BQ64" s="25">
        <f t="shared" si="108"/>
        <v>0</v>
      </c>
      <c r="BS64" s="1"/>
      <c r="BT64" s="1"/>
      <c r="BU64" s="1"/>
      <c r="BV64" s="1"/>
      <c r="BW64" s="1"/>
      <c r="BX64" s="1"/>
    </row>
    <row r="65" spans="1:76" x14ac:dyDescent="0.25">
      <c r="A65" s="513" t="s">
        <v>68</v>
      </c>
      <c r="B65" s="90" t="s">
        <v>68</v>
      </c>
      <c r="C65" s="46">
        <f>C54/C57</f>
        <v>0.12794499322395089</v>
      </c>
      <c r="D65" s="46">
        <f t="shared" ref="D65:E65" si="121">D54/D57</f>
        <v>0.11481987897960447</v>
      </c>
      <c r="E65" s="46">
        <f t="shared" si="121"/>
        <v>5.8579540530034793E-2</v>
      </c>
      <c r="F65" s="2">
        <f>IFERROR(SUM(AS65:BD65)/SUM($AG65:INDEX(AG65:AR65,$A$2)),"-")</f>
        <v>0.36692346595996944</v>
      </c>
      <c r="H65" s="46">
        <f t="shared" ref="H65:Q65" si="122">H54/H57</f>
        <v>0.12782441718284471</v>
      </c>
      <c r="I65" s="46">
        <f t="shared" si="122"/>
        <v>0.14945055768046459</v>
      </c>
      <c r="J65" s="46">
        <f t="shared" si="122"/>
        <v>0.11161945905722584</v>
      </c>
      <c r="K65" s="46">
        <f t="shared" si="122"/>
        <v>0.12875031726868835</v>
      </c>
      <c r="L65" s="46">
        <f t="shared" si="122"/>
        <v>0.15948827246785385</v>
      </c>
      <c r="M65" s="46">
        <f t="shared" si="122"/>
        <v>0.15292145026651188</v>
      </c>
      <c r="N65" s="46">
        <f t="shared" si="122"/>
        <v>8.0180344963665051E-2</v>
      </c>
      <c r="O65" s="46">
        <f t="shared" si="122"/>
        <v>0.10287903200437946</v>
      </c>
      <c r="P65" s="46">
        <f t="shared" si="122"/>
        <v>6.0536394479313672E-2</v>
      </c>
      <c r="Q65" s="46">
        <f t="shared" si="122"/>
        <v>5.6967961232076973E-2</v>
      </c>
      <c r="R65" s="46" t="str">
        <f>IFERROR(R54/R57,"-")</f>
        <v>-</v>
      </c>
      <c r="S65" s="46" t="str">
        <f>IFERROR(S54/S57,"-")</f>
        <v>-</v>
      </c>
      <c r="T65" s="1"/>
      <c r="U65" s="46">
        <f t="shared" ref="U65:AB65" si="123">IFERROR(U54/U57,"-")</f>
        <v>0.11099405012818563</v>
      </c>
      <c r="V65" s="46">
        <f t="shared" si="123"/>
        <v>0.16268591083214362</v>
      </c>
      <c r="W65" s="46">
        <f t="shared" si="123"/>
        <v>0.12100786854183572</v>
      </c>
      <c r="X65" s="46">
        <f t="shared" si="123"/>
        <v>0.19803586981511806</v>
      </c>
      <c r="Y65" s="46">
        <f t="shared" si="123"/>
        <v>0.13347113628921689</v>
      </c>
      <c r="Z65" s="46">
        <f t="shared" si="123"/>
        <v>0.10666741114548674</v>
      </c>
      <c r="AA65" s="46">
        <f t="shared" si="123"/>
        <v>0.10977938237590443</v>
      </c>
      <c r="AB65" s="46">
        <f t="shared" si="123"/>
        <v>0.12602532581246201</v>
      </c>
      <c r="AC65" s="46">
        <f>IFERROR(AC54/AC57,"-")</f>
        <v>0.10724594139201196</v>
      </c>
      <c r="AD65" s="46">
        <f t="shared" ref="AD65:AX65" si="124">IFERROR(AD54/AD57,"-")</f>
        <v>0.14161292124343519</v>
      </c>
      <c r="AE65" s="46">
        <f t="shared" si="124"/>
        <v>0.12666909127465795</v>
      </c>
      <c r="AF65" s="46">
        <f t="shared" si="124"/>
        <v>0.12420279158819812</v>
      </c>
      <c r="AG65" s="46">
        <f t="shared" si="124"/>
        <v>0.106224215077212</v>
      </c>
      <c r="AH65" s="46">
        <f t="shared" si="124"/>
        <v>0.17907783875771846</v>
      </c>
      <c r="AI65" s="46">
        <f t="shared" si="124"/>
        <v>0.17320026706342659</v>
      </c>
      <c r="AJ65" s="46">
        <f t="shared" si="124"/>
        <v>0.14382214535142834</v>
      </c>
      <c r="AK65" s="46">
        <f t="shared" si="124"/>
        <v>0.19665826945297529</v>
      </c>
      <c r="AL65" s="46">
        <f t="shared" si="124"/>
        <v>0.13190505458838814</v>
      </c>
      <c r="AM65" s="46">
        <f t="shared" si="124"/>
        <v>0.12662736310557038</v>
      </c>
      <c r="AN65" s="46">
        <f t="shared" si="124"/>
        <v>7.0119441441295588E-2</v>
      </c>
      <c r="AO65" s="46">
        <f t="shared" si="124"/>
        <v>6.0871937508037544E-2</v>
      </c>
      <c r="AP65" s="46">
        <f t="shared" si="124"/>
        <v>4.8370293287320017E-2</v>
      </c>
      <c r="AQ65" s="46">
        <f t="shared" si="124"/>
        <v>9.4130690532568922E-2</v>
      </c>
      <c r="AR65" s="46">
        <f t="shared" si="124"/>
        <v>0.12998701219764863</v>
      </c>
      <c r="AS65" s="46">
        <f t="shared" si="124"/>
        <v>3.9373367196073948E-2</v>
      </c>
      <c r="AT65" s="46">
        <f t="shared" si="124"/>
        <v>5.8217526541991291E-2</v>
      </c>
      <c r="AU65" s="46">
        <f t="shared" si="124"/>
        <v>7.1231163177266257E-2</v>
      </c>
      <c r="AV65" s="46">
        <f t="shared" si="124"/>
        <v>7.0775060480318591E-2</v>
      </c>
      <c r="AW65" s="46">
        <f t="shared" si="124"/>
        <v>6.4693055524114182E-2</v>
      </c>
      <c r="AX65" s="46">
        <f t="shared" si="124"/>
        <v>3.7274401513681277E-2</v>
      </c>
      <c r="AY65" s="1"/>
      <c r="AZ65" s="1"/>
      <c r="BA65" s="1"/>
      <c r="BB65" s="1"/>
      <c r="BC65" s="1"/>
      <c r="BD65" s="1"/>
      <c r="BF65" s="25">
        <f t="shared" si="108"/>
        <v>0.37066282078388935</v>
      </c>
      <c r="BG65" s="25">
        <f t="shared" si="108"/>
        <v>0.32509620925655741</v>
      </c>
      <c r="BH65" s="25">
        <f t="shared" si="108"/>
        <v>0.41126474216798486</v>
      </c>
      <c r="BI65" s="25">
        <f t="shared" si="108"/>
        <v>0.49210127068665438</v>
      </c>
      <c r="BJ65" s="25">
        <f t="shared" si="108"/>
        <v>0.32896178586369346</v>
      </c>
      <c r="BK65" s="25">
        <f t="shared" si="108"/>
        <v>0.28258508841830704</v>
      </c>
      <c r="BL65" s="25">
        <f t="shared" si="108"/>
        <v>0</v>
      </c>
      <c r="BM65" s="25">
        <f t="shared" si="108"/>
        <v>0</v>
      </c>
      <c r="BN65" s="25">
        <f t="shared" si="108"/>
        <v>0</v>
      </c>
      <c r="BO65" s="25">
        <f t="shared" si="108"/>
        <v>0</v>
      </c>
      <c r="BP65" s="25">
        <f t="shared" si="108"/>
        <v>0</v>
      </c>
      <c r="BQ65" s="25">
        <f t="shared" si="108"/>
        <v>0</v>
      </c>
      <c r="BS65" s="1"/>
      <c r="BT65" s="1"/>
      <c r="BU65" s="1"/>
      <c r="BV65" s="1"/>
      <c r="BW65" s="1"/>
      <c r="BX65" s="1"/>
    </row>
    <row r="66" spans="1:76" x14ac:dyDescent="0.25">
      <c r="A66" s="513" t="s">
        <v>69</v>
      </c>
      <c r="B66" s="90" t="s">
        <v>69</v>
      </c>
      <c r="C66" s="46">
        <f>C55/C57</f>
        <v>5.5675291741013815E-2</v>
      </c>
      <c r="D66" s="46">
        <f t="shared" ref="D66:E66" si="125">D55/D57</f>
        <v>9.9997077269550122E-2</v>
      </c>
      <c r="E66" s="46">
        <f t="shared" si="125"/>
        <v>8.2107696737182406E-2</v>
      </c>
      <c r="F66" s="2">
        <f>IFERROR(SUM(AS66:BD66)/SUM($AG66:INDEX(AG66:AR66,$A$2)),"-")</f>
        <v>0.95481015338773445</v>
      </c>
      <c r="H66" s="46">
        <f t="shared" ref="H66:Q66" si="126">H55/H57</f>
        <v>1.4333025253018133E-2</v>
      </c>
      <c r="I66" s="46">
        <f t="shared" si="126"/>
        <v>1.3964145992948212E-2</v>
      </c>
      <c r="J66" s="46">
        <f t="shared" si="126"/>
        <v>6.1801172008226796E-2</v>
      </c>
      <c r="K66" s="46">
        <f t="shared" si="126"/>
        <v>8.3020970508173531E-2</v>
      </c>
      <c r="L66" s="46">
        <f t="shared" si="126"/>
        <v>0.11306059298292151</v>
      </c>
      <c r="M66" s="46">
        <f t="shared" si="126"/>
        <v>6.5604997081258734E-2</v>
      </c>
      <c r="N66" s="46">
        <f t="shared" si="126"/>
        <v>8.5125380192182395E-2</v>
      </c>
      <c r="O66" s="46">
        <f t="shared" si="126"/>
        <v>0.12400003226563577</v>
      </c>
      <c r="P66" s="46">
        <f>P55/P57</f>
        <v>7.9418352590659047E-2</v>
      </c>
      <c r="Q66" s="46">
        <f t="shared" si="126"/>
        <v>8.432252291428069E-2</v>
      </c>
      <c r="R66" s="46" t="str">
        <f>IFERROR(R55/R57,"-")</f>
        <v>-</v>
      </c>
      <c r="S66" s="46" t="str">
        <f>IFERROR(S55/S57,"-")</f>
        <v>-</v>
      </c>
      <c r="T66" s="1"/>
      <c r="U66" s="46">
        <f t="shared" ref="U66:AX66" si="127">IFERROR(U55/U57,"-")</f>
        <v>6.9523430089825349E-3</v>
      </c>
      <c r="V66" s="46">
        <f t="shared" si="127"/>
        <v>2.7608306420166717E-2</v>
      </c>
      <c r="W66" s="46">
        <f t="shared" si="127"/>
        <v>1.2356897332847259E-2</v>
      </c>
      <c r="X66" s="46">
        <f t="shared" si="127"/>
        <v>4.8099568142446402E-3</v>
      </c>
      <c r="Y66" s="46">
        <f t="shared" si="127"/>
        <v>-4.8393350984322313E-3</v>
      </c>
      <c r="Z66" s="46">
        <f t="shared" si="127"/>
        <v>4.0679064052899325E-2</v>
      </c>
      <c r="AA66" s="46">
        <f t="shared" si="127"/>
        <v>3.1138073277029388E-2</v>
      </c>
      <c r="AB66" s="46">
        <f t="shared" si="127"/>
        <v>5.7775982342559845E-2</v>
      </c>
      <c r="AC66" s="46">
        <f t="shared" si="127"/>
        <v>8.6274252747591137E-2</v>
      </c>
      <c r="AD66" s="46">
        <f t="shared" si="127"/>
        <v>3.6058411215345171E-2</v>
      </c>
      <c r="AE66" s="46">
        <f t="shared" si="127"/>
        <v>0.10071453677129101</v>
      </c>
      <c r="AF66" s="46">
        <f t="shared" si="127"/>
        <v>9.0758707007943362E-2</v>
      </c>
      <c r="AG66" s="46">
        <f t="shared" si="127"/>
        <v>0.11707229386156127</v>
      </c>
      <c r="AH66" s="46">
        <f t="shared" si="127"/>
        <v>0.12283122819183244</v>
      </c>
      <c r="AI66" s="46">
        <f t="shared" si="127"/>
        <v>0.10723308192258034</v>
      </c>
      <c r="AJ66" s="46">
        <f t="shared" si="127"/>
        <v>3.34215386399455E-2</v>
      </c>
      <c r="AK66" s="46">
        <f t="shared" si="127"/>
        <v>8.4442447179702659E-2</v>
      </c>
      <c r="AL66" s="46">
        <f t="shared" si="127"/>
        <v>7.0922066795262181E-2</v>
      </c>
      <c r="AM66" s="46">
        <f t="shared" si="127"/>
        <v>5.1604860344011322E-2</v>
      </c>
      <c r="AN66" s="46">
        <f t="shared" si="127"/>
        <v>0.1258966196378066</v>
      </c>
      <c r="AO66" s="46">
        <f t="shared" si="127"/>
        <v>7.8368396066547691E-2</v>
      </c>
      <c r="AP66" s="46">
        <f t="shared" si="127"/>
        <v>0.14625624799003278</v>
      </c>
      <c r="AQ66" s="46">
        <f t="shared" si="127"/>
        <v>0.10010535939342856</v>
      </c>
      <c r="AR66" s="46">
        <f t="shared" si="127"/>
        <v>0.12545701270565193</v>
      </c>
      <c r="AS66" s="46">
        <f t="shared" si="127"/>
        <v>0.10422761210915928</v>
      </c>
      <c r="AT66" s="46">
        <f t="shared" si="127"/>
        <v>9.2882264943264889E-2</v>
      </c>
      <c r="AU66" s="46">
        <f t="shared" si="127"/>
        <v>5.9667518113359415E-2</v>
      </c>
      <c r="AV66" s="46">
        <f>IFERROR(AV55/AV57,"-")</f>
        <v>8.5852997601129355E-2</v>
      </c>
      <c r="AW66" s="46">
        <f t="shared" si="127"/>
        <v>9.4063374780221018E-2</v>
      </c>
      <c r="AX66" s="46">
        <f t="shared" si="127"/>
        <v>7.50106263963706E-2</v>
      </c>
      <c r="AY66" s="1"/>
      <c r="AZ66" s="1"/>
      <c r="BA66" s="1"/>
      <c r="BB66" s="1"/>
      <c r="BC66" s="1"/>
      <c r="BD66" s="1"/>
      <c r="BF66" s="25">
        <f t="shared" si="108"/>
        <v>0.89028418826754252</v>
      </c>
      <c r="BG66" s="25">
        <f t="shared" si="108"/>
        <v>0.75617793870957173</v>
      </c>
      <c r="BH66" s="25">
        <f t="shared" si="108"/>
        <v>0.55642826862365014</v>
      </c>
      <c r="BI66" s="25">
        <f t="shared" si="108"/>
        <v>2.5687924941468032</v>
      </c>
      <c r="BJ66" s="25">
        <f t="shared" si="108"/>
        <v>1.1139347321382573</v>
      </c>
      <c r="BK66" s="25">
        <f t="shared" si="108"/>
        <v>1.0576486245516683</v>
      </c>
      <c r="BL66" s="25">
        <f t="shared" si="108"/>
        <v>0</v>
      </c>
      <c r="BM66" s="25">
        <f t="shared" si="108"/>
        <v>0</v>
      </c>
      <c r="BN66" s="25">
        <f t="shared" si="108"/>
        <v>0</v>
      </c>
      <c r="BO66" s="25">
        <f t="shared" si="108"/>
        <v>0</v>
      </c>
      <c r="BP66" s="25">
        <f t="shared" si="108"/>
        <v>0</v>
      </c>
      <c r="BQ66" s="25">
        <f t="shared" si="108"/>
        <v>0</v>
      </c>
      <c r="BS66" s="1"/>
      <c r="BT66" s="1"/>
      <c r="BU66" s="1"/>
      <c r="BV66" s="1"/>
      <c r="BW66" s="1"/>
      <c r="BX66" s="1"/>
    </row>
    <row r="67" spans="1:76" x14ac:dyDescent="0.25">
      <c r="A67" s="513" t="s">
        <v>70</v>
      </c>
      <c r="B67" s="90" t="s">
        <v>70</v>
      </c>
      <c r="C67" s="46">
        <f>C56/C57</f>
        <v>0</v>
      </c>
      <c r="D67" s="46">
        <f t="shared" ref="D67:E67" si="128">D56/D57</f>
        <v>0</v>
      </c>
      <c r="E67" s="46">
        <f t="shared" si="128"/>
        <v>4.0409674689858864E-2</v>
      </c>
      <c r="F67" s="2" t="str">
        <f>IFERROR(SUM(AS67:BD67)/SUM($AG67:INDEX(AG67:AR67,$A$2)),"-")</f>
        <v>-</v>
      </c>
      <c r="H67" s="46">
        <f t="shared" ref="H67:Q67" si="129">H56/H57</f>
        <v>0</v>
      </c>
      <c r="I67" s="46">
        <f t="shared" si="129"/>
        <v>0</v>
      </c>
      <c r="J67" s="46">
        <f t="shared" si="129"/>
        <v>0</v>
      </c>
      <c r="K67" s="46">
        <f t="shared" si="129"/>
        <v>0</v>
      </c>
      <c r="L67" s="46">
        <f t="shared" si="129"/>
        <v>0</v>
      </c>
      <c r="M67" s="46">
        <f t="shared" si="129"/>
        <v>0</v>
      </c>
      <c r="N67" s="46">
        <f t="shared" si="129"/>
        <v>0</v>
      </c>
      <c r="O67" s="46">
        <f t="shared" si="129"/>
        <v>0</v>
      </c>
      <c r="P67" s="46">
        <f t="shared" si="129"/>
        <v>2.994282047328534E-2</v>
      </c>
      <c r="Q67" s="46">
        <f t="shared" si="129"/>
        <v>4.9029717885411786E-2</v>
      </c>
      <c r="R67" s="46" t="str">
        <f>IFERROR(R56/R57,"-")</f>
        <v>-</v>
      </c>
      <c r="S67" s="46" t="str">
        <f>IFERROR(S56/S57,"-")</f>
        <v>-</v>
      </c>
      <c r="T67" s="1"/>
      <c r="U67" s="46">
        <f t="shared" ref="U67:AX67" si="130">IFERROR(U56/U57,"-")</f>
        <v>0</v>
      </c>
      <c r="V67" s="46">
        <f t="shared" si="130"/>
        <v>0</v>
      </c>
      <c r="W67" s="46">
        <f t="shared" si="130"/>
        <v>0</v>
      </c>
      <c r="X67" s="46">
        <f t="shared" si="130"/>
        <v>0</v>
      </c>
      <c r="Y67" s="46">
        <f t="shared" si="130"/>
        <v>0</v>
      </c>
      <c r="Z67" s="46">
        <f t="shared" si="130"/>
        <v>0</v>
      </c>
      <c r="AA67" s="46">
        <f t="shared" si="130"/>
        <v>0</v>
      </c>
      <c r="AB67" s="46">
        <f t="shared" si="130"/>
        <v>0</v>
      </c>
      <c r="AC67" s="46">
        <f t="shared" si="130"/>
        <v>0</v>
      </c>
      <c r="AD67" s="46">
        <f t="shared" si="130"/>
        <v>0</v>
      </c>
      <c r="AE67" s="46">
        <f t="shared" si="130"/>
        <v>0</v>
      </c>
      <c r="AF67" s="46">
        <f t="shared" si="130"/>
        <v>0</v>
      </c>
      <c r="AG67" s="46">
        <f t="shared" si="130"/>
        <v>0</v>
      </c>
      <c r="AH67" s="46">
        <f t="shared" si="130"/>
        <v>0</v>
      </c>
      <c r="AI67" s="46">
        <f t="shared" si="130"/>
        <v>0</v>
      </c>
      <c r="AJ67" s="46">
        <f t="shared" si="130"/>
        <v>0</v>
      </c>
      <c r="AK67" s="46">
        <f t="shared" si="130"/>
        <v>0</v>
      </c>
      <c r="AL67" s="46">
        <f t="shared" si="130"/>
        <v>0</v>
      </c>
      <c r="AM67" s="46">
        <f t="shared" si="130"/>
        <v>0</v>
      </c>
      <c r="AN67" s="46">
        <f t="shared" si="130"/>
        <v>0</v>
      </c>
      <c r="AO67" s="46">
        <f t="shared" si="130"/>
        <v>0</v>
      </c>
      <c r="AP67" s="46">
        <f t="shared" si="130"/>
        <v>0</v>
      </c>
      <c r="AQ67" s="46">
        <f t="shared" si="130"/>
        <v>0</v>
      </c>
      <c r="AR67" s="46">
        <f t="shared" si="130"/>
        <v>0</v>
      </c>
      <c r="AS67" s="46">
        <f t="shared" si="130"/>
        <v>0</v>
      </c>
      <c r="AT67" s="46">
        <f t="shared" si="130"/>
        <v>5.3745838082724685E-2</v>
      </c>
      <c r="AU67" s="46">
        <f t="shared" si="130"/>
        <v>2.6893126999365899E-2</v>
      </c>
      <c r="AV67" s="46">
        <f t="shared" si="130"/>
        <v>8.1506147648260169E-2</v>
      </c>
      <c r="AW67" s="46">
        <f t="shared" si="130"/>
        <v>4.0749154966035803E-2</v>
      </c>
      <c r="AX67" s="46">
        <f t="shared" si="130"/>
        <v>2.3931741073370195E-2</v>
      </c>
      <c r="AY67" s="1"/>
      <c r="AZ67" s="1"/>
      <c r="BA67" s="1"/>
      <c r="BB67" s="1"/>
      <c r="BC67" s="1"/>
      <c r="BD67" s="1"/>
      <c r="BF67" s="25" t="str">
        <f t="shared" si="108"/>
        <v>-</v>
      </c>
      <c r="BG67" s="25" t="str">
        <f t="shared" si="108"/>
        <v>-</v>
      </c>
      <c r="BH67" s="25" t="str">
        <f t="shared" si="108"/>
        <v>-</v>
      </c>
      <c r="BI67" s="25" t="str">
        <f t="shared" si="108"/>
        <v>-</v>
      </c>
      <c r="BJ67" s="25" t="str">
        <f t="shared" si="108"/>
        <v>-</v>
      </c>
      <c r="BK67" s="25" t="str">
        <f t="shared" si="108"/>
        <v>-</v>
      </c>
      <c r="BL67" s="25" t="str">
        <f t="shared" si="108"/>
        <v>-</v>
      </c>
      <c r="BM67" s="25" t="str">
        <f t="shared" si="108"/>
        <v>-</v>
      </c>
      <c r="BN67" s="25" t="str">
        <f t="shared" si="108"/>
        <v>-</v>
      </c>
      <c r="BO67" s="25" t="str">
        <f t="shared" si="108"/>
        <v>-</v>
      </c>
      <c r="BP67" s="25" t="str">
        <f t="shared" si="108"/>
        <v>-</v>
      </c>
      <c r="BQ67" s="25" t="str">
        <f t="shared" si="108"/>
        <v>-</v>
      </c>
      <c r="BS67" s="1"/>
      <c r="BT67" s="1"/>
      <c r="BU67" s="1"/>
      <c r="BV67" s="1"/>
      <c r="BW67" s="1"/>
      <c r="BX67" s="1"/>
    </row>
    <row r="68" spans="1:76" x14ac:dyDescent="0.25">
      <c r="A68" s="514" t="s">
        <v>185</v>
      </c>
      <c r="B68" s="3" t="s">
        <v>185</v>
      </c>
      <c r="C68" s="46">
        <f>SUM(C60:C67)</f>
        <v>0.99999999999999989</v>
      </c>
      <c r="D68" s="46">
        <f>SUM(D60:D67)</f>
        <v>1</v>
      </c>
      <c r="E68" s="46">
        <f>SUM(E60:E67)</f>
        <v>1</v>
      </c>
      <c r="F68" s="2">
        <f>IFERROR(SUM(AS68:BD68)/SUM($AG68:INDEX(AG68:AR68,$A$2)),"-")</f>
        <v>1</v>
      </c>
      <c r="H68" s="46">
        <f>SUM(H60:H67)</f>
        <v>1</v>
      </c>
      <c r="I68" s="46">
        <f t="shared" ref="I68:Q68" si="131">SUM(I60:I67)</f>
        <v>1</v>
      </c>
      <c r="J68" s="46">
        <f t="shared" si="131"/>
        <v>1.0000000000000002</v>
      </c>
      <c r="K68" s="46">
        <f t="shared" si="131"/>
        <v>1</v>
      </c>
      <c r="L68" s="46">
        <f t="shared" si="131"/>
        <v>0.99999999999999989</v>
      </c>
      <c r="M68" s="46">
        <f t="shared" si="131"/>
        <v>1</v>
      </c>
      <c r="N68" s="46">
        <f t="shared" si="131"/>
        <v>0.99999999999999989</v>
      </c>
      <c r="O68" s="46">
        <f t="shared" si="131"/>
        <v>1</v>
      </c>
      <c r="P68" s="46">
        <f t="shared" si="131"/>
        <v>0.99999999999999989</v>
      </c>
      <c r="Q68" s="46">
        <f t="shared" si="131"/>
        <v>0.99999999999999989</v>
      </c>
      <c r="R68" s="46">
        <f>SUM(R60:R67)</f>
        <v>0</v>
      </c>
      <c r="S68" s="46">
        <f>SUM(S60:S67)</f>
        <v>0</v>
      </c>
      <c r="T68" s="1"/>
      <c r="U68" s="46">
        <f t="shared" ref="U68:AX68" si="132">SUM(U60:U67)</f>
        <v>0.99999999999999989</v>
      </c>
      <c r="V68" s="46">
        <f t="shared" si="132"/>
        <v>0.99999999999999989</v>
      </c>
      <c r="W68" s="46">
        <f t="shared" si="132"/>
        <v>1</v>
      </c>
      <c r="X68" s="46">
        <f t="shared" si="132"/>
        <v>1</v>
      </c>
      <c r="Y68" s="46">
        <f t="shared" si="132"/>
        <v>1.0000000000000002</v>
      </c>
      <c r="Z68" s="46">
        <f t="shared" si="132"/>
        <v>0.99999999999999989</v>
      </c>
      <c r="AA68" s="46">
        <f t="shared" si="132"/>
        <v>1</v>
      </c>
      <c r="AB68" s="46">
        <f t="shared" si="132"/>
        <v>1</v>
      </c>
      <c r="AC68" s="46">
        <f t="shared" si="132"/>
        <v>0.99999999999999978</v>
      </c>
      <c r="AD68" s="46">
        <f t="shared" si="132"/>
        <v>0.99999999999999989</v>
      </c>
      <c r="AE68" s="46">
        <f t="shared" si="132"/>
        <v>1</v>
      </c>
      <c r="AF68" s="46">
        <f t="shared" si="132"/>
        <v>0.99999999999999978</v>
      </c>
      <c r="AG68" s="46">
        <f t="shared" si="132"/>
        <v>1</v>
      </c>
      <c r="AH68" s="46">
        <f t="shared" si="132"/>
        <v>1</v>
      </c>
      <c r="AI68" s="46">
        <f t="shared" si="132"/>
        <v>0.99999999999999989</v>
      </c>
      <c r="AJ68" s="46">
        <f t="shared" si="132"/>
        <v>0.99999999999999989</v>
      </c>
      <c r="AK68" s="46">
        <f t="shared" si="132"/>
        <v>0.99999999999999989</v>
      </c>
      <c r="AL68" s="46">
        <f t="shared" si="132"/>
        <v>1.0000000000000002</v>
      </c>
      <c r="AM68" s="46">
        <f t="shared" si="132"/>
        <v>1</v>
      </c>
      <c r="AN68" s="46">
        <f t="shared" si="132"/>
        <v>1</v>
      </c>
      <c r="AO68" s="46">
        <f t="shared" si="132"/>
        <v>0.99999999999999989</v>
      </c>
      <c r="AP68" s="46">
        <f t="shared" si="132"/>
        <v>1</v>
      </c>
      <c r="AQ68" s="46">
        <f t="shared" si="132"/>
        <v>0.99999999999999989</v>
      </c>
      <c r="AR68" s="46">
        <f t="shared" si="132"/>
        <v>0.99999999999999989</v>
      </c>
      <c r="AS68" s="46">
        <f t="shared" si="132"/>
        <v>1</v>
      </c>
      <c r="AT68" s="46">
        <f t="shared" si="132"/>
        <v>0.99999999999999989</v>
      </c>
      <c r="AU68" s="46">
        <f t="shared" si="132"/>
        <v>1.0000000000000002</v>
      </c>
      <c r="AV68" s="46">
        <f t="shared" si="132"/>
        <v>1</v>
      </c>
      <c r="AW68" s="46">
        <f t="shared" si="132"/>
        <v>1</v>
      </c>
      <c r="AX68" s="46">
        <f t="shared" si="132"/>
        <v>0.99999999999999978</v>
      </c>
      <c r="AY68" s="1"/>
      <c r="AZ68" s="1"/>
      <c r="BA68" s="1"/>
      <c r="BB68" s="1"/>
      <c r="BC68" s="1"/>
      <c r="BD68" s="1"/>
      <c r="BF68" s="25">
        <f t="shared" si="108"/>
        <v>1</v>
      </c>
      <c r="BG68" s="25">
        <f t="shared" si="108"/>
        <v>0.99999999999999989</v>
      </c>
      <c r="BH68" s="25">
        <f t="shared" si="108"/>
        <v>1.0000000000000004</v>
      </c>
      <c r="BI68" s="25">
        <f t="shared" si="108"/>
        <v>1.0000000000000002</v>
      </c>
      <c r="BJ68" s="25">
        <f t="shared" si="108"/>
        <v>1.0000000000000002</v>
      </c>
      <c r="BK68" s="25">
        <f t="shared" si="108"/>
        <v>0.99999999999999956</v>
      </c>
      <c r="BL68" s="25">
        <f t="shared" si="108"/>
        <v>0</v>
      </c>
      <c r="BM68" s="25">
        <f t="shared" si="108"/>
        <v>0</v>
      </c>
      <c r="BN68" s="25">
        <f t="shared" si="108"/>
        <v>0</v>
      </c>
      <c r="BO68" s="25">
        <f t="shared" si="108"/>
        <v>0</v>
      </c>
      <c r="BP68" s="25">
        <f t="shared" si="108"/>
        <v>0</v>
      </c>
      <c r="BQ68" s="25">
        <f t="shared" si="108"/>
        <v>0</v>
      </c>
      <c r="BS68" s="1"/>
      <c r="BT68" s="1"/>
      <c r="BU68" s="1"/>
      <c r="BV68" s="1"/>
      <c r="BW68" s="1"/>
      <c r="BX68" s="1"/>
    </row>
    <row r="69" spans="1:76" x14ac:dyDescent="0.25">
      <c r="A69" s="514"/>
      <c r="B69" s="3"/>
      <c r="C69" s="1"/>
      <c r="D69" s="1"/>
      <c r="E69" s="1"/>
      <c r="F69" s="2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S69" s="1"/>
      <c r="BT69" s="1"/>
      <c r="BU69" s="1"/>
      <c r="BV69" s="1"/>
      <c r="BW69" s="1"/>
      <c r="BX69" s="1"/>
    </row>
    <row r="70" spans="1:76" x14ac:dyDescent="0.25">
      <c r="C70" s="1"/>
      <c r="D70" s="1"/>
      <c r="E70" s="1"/>
      <c r="F70" s="2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S70" s="1"/>
      <c r="BT70" s="1"/>
      <c r="BU70" s="1"/>
      <c r="BV70" s="1"/>
      <c r="BW70" s="1"/>
      <c r="BX70" s="1"/>
    </row>
    <row r="71" spans="1:76" x14ac:dyDescent="0.25">
      <c r="A71" s="512" t="s">
        <v>173</v>
      </c>
      <c r="B71" s="500" t="s">
        <v>173</v>
      </c>
      <c r="C71" s="498" t="s">
        <v>0</v>
      </c>
      <c r="D71" s="498" t="s">
        <v>1</v>
      </c>
      <c r="E71" s="498" t="s">
        <v>2</v>
      </c>
      <c r="F71" s="498" t="s">
        <v>3</v>
      </c>
      <c r="G71" s="2" t="s">
        <v>53</v>
      </c>
      <c r="H71" s="505" t="s">
        <v>4</v>
      </c>
      <c r="I71" s="505" t="s">
        <v>5</v>
      </c>
      <c r="J71" s="505" t="s">
        <v>6</v>
      </c>
      <c r="K71" s="505" t="s">
        <v>7</v>
      </c>
      <c r="L71" s="509" t="s">
        <v>8</v>
      </c>
      <c r="M71" s="509" t="s">
        <v>9</v>
      </c>
      <c r="N71" s="509" t="s">
        <v>10</v>
      </c>
      <c r="O71" s="509" t="s">
        <v>11</v>
      </c>
      <c r="P71" s="503" t="s">
        <v>12</v>
      </c>
      <c r="Q71" s="503" t="s">
        <v>13</v>
      </c>
      <c r="R71" s="503" t="s">
        <v>207</v>
      </c>
      <c r="S71" s="503" t="s">
        <v>208</v>
      </c>
      <c r="T71" s="91" t="s">
        <v>53</v>
      </c>
      <c r="U71" s="505" t="s">
        <v>14</v>
      </c>
      <c r="V71" s="505" t="s">
        <v>15</v>
      </c>
      <c r="W71" s="505" t="s">
        <v>16</v>
      </c>
      <c r="X71" s="505" t="s">
        <v>17</v>
      </c>
      <c r="Y71" s="505" t="s">
        <v>18</v>
      </c>
      <c r="Z71" s="505" t="s">
        <v>19</v>
      </c>
      <c r="AA71" s="505" t="s">
        <v>20</v>
      </c>
      <c r="AB71" s="505" t="s">
        <v>21</v>
      </c>
      <c r="AC71" s="505" t="s">
        <v>22</v>
      </c>
      <c r="AD71" s="505" t="s">
        <v>23</v>
      </c>
      <c r="AE71" s="505" t="s">
        <v>24</v>
      </c>
      <c r="AF71" s="505" t="s">
        <v>25</v>
      </c>
      <c r="AG71" s="507" t="s">
        <v>26</v>
      </c>
      <c r="AH71" s="507" t="s">
        <v>27</v>
      </c>
      <c r="AI71" s="507" t="s">
        <v>28</v>
      </c>
      <c r="AJ71" s="507" t="s">
        <v>29</v>
      </c>
      <c r="AK71" s="507" t="s">
        <v>30</v>
      </c>
      <c r="AL71" s="507" t="s">
        <v>31</v>
      </c>
      <c r="AM71" s="507" t="s">
        <v>32</v>
      </c>
      <c r="AN71" s="507" t="s">
        <v>33</v>
      </c>
      <c r="AO71" s="507" t="s">
        <v>34</v>
      </c>
      <c r="AP71" s="507" t="s">
        <v>35</v>
      </c>
      <c r="AQ71" s="507" t="s">
        <v>36</v>
      </c>
      <c r="AR71" s="507" t="s">
        <v>37</v>
      </c>
      <c r="AS71" s="503" t="s">
        <v>38</v>
      </c>
      <c r="AT71" s="503" t="s">
        <v>39</v>
      </c>
      <c r="AU71" s="503" t="s">
        <v>40</v>
      </c>
      <c r="AV71" s="503" t="s">
        <v>41</v>
      </c>
      <c r="AW71" s="503" t="s">
        <v>42</v>
      </c>
      <c r="AX71" s="503" t="s">
        <v>43</v>
      </c>
      <c r="AY71" s="510" t="s">
        <v>322</v>
      </c>
      <c r="AZ71" s="510" t="s">
        <v>323</v>
      </c>
      <c r="BA71" s="510" t="s">
        <v>324</v>
      </c>
      <c r="BB71" s="510" t="s">
        <v>325</v>
      </c>
      <c r="BC71" s="510" t="s">
        <v>326</v>
      </c>
      <c r="BD71" s="510" t="s">
        <v>327</v>
      </c>
      <c r="BF71" s="518">
        <v>42736</v>
      </c>
      <c r="BG71" s="518">
        <v>42767</v>
      </c>
      <c r="BH71" s="518">
        <v>42795</v>
      </c>
      <c r="BI71" s="518">
        <v>42826</v>
      </c>
      <c r="BJ71" s="518">
        <v>42856</v>
      </c>
      <c r="BK71" s="518">
        <v>42887</v>
      </c>
      <c r="BL71" s="518">
        <v>42917</v>
      </c>
      <c r="BM71" s="518">
        <v>42948</v>
      </c>
      <c r="BN71" s="518">
        <v>42979</v>
      </c>
      <c r="BO71" s="518">
        <v>43009</v>
      </c>
      <c r="BP71" s="518">
        <v>43040</v>
      </c>
      <c r="BQ71" s="518">
        <v>43070</v>
      </c>
      <c r="BS71" s="2"/>
      <c r="BT71" s="2"/>
      <c r="BU71" s="2"/>
      <c r="BV71" s="2"/>
      <c r="BW71" s="2"/>
      <c r="BX71" s="2"/>
    </row>
    <row r="72" spans="1:76" x14ac:dyDescent="0.25">
      <c r="A72" s="513" t="s">
        <v>174</v>
      </c>
      <c r="B72" s="90" t="s">
        <v>172</v>
      </c>
      <c r="C72" s="1">
        <f t="shared" ref="C72" si="133">SUM(U72:AF72)</f>
        <v>0</v>
      </c>
      <c r="D72" s="1">
        <f t="shared" ref="D72" si="134">SUM(AG72:AR72)</f>
        <v>0</v>
      </c>
      <c r="E72" s="1">
        <f>SUM(AS72:BD72)</f>
        <v>1135</v>
      </c>
      <c r="F72" s="2" t="str">
        <f>IFERROR(SUM(AS72:BD72)/SUM($AG72:INDEX(AG72:AR72,$A$2)),"-")</f>
        <v>-</v>
      </c>
      <c r="H72" s="1">
        <f t="shared" ref="H72" si="135">SUM(U72:W72)</f>
        <v>0</v>
      </c>
      <c r="I72" s="1">
        <f t="shared" ref="I72:I80" si="136">SUM(X72:Z72)</f>
        <v>0</v>
      </c>
      <c r="J72" s="1">
        <f t="shared" ref="J72:J80" si="137">SUM(AA72:AC72)</f>
        <v>0</v>
      </c>
      <c r="K72" s="1">
        <f t="shared" ref="K72:K80" si="138">SUM(AD72:AF72)</f>
        <v>0</v>
      </c>
      <c r="L72" s="1">
        <f t="shared" ref="L72:L80" si="139">SUM(AG72:AI72)</f>
        <v>0</v>
      </c>
      <c r="M72" s="1">
        <f t="shared" ref="M72:M80" si="140">SUM(AJ72:AL72)</f>
        <v>0</v>
      </c>
      <c r="N72" s="1">
        <f t="shared" ref="N72:N80" si="141">SUM(AM72:AO72)</f>
        <v>0</v>
      </c>
      <c r="O72" s="1">
        <f t="shared" ref="O72:O80" si="142">SUM(AP72:AR72)</f>
        <v>0</v>
      </c>
      <c r="P72" s="1">
        <f t="shared" ref="P72:P80" si="143">SUM(AS72:AU72)</f>
        <v>144</v>
      </c>
      <c r="Q72" s="1">
        <f t="shared" ref="Q72:Q80" si="144">SUM(AV72:AX72)</f>
        <v>991</v>
      </c>
      <c r="R72" s="1">
        <f t="shared" ref="R72:R80" si="145">SUM(AY72:BA72)</f>
        <v>0</v>
      </c>
      <c r="S72" s="1">
        <f t="shared" ref="S72:S80" si="146">SUM(BB72:BD72)</f>
        <v>0</v>
      </c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>
        <v>48</v>
      </c>
      <c r="AT72" s="88">
        <v>48</v>
      </c>
      <c r="AU72" s="88">
        <v>48</v>
      </c>
      <c r="AV72" s="88">
        <v>339</v>
      </c>
      <c r="AW72" s="88">
        <v>336</v>
      </c>
      <c r="AX72" s="88">
        <v>316</v>
      </c>
      <c r="AY72" s="88"/>
      <c r="AZ72" s="88"/>
      <c r="BA72" s="88"/>
      <c r="BB72" s="88"/>
      <c r="BC72" s="88"/>
      <c r="BD72" s="88"/>
      <c r="BF72" s="25" t="str">
        <f t="shared" ref="BF72:BQ80" si="147">IFERROR(AS72/AG72,"-")</f>
        <v>-</v>
      </c>
      <c r="BG72" s="25" t="str">
        <f t="shared" si="147"/>
        <v>-</v>
      </c>
      <c r="BH72" s="25" t="str">
        <f t="shared" si="147"/>
        <v>-</v>
      </c>
      <c r="BI72" s="25" t="str">
        <f t="shared" si="147"/>
        <v>-</v>
      </c>
      <c r="BJ72" s="25" t="str">
        <f t="shared" si="147"/>
        <v>-</v>
      </c>
      <c r="BK72" s="25" t="str">
        <f t="shared" si="147"/>
        <v>-</v>
      </c>
      <c r="BL72" s="25" t="str">
        <f t="shared" si="147"/>
        <v>-</v>
      </c>
      <c r="BM72" s="25" t="str">
        <f t="shared" si="147"/>
        <v>-</v>
      </c>
      <c r="BN72" s="25" t="str">
        <f t="shared" si="147"/>
        <v>-</v>
      </c>
      <c r="BO72" s="25" t="str">
        <f t="shared" si="147"/>
        <v>-</v>
      </c>
      <c r="BP72" s="25" t="str">
        <f t="shared" si="147"/>
        <v>-</v>
      </c>
      <c r="BQ72" s="25" t="str">
        <f t="shared" si="147"/>
        <v>-</v>
      </c>
      <c r="BS72" s="88"/>
      <c r="BT72" s="88"/>
      <c r="BU72" s="88"/>
      <c r="BV72" s="1" t="b">
        <f>AV72='GEN Lion North'!AR16</f>
        <v>1</v>
      </c>
      <c r="BW72" s="1" t="b">
        <f>AW72='GEN Lion North'!AS16</f>
        <v>1</v>
      </c>
      <c r="BX72" s="1" t="b">
        <f>AX72='GEN Lion North'!AT16</f>
        <v>1</v>
      </c>
    </row>
    <row r="73" spans="1:76" x14ac:dyDescent="0.25">
      <c r="A73" s="513" t="s">
        <v>175</v>
      </c>
      <c r="B73" s="90" t="s">
        <v>64</v>
      </c>
      <c r="C73" s="1">
        <f t="shared" ref="C73:C80" si="148">SUM(U73:AF73)</f>
        <v>0</v>
      </c>
      <c r="D73" s="1">
        <f t="shared" ref="D73:D80" si="149">SUM(AG73:AR73)</f>
        <v>0</v>
      </c>
      <c r="E73" s="1">
        <f t="shared" ref="E73:E80" si="150">SUM(AS73:BD73)</f>
        <v>4390</v>
      </c>
      <c r="F73" s="2" t="str">
        <f>IFERROR(SUM(AS73:BD73)/SUM($AG73:INDEX(AG73:AR73,$A$2)),"-")</f>
        <v>-</v>
      </c>
      <c r="H73" s="1">
        <f t="shared" ref="H73:H80" si="151">SUM(U73:W73)</f>
        <v>0</v>
      </c>
      <c r="I73" s="1">
        <f t="shared" si="136"/>
        <v>0</v>
      </c>
      <c r="J73" s="1">
        <f t="shared" si="137"/>
        <v>0</v>
      </c>
      <c r="K73" s="1">
        <f t="shared" si="138"/>
        <v>0</v>
      </c>
      <c r="L73" s="1">
        <f t="shared" si="139"/>
        <v>0</v>
      </c>
      <c r="M73" s="1">
        <f t="shared" si="140"/>
        <v>0</v>
      </c>
      <c r="N73" s="1">
        <f t="shared" si="141"/>
        <v>0</v>
      </c>
      <c r="O73" s="1">
        <f t="shared" si="142"/>
        <v>0</v>
      </c>
      <c r="P73" s="1">
        <f t="shared" si="143"/>
        <v>1841</v>
      </c>
      <c r="Q73" s="1">
        <f t="shared" si="144"/>
        <v>2549</v>
      </c>
      <c r="R73" s="1">
        <f t="shared" si="145"/>
        <v>0</v>
      </c>
      <c r="S73" s="1">
        <f t="shared" si="146"/>
        <v>0</v>
      </c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>
        <v>320</v>
      </c>
      <c r="AT73" s="88">
        <v>666</v>
      </c>
      <c r="AU73" s="88">
        <v>855</v>
      </c>
      <c r="AV73" s="88">
        <v>650</v>
      </c>
      <c r="AW73" s="88">
        <v>587</v>
      </c>
      <c r="AX73" s="88">
        <v>1312</v>
      </c>
      <c r="AY73" s="88"/>
      <c r="AZ73" s="88"/>
      <c r="BA73" s="88"/>
      <c r="BB73" s="88"/>
      <c r="BC73" s="88"/>
      <c r="BD73" s="88"/>
      <c r="BF73" s="25" t="str">
        <f t="shared" si="147"/>
        <v>-</v>
      </c>
      <c r="BG73" s="25" t="str">
        <f t="shared" si="147"/>
        <v>-</v>
      </c>
      <c r="BH73" s="25" t="str">
        <f t="shared" si="147"/>
        <v>-</v>
      </c>
      <c r="BI73" s="25" t="str">
        <f t="shared" si="147"/>
        <v>-</v>
      </c>
      <c r="BJ73" s="25" t="str">
        <f t="shared" si="147"/>
        <v>-</v>
      </c>
      <c r="BK73" s="25" t="str">
        <f t="shared" si="147"/>
        <v>-</v>
      </c>
      <c r="BL73" s="25" t="str">
        <f t="shared" si="147"/>
        <v>-</v>
      </c>
      <c r="BM73" s="25" t="str">
        <f t="shared" si="147"/>
        <v>-</v>
      </c>
      <c r="BN73" s="25" t="str">
        <f t="shared" si="147"/>
        <v>-</v>
      </c>
      <c r="BO73" s="25" t="str">
        <f t="shared" si="147"/>
        <v>-</v>
      </c>
      <c r="BP73" s="25" t="str">
        <f t="shared" si="147"/>
        <v>-</v>
      </c>
      <c r="BQ73" s="25" t="str">
        <f t="shared" si="147"/>
        <v>-</v>
      </c>
      <c r="BS73" s="1" t="b">
        <f>AS73='GEN Lion North'!AO17</f>
        <v>1</v>
      </c>
      <c r="BT73" s="1" t="b">
        <f>AT73='GEN Lion North'!AP17</f>
        <v>1</v>
      </c>
      <c r="BU73" s="1" t="b">
        <f>AU73='GEN Lion North'!AQ17</f>
        <v>1</v>
      </c>
      <c r="BV73" s="1" t="b">
        <f>AV73='GEN Lion North'!AR17</f>
        <v>1</v>
      </c>
      <c r="BW73" s="1" t="b">
        <f>AW73='GEN Lion North'!AS17</f>
        <v>1</v>
      </c>
      <c r="BX73" s="1" t="b">
        <f>AX73='GEN Lion North'!AT17</f>
        <v>1</v>
      </c>
    </row>
    <row r="74" spans="1:76" x14ac:dyDescent="0.25">
      <c r="A74" s="513" t="s">
        <v>176</v>
      </c>
      <c r="B74" s="90" t="s">
        <v>65</v>
      </c>
      <c r="C74" s="1">
        <f t="shared" si="148"/>
        <v>0</v>
      </c>
      <c r="D74" s="1">
        <f t="shared" si="149"/>
        <v>0</v>
      </c>
      <c r="E74" s="1">
        <f t="shared" si="150"/>
        <v>4146</v>
      </c>
      <c r="F74" s="2" t="str">
        <f>IFERROR(SUM(AS74:BD74)/SUM($AG74:INDEX(AG74:AR74,$A$2)),"-")</f>
        <v>-</v>
      </c>
      <c r="H74" s="1">
        <f t="shared" si="151"/>
        <v>0</v>
      </c>
      <c r="I74" s="1">
        <f t="shared" si="136"/>
        <v>0</v>
      </c>
      <c r="J74" s="1">
        <f t="shared" si="137"/>
        <v>0</v>
      </c>
      <c r="K74" s="1">
        <f t="shared" si="138"/>
        <v>0</v>
      </c>
      <c r="L74" s="1">
        <f t="shared" si="139"/>
        <v>0</v>
      </c>
      <c r="M74" s="1">
        <f t="shared" si="140"/>
        <v>0</v>
      </c>
      <c r="N74" s="1">
        <f t="shared" si="141"/>
        <v>0</v>
      </c>
      <c r="O74" s="1">
        <f t="shared" si="142"/>
        <v>0</v>
      </c>
      <c r="P74" s="1">
        <f t="shared" si="143"/>
        <v>2096</v>
      </c>
      <c r="Q74" s="1">
        <f t="shared" si="144"/>
        <v>2050</v>
      </c>
      <c r="R74" s="1">
        <f t="shared" si="145"/>
        <v>0</v>
      </c>
      <c r="S74" s="1">
        <f t="shared" si="146"/>
        <v>0</v>
      </c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>
        <v>1116</v>
      </c>
      <c r="AT74" s="88">
        <v>319</v>
      </c>
      <c r="AU74" s="88">
        <v>661</v>
      </c>
      <c r="AV74" s="88">
        <v>837</v>
      </c>
      <c r="AW74" s="88">
        <v>650</v>
      </c>
      <c r="AX74" s="88">
        <v>563</v>
      </c>
      <c r="AY74" s="88"/>
      <c r="AZ74" s="88"/>
      <c r="BA74" s="88"/>
      <c r="BB74" s="88"/>
      <c r="BC74" s="88"/>
      <c r="BD74" s="88"/>
      <c r="BF74" s="25" t="str">
        <f t="shared" si="147"/>
        <v>-</v>
      </c>
      <c r="BG74" s="25" t="str">
        <f t="shared" si="147"/>
        <v>-</v>
      </c>
      <c r="BH74" s="25" t="str">
        <f t="shared" si="147"/>
        <v>-</v>
      </c>
      <c r="BI74" s="25" t="str">
        <f t="shared" si="147"/>
        <v>-</v>
      </c>
      <c r="BJ74" s="25" t="str">
        <f t="shared" si="147"/>
        <v>-</v>
      </c>
      <c r="BK74" s="25" t="str">
        <f t="shared" si="147"/>
        <v>-</v>
      </c>
      <c r="BL74" s="25" t="str">
        <f t="shared" si="147"/>
        <v>-</v>
      </c>
      <c r="BM74" s="25" t="str">
        <f t="shared" si="147"/>
        <v>-</v>
      </c>
      <c r="BN74" s="25" t="str">
        <f t="shared" si="147"/>
        <v>-</v>
      </c>
      <c r="BO74" s="25" t="str">
        <f t="shared" si="147"/>
        <v>-</v>
      </c>
      <c r="BP74" s="25" t="str">
        <f t="shared" si="147"/>
        <v>-</v>
      </c>
      <c r="BQ74" s="25" t="str">
        <f t="shared" si="147"/>
        <v>-</v>
      </c>
      <c r="BS74" s="1" t="b">
        <f>AS74='GEN Lion North'!AO18</f>
        <v>1</v>
      </c>
      <c r="BT74" s="1" t="b">
        <f>AT74='GEN Lion North'!AP18</f>
        <v>1</v>
      </c>
      <c r="BU74" s="1" t="b">
        <f>AU74='GEN Lion North'!AQ18</f>
        <v>1</v>
      </c>
      <c r="BV74" s="1" t="b">
        <f>AV74='GEN Lion North'!AR18</f>
        <v>1</v>
      </c>
      <c r="BW74" s="1" t="b">
        <f>AW74='GEN Lion North'!AS18</f>
        <v>1</v>
      </c>
      <c r="BX74" s="1" t="b">
        <f>AX74='GEN Lion North'!AT18</f>
        <v>1</v>
      </c>
    </row>
    <row r="75" spans="1:76" x14ac:dyDescent="0.25">
      <c r="A75" s="513" t="s">
        <v>177</v>
      </c>
      <c r="B75" s="90" t="s">
        <v>66</v>
      </c>
      <c r="C75" s="1">
        <f t="shared" si="148"/>
        <v>0</v>
      </c>
      <c r="D75" s="1">
        <f t="shared" si="149"/>
        <v>0</v>
      </c>
      <c r="E75" s="1">
        <f t="shared" si="150"/>
        <v>8881</v>
      </c>
      <c r="F75" s="2" t="str">
        <f>IFERROR(SUM(AS75:BD75)/SUM($AG75:INDEX(AG75:AR75,$A$2)),"-")</f>
        <v>-</v>
      </c>
      <c r="H75" s="1">
        <f t="shared" si="151"/>
        <v>0</v>
      </c>
      <c r="I75" s="1">
        <f t="shared" si="136"/>
        <v>0</v>
      </c>
      <c r="J75" s="1">
        <f t="shared" si="137"/>
        <v>0</v>
      </c>
      <c r="K75" s="1">
        <f t="shared" si="138"/>
        <v>0</v>
      </c>
      <c r="L75" s="1">
        <f t="shared" si="139"/>
        <v>0</v>
      </c>
      <c r="M75" s="1">
        <f t="shared" si="140"/>
        <v>0</v>
      </c>
      <c r="N75" s="1">
        <f t="shared" si="141"/>
        <v>0</v>
      </c>
      <c r="O75" s="1">
        <f t="shared" si="142"/>
        <v>0</v>
      </c>
      <c r="P75" s="1">
        <f t="shared" si="143"/>
        <v>5088</v>
      </c>
      <c r="Q75" s="1">
        <f t="shared" si="144"/>
        <v>3793</v>
      </c>
      <c r="R75" s="1">
        <f t="shared" si="145"/>
        <v>0</v>
      </c>
      <c r="S75" s="1">
        <f t="shared" si="146"/>
        <v>0</v>
      </c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>
        <v>1727</v>
      </c>
      <c r="AT75" s="88">
        <v>1989</v>
      </c>
      <c r="AU75" s="88">
        <v>1372</v>
      </c>
      <c r="AV75" s="88">
        <v>903</v>
      </c>
      <c r="AW75" s="88">
        <v>1466</v>
      </c>
      <c r="AX75" s="88">
        <v>1424</v>
      </c>
      <c r="AY75" s="88"/>
      <c r="AZ75" s="88"/>
      <c r="BA75" s="88"/>
      <c r="BB75" s="88"/>
      <c r="BC75" s="88"/>
      <c r="BD75" s="88"/>
      <c r="BF75" s="25" t="str">
        <f t="shared" si="147"/>
        <v>-</v>
      </c>
      <c r="BG75" s="25" t="str">
        <f t="shared" si="147"/>
        <v>-</v>
      </c>
      <c r="BH75" s="25" t="str">
        <f t="shared" si="147"/>
        <v>-</v>
      </c>
      <c r="BI75" s="25" t="str">
        <f t="shared" si="147"/>
        <v>-</v>
      </c>
      <c r="BJ75" s="25" t="str">
        <f t="shared" si="147"/>
        <v>-</v>
      </c>
      <c r="BK75" s="25" t="str">
        <f t="shared" si="147"/>
        <v>-</v>
      </c>
      <c r="BL75" s="25" t="str">
        <f t="shared" si="147"/>
        <v>-</v>
      </c>
      <c r="BM75" s="25" t="str">
        <f t="shared" si="147"/>
        <v>-</v>
      </c>
      <c r="BN75" s="25" t="str">
        <f t="shared" si="147"/>
        <v>-</v>
      </c>
      <c r="BO75" s="25" t="str">
        <f t="shared" si="147"/>
        <v>-</v>
      </c>
      <c r="BP75" s="25" t="str">
        <f t="shared" si="147"/>
        <v>-</v>
      </c>
      <c r="BQ75" s="25" t="str">
        <f t="shared" si="147"/>
        <v>-</v>
      </c>
      <c r="BS75" s="1" t="b">
        <f>AS75='GEN Lion North'!AO19</f>
        <v>1</v>
      </c>
      <c r="BT75" s="1" t="b">
        <f>AT75='GEN Lion North'!AP19</f>
        <v>1</v>
      </c>
      <c r="BU75" s="1" t="b">
        <f>AU75='GEN Lion North'!AQ19</f>
        <v>1</v>
      </c>
      <c r="BV75" s="1" t="b">
        <f>AV75='GEN Lion North'!AR19</f>
        <v>1</v>
      </c>
      <c r="BW75" s="1" t="b">
        <f>AW75='GEN Lion North'!AS19</f>
        <v>1</v>
      </c>
      <c r="BX75" s="1" t="b">
        <f>AX75='GEN Lion North'!AT19</f>
        <v>1</v>
      </c>
    </row>
    <row r="76" spans="1:76" x14ac:dyDescent="0.25">
      <c r="A76" s="513" t="s">
        <v>178</v>
      </c>
      <c r="B76" s="90" t="s">
        <v>67</v>
      </c>
      <c r="C76" s="1">
        <f t="shared" si="148"/>
        <v>0</v>
      </c>
      <c r="D76" s="1">
        <f t="shared" si="149"/>
        <v>0</v>
      </c>
      <c r="E76" s="1">
        <f t="shared" si="150"/>
        <v>5991</v>
      </c>
      <c r="F76" s="2" t="str">
        <f>IFERROR(SUM(AS76:BD76)/SUM($AG76:INDEX(AG76:AR76,$A$2)),"-")</f>
        <v>-</v>
      </c>
      <c r="H76" s="1">
        <f t="shared" si="151"/>
        <v>0</v>
      </c>
      <c r="I76" s="1">
        <f t="shared" si="136"/>
        <v>0</v>
      </c>
      <c r="J76" s="1">
        <f t="shared" si="137"/>
        <v>0</v>
      </c>
      <c r="K76" s="1">
        <f t="shared" si="138"/>
        <v>0</v>
      </c>
      <c r="L76" s="1">
        <f t="shared" si="139"/>
        <v>0</v>
      </c>
      <c r="M76" s="1">
        <f t="shared" si="140"/>
        <v>0</v>
      </c>
      <c r="N76" s="1">
        <f t="shared" si="141"/>
        <v>0</v>
      </c>
      <c r="O76" s="1">
        <f t="shared" si="142"/>
        <v>0</v>
      </c>
      <c r="P76" s="1">
        <f t="shared" si="143"/>
        <v>3936</v>
      </c>
      <c r="Q76" s="1">
        <f t="shared" si="144"/>
        <v>2055</v>
      </c>
      <c r="R76" s="1">
        <f t="shared" si="145"/>
        <v>0</v>
      </c>
      <c r="S76" s="1">
        <f t="shared" si="146"/>
        <v>0</v>
      </c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>
        <v>1778</v>
      </c>
      <c r="AT76" s="88">
        <v>1020</v>
      </c>
      <c r="AU76" s="88">
        <v>1138</v>
      </c>
      <c r="AV76" s="88">
        <v>860</v>
      </c>
      <c r="AW76" s="88">
        <v>626</v>
      </c>
      <c r="AX76" s="88">
        <v>569</v>
      </c>
      <c r="AY76" s="88"/>
      <c r="AZ76" s="88"/>
      <c r="BA76" s="88"/>
      <c r="BB76" s="88"/>
      <c r="BC76" s="88"/>
      <c r="BD76" s="88"/>
      <c r="BF76" s="25" t="str">
        <f t="shared" si="147"/>
        <v>-</v>
      </c>
      <c r="BG76" s="25" t="str">
        <f t="shared" si="147"/>
        <v>-</v>
      </c>
      <c r="BH76" s="25" t="str">
        <f t="shared" si="147"/>
        <v>-</v>
      </c>
      <c r="BI76" s="25" t="str">
        <f t="shared" si="147"/>
        <v>-</v>
      </c>
      <c r="BJ76" s="25" t="str">
        <f t="shared" si="147"/>
        <v>-</v>
      </c>
      <c r="BK76" s="25" t="str">
        <f t="shared" si="147"/>
        <v>-</v>
      </c>
      <c r="BL76" s="25" t="str">
        <f t="shared" si="147"/>
        <v>-</v>
      </c>
      <c r="BM76" s="25" t="str">
        <f t="shared" si="147"/>
        <v>-</v>
      </c>
      <c r="BN76" s="25" t="str">
        <f t="shared" si="147"/>
        <v>-</v>
      </c>
      <c r="BO76" s="25" t="str">
        <f t="shared" si="147"/>
        <v>-</v>
      </c>
      <c r="BP76" s="25" t="str">
        <f t="shared" si="147"/>
        <v>-</v>
      </c>
      <c r="BQ76" s="25" t="str">
        <f t="shared" si="147"/>
        <v>-</v>
      </c>
      <c r="BS76" s="1" t="b">
        <f>AS76='GEN Lion North'!AO20</f>
        <v>1</v>
      </c>
      <c r="BT76" s="1" t="b">
        <f>AT76='GEN Lion North'!AP20</f>
        <v>1</v>
      </c>
      <c r="BU76" s="1" t="b">
        <f>AU76='GEN Lion North'!AQ20</f>
        <v>1</v>
      </c>
      <c r="BV76" s="1" t="b">
        <f>AV76='GEN Lion North'!AR20</f>
        <v>1</v>
      </c>
      <c r="BW76" s="1" t="b">
        <f>AW76='GEN Lion North'!AS20</f>
        <v>1</v>
      </c>
      <c r="BX76" s="1" t="b">
        <f>AX76='GEN Lion North'!AT20</f>
        <v>1</v>
      </c>
    </row>
    <row r="77" spans="1:76" x14ac:dyDescent="0.25">
      <c r="A77" s="513" t="s">
        <v>179</v>
      </c>
      <c r="B77" s="90" t="s">
        <v>68</v>
      </c>
      <c r="C77" s="1">
        <f t="shared" si="148"/>
        <v>0</v>
      </c>
      <c r="D77" s="1">
        <f t="shared" si="149"/>
        <v>0</v>
      </c>
      <c r="E77" s="1">
        <f t="shared" si="150"/>
        <v>4817</v>
      </c>
      <c r="F77" s="2" t="str">
        <f>IFERROR(SUM(AS77:BD77)/SUM($AG77:INDEX(AG77:AR77,$A$2)),"-")</f>
        <v>-</v>
      </c>
      <c r="H77" s="1">
        <f t="shared" si="151"/>
        <v>0</v>
      </c>
      <c r="I77" s="1">
        <f t="shared" si="136"/>
        <v>0</v>
      </c>
      <c r="J77" s="1">
        <f t="shared" si="137"/>
        <v>0</v>
      </c>
      <c r="K77" s="1">
        <f t="shared" si="138"/>
        <v>0</v>
      </c>
      <c r="L77" s="1">
        <f t="shared" si="139"/>
        <v>0</v>
      </c>
      <c r="M77" s="1">
        <f t="shared" si="140"/>
        <v>0</v>
      </c>
      <c r="N77" s="1">
        <f t="shared" si="141"/>
        <v>0</v>
      </c>
      <c r="O77" s="1">
        <f t="shared" si="142"/>
        <v>0</v>
      </c>
      <c r="P77" s="1">
        <f t="shared" si="143"/>
        <v>2391</v>
      </c>
      <c r="Q77" s="1">
        <f t="shared" si="144"/>
        <v>2426</v>
      </c>
      <c r="R77" s="1">
        <f t="shared" si="145"/>
        <v>0</v>
      </c>
      <c r="S77" s="1">
        <f t="shared" si="146"/>
        <v>0</v>
      </c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>
        <v>1048</v>
      </c>
      <c r="AT77" s="88">
        <v>609</v>
      </c>
      <c r="AU77" s="88">
        <v>734</v>
      </c>
      <c r="AV77" s="88">
        <v>718</v>
      </c>
      <c r="AW77" s="88">
        <v>841</v>
      </c>
      <c r="AX77" s="88">
        <v>867</v>
      </c>
      <c r="AY77" s="88"/>
      <c r="AZ77" s="88"/>
      <c r="BA77" s="88"/>
      <c r="BB77" s="88"/>
      <c r="BC77" s="88"/>
      <c r="BD77" s="88"/>
      <c r="BF77" s="25" t="str">
        <f t="shared" si="147"/>
        <v>-</v>
      </c>
      <c r="BG77" s="25" t="str">
        <f t="shared" si="147"/>
        <v>-</v>
      </c>
      <c r="BH77" s="25" t="str">
        <f t="shared" si="147"/>
        <v>-</v>
      </c>
      <c r="BI77" s="25" t="str">
        <f t="shared" si="147"/>
        <v>-</v>
      </c>
      <c r="BJ77" s="25" t="str">
        <f t="shared" si="147"/>
        <v>-</v>
      </c>
      <c r="BK77" s="25" t="str">
        <f t="shared" si="147"/>
        <v>-</v>
      </c>
      <c r="BL77" s="25" t="str">
        <f t="shared" si="147"/>
        <v>-</v>
      </c>
      <c r="BM77" s="25" t="str">
        <f t="shared" si="147"/>
        <v>-</v>
      </c>
      <c r="BN77" s="25" t="str">
        <f t="shared" si="147"/>
        <v>-</v>
      </c>
      <c r="BO77" s="25" t="str">
        <f t="shared" si="147"/>
        <v>-</v>
      </c>
      <c r="BP77" s="25" t="str">
        <f t="shared" si="147"/>
        <v>-</v>
      </c>
      <c r="BQ77" s="25" t="str">
        <f t="shared" si="147"/>
        <v>-</v>
      </c>
      <c r="BS77" s="1" t="b">
        <f>AS77='GEN Lion North'!AO21</f>
        <v>1</v>
      </c>
      <c r="BT77" s="1" t="b">
        <f>AT77='GEN Lion North'!AP21</f>
        <v>1</v>
      </c>
      <c r="BU77" s="1" t="b">
        <f>AU77='GEN Lion North'!AQ21</f>
        <v>1</v>
      </c>
      <c r="BV77" s="1" t="b">
        <f>AV77='GEN Lion North'!AR21</f>
        <v>1</v>
      </c>
      <c r="BW77" s="1" t="b">
        <f>AW77='GEN Lion North'!AS21</f>
        <v>1</v>
      </c>
      <c r="BX77" s="1" t="b">
        <f>AX77='GEN Lion North'!AT21</f>
        <v>1</v>
      </c>
    </row>
    <row r="78" spans="1:76" x14ac:dyDescent="0.25">
      <c r="A78" s="513" t="s">
        <v>180</v>
      </c>
      <c r="B78" s="90" t="s">
        <v>69</v>
      </c>
      <c r="C78" s="1">
        <f t="shared" si="148"/>
        <v>0</v>
      </c>
      <c r="D78" s="1">
        <f t="shared" si="149"/>
        <v>0</v>
      </c>
      <c r="E78" s="1">
        <f t="shared" si="150"/>
        <v>3003</v>
      </c>
      <c r="F78" s="2" t="str">
        <f>IFERROR(SUM(AS78:BD78)/SUM($AG78:INDEX(AG78:AR78,$A$2)),"-")</f>
        <v>-</v>
      </c>
      <c r="H78" s="1">
        <f t="shared" si="151"/>
        <v>0</v>
      </c>
      <c r="I78" s="1">
        <f t="shared" si="136"/>
        <v>0</v>
      </c>
      <c r="J78" s="1">
        <f t="shared" si="137"/>
        <v>0</v>
      </c>
      <c r="K78" s="1">
        <f t="shared" si="138"/>
        <v>0</v>
      </c>
      <c r="L78" s="1">
        <f t="shared" si="139"/>
        <v>0</v>
      </c>
      <c r="M78" s="1">
        <f t="shared" si="140"/>
        <v>0</v>
      </c>
      <c r="N78" s="1">
        <f t="shared" si="141"/>
        <v>0</v>
      </c>
      <c r="O78" s="1">
        <f t="shared" si="142"/>
        <v>0</v>
      </c>
      <c r="P78" s="1">
        <f t="shared" si="143"/>
        <v>1669</v>
      </c>
      <c r="Q78" s="1">
        <f t="shared" si="144"/>
        <v>1334</v>
      </c>
      <c r="R78" s="1">
        <f t="shared" si="145"/>
        <v>0</v>
      </c>
      <c r="S78" s="1">
        <f t="shared" si="146"/>
        <v>0</v>
      </c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>
        <v>773</v>
      </c>
      <c r="AT78" s="88">
        <v>461</v>
      </c>
      <c r="AU78" s="88">
        <v>435</v>
      </c>
      <c r="AV78" s="88">
        <v>423</v>
      </c>
      <c r="AW78" s="88">
        <v>438</v>
      </c>
      <c r="AX78" s="88">
        <v>473</v>
      </c>
      <c r="AY78" s="88"/>
      <c r="AZ78" s="88"/>
      <c r="BA78" s="88"/>
      <c r="BB78" s="88"/>
      <c r="BC78" s="88"/>
      <c r="BD78" s="88"/>
      <c r="BF78" s="25" t="str">
        <f t="shared" si="147"/>
        <v>-</v>
      </c>
      <c r="BG78" s="25" t="str">
        <f t="shared" si="147"/>
        <v>-</v>
      </c>
      <c r="BH78" s="25" t="str">
        <f t="shared" si="147"/>
        <v>-</v>
      </c>
      <c r="BI78" s="25" t="str">
        <f t="shared" si="147"/>
        <v>-</v>
      </c>
      <c r="BJ78" s="25" t="str">
        <f t="shared" si="147"/>
        <v>-</v>
      </c>
      <c r="BK78" s="25" t="str">
        <f t="shared" si="147"/>
        <v>-</v>
      </c>
      <c r="BL78" s="25" t="str">
        <f t="shared" si="147"/>
        <v>-</v>
      </c>
      <c r="BM78" s="25" t="str">
        <f t="shared" si="147"/>
        <v>-</v>
      </c>
      <c r="BN78" s="25" t="str">
        <f t="shared" si="147"/>
        <v>-</v>
      </c>
      <c r="BO78" s="25" t="str">
        <f t="shared" si="147"/>
        <v>-</v>
      </c>
      <c r="BP78" s="25" t="str">
        <f t="shared" si="147"/>
        <v>-</v>
      </c>
      <c r="BQ78" s="25" t="str">
        <f t="shared" si="147"/>
        <v>-</v>
      </c>
      <c r="BS78" s="1" t="b">
        <f>AS78='GEN Lion North'!AO22</f>
        <v>1</v>
      </c>
      <c r="BT78" s="1" t="b">
        <f>AT78='GEN Lion North'!AP22</f>
        <v>1</v>
      </c>
      <c r="BU78" s="1" t="b">
        <f>AU78='GEN Lion North'!AQ22</f>
        <v>1</v>
      </c>
      <c r="BV78" s="1" t="b">
        <f>AV78='GEN Lion North'!AR22</f>
        <v>1</v>
      </c>
      <c r="BW78" s="1" t="b">
        <f>AW78='GEN Lion North'!AS22</f>
        <v>1</v>
      </c>
      <c r="BX78" s="1" t="b">
        <f>AX78='GEN Lion North'!AT22</f>
        <v>1</v>
      </c>
    </row>
    <row r="79" spans="1:76" x14ac:dyDescent="0.25">
      <c r="A79" s="513" t="s">
        <v>181</v>
      </c>
      <c r="B79" s="90" t="s">
        <v>70</v>
      </c>
      <c r="C79" s="1">
        <f t="shared" si="148"/>
        <v>0</v>
      </c>
      <c r="D79" s="1">
        <f t="shared" si="149"/>
        <v>0</v>
      </c>
      <c r="E79" s="1">
        <f t="shared" si="150"/>
        <v>11669</v>
      </c>
      <c r="F79" s="2" t="str">
        <f>IFERROR(SUM(AS79:BD79)/SUM($AG79:INDEX(AG79:AR79,$A$2)),"-")</f>
        <v>-</v>
      </c>
      <c r="H79" s="1">
        <f t="shared" si="151"/>
        <v>0</v>
      </c>
      <c r="I79" s="1">
        <f t="shared" si="136"/>
        <v>0</v>
      </c>
      <c r="J79" s="1">
        <f t="shared" si="137"/>
        <v>0</v>
      </c>
      <c r="K79" s="1">
        <f t="shared" si="138"/>
        <v>0</v>
      </c>
      <c r="L79" s="1">
        <f t="shared" si="139"/>
        <v>0</v>
      </c>
      <c r="M79" s="1">
        <f t="shared" si="140"/>
        <v>0</v>
      </c>
      <c r="N79" s="1">
        <f t="shared" si="141"/>
        <v>0</v>
      </c>
      <c r="O79" s="1">
        <f t="shared" si="142"/>
        <v>0</v>
      </c>
      <c r="P79" s="1">
        <f t="shared" si="143"/>
        <v>3264</v>
      </c>
      <c r="Q79" s="1">
        <f t="shared" si="144"/>
        <v>8405</v>
      </c>
      <c r="R79" s="1">
        <f t="shared" si="145"/>
        <v>0</v>
      </c>
      <c r="S79" s="1">
        <f t="shared" si="146"/>
        <v>0</v>
      </c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  <c r="AT79" s="88">
        <v>1555</v>
      </c>
      <c r="AU79" s="88">
        <v>1709</v>
      </c>
      <c r="AV79" s="88">
        <v>2366</v>
      </c>
      <c r="AW79" s="88">
        <v>2740</v>
      </c>
      <c r="AX79" s="88">
        <v>3299</v>
      </c>
      <c r="AY79" s="88"/>
      <c r="AZ79" s="88"/>
      <c r="BA79" s="88"/>
      <c r="BB79" s="88"/>
      <c r="BC79" s="88"/>
      <c r="BD79" s="88"/>
      <c r="BF79" s="25" t="str">
        <f t="shared" si="147"/>
        <v>-</v>
      </c>
      <c r="BG79" s="25" t="str">
        <f t="shared" si="147"/>
        <v>-</v>
      </c>
      <c r="BH79" s="25" t="str">
        <f t="shared" si="147"/>
        <v>-</v>
      </c>
      <c r="BI79" s="25" t="str">
        <f t="shared" si="147"/>
        <v>-</v>
      </c>
      <c r="BJ79" s="25" t="str">
        <f t="shared" si="147"/>
        <v>-</v>
      </c>
      <c r="BK79" s="25" t="str">
        <f t="shared" si="147"/>
        <v>-</v>
      </c>
      <c r="BL79" s="25" t="str">
        <f t="shared" si="147"/>
        <v>-</v>
      </c>
      <c r="BM79" s="25" t="str">
        <f t="shared" si="147"/>
        <v>-</v>
      </c>
      <c r="BN79" s="25" t="str">
        <f t="shared" si="147"/>
        <v>-</v>
      </c>
      <c r="BO79" s="25" t="str">
        <f t="shared" si="147"/>
        <v>-</v>
      </c>
      <c r="BP79" s="25" t="str">
        <f t="shared" si="147"/>
        <v>-</v>
      </c>
      <c r="BQ79" s="25" t="str">
        <f t="shared" si="147"/>
        <v>-</v>
      </c>
      <c r="BS79" s="1" t="b">
        <f>AS79='GEN Lion North'!AO23</f>
        <v>1</v>
      </c>
      <c r="BT79" s="1" t="b">
        <f>AT79='GEN Lion North'!AP23</f>
        <v>1</v>
      </c>
      <c r="BU79" s="1" t="b">
        <f>AU79='GEN Lion North'!AQ23</f>
        <v>1</v>
      </c>
      <c r="BV79" s="1" t="b">
        <f>AV79='GEN Lion North'!AR23</f>
        <v>1</v>
      </c>
      <c r="BW79" s="1" t="b">
        <f>AW79='GEN Lion North'!AS23</f>
        <v>1</v>
      </c>
      <c r="BX79" s="1" t="b">
        <f>AX79='GEN Lion North'!AT23</f>
        <v>1</v>
      </c>
    </row>
    <row r="80" spans="1:76" x14ac:dyDescent="0.25">
      <c r="A80" s="514" t="s">
        <v>182</v>
      </c>
      <c r="B80" s="3" t="s">
        <v>185</v>
      </c>
      <c r="C80" s="1">
        <f t="shared" si="148"/>
        <v>0</v>
      </c>
      <c r="D80" s="1">
        <f t="shared" si="149"/>
        <v>0</v>
      </c>
      <c r="E80" s="1">
        <f t="shared" si="150"/>
        <v>44032</v>
      </c>
      <c r="F80" s="2" t="str">
        <f>IFERROR(SUM(AS80:BD80)/SUM($AG80:INDEX(AG80:AR80,$A$2)),"-")</f>
        <v>-</v>
      </c>
      <c r="H80" s="1">
        <f t="shared" si="151"/>
        <v>0</v>
      </c>
      <c r="I80" s="1">
        <f t="shared" si="136"/>
        <v>0</v>
      </c>
      <c r="J80" s="1">
        <f t="shared" si="137"/>
        <v>0</v>
      </c>
      <c r="K80" s="1">
        <f t="shared" si="138"/>
        <v>0</v>
      </c>
      <c r="L80" s="1">
        <f t="shared" si="139"/>
        <v>0</v>
      </c>
      <c r="M80" s="1">
        <f t="shared" si="140"/>
        <v>0</v>
      </c>
      <c r="N80" s="1">
        <f t="shared" si="141"/>
        <v>0</v>
      </c>
      <c r="O80" s="1">
        <f t="shared" si="142"/>
        <v>0</v>
      </c>
      <c r="P80" s="1">
        <f t="shared" si="143"/>
        <v>20429</v>
      </c>
      <c r="Q80" s="1">
        <f t="shared" si="144"/>
        <v>23603</v>
      </c>
      <c r="R80" s="1">
        <f t="shared" si="145"/>
        <v>0</v>
      </c>
      <c r="S80" s="1">
        <f t="shared" si="146"/>
        <v>0</v>
      </c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89"/>
      <c r="AQ80" s="89"/>
      <c r="AR80" s="89"/>
      <c r="AS80" s="88">
        <v>6810</v>
      </c>
      <c r="AT80" s="88">
        <v>6667</v>
      </c>
      <c r="AU80" s="88">
        <v>6952</v>
      </c>
      <c r="AV80" s="88">
        <v>7096</v>
      </c>
      <c r="AW80" s="88">
        <v>7684</v>
      </c>
      <c r="AX80" s="88">
        <v>8823</v>
      </c>
      <c r="AY80" s="88"/>
      <c r="AZ80" s="88"/>
      <c r="BA80" s="88"/>
      <c r="BB80" s="88"/>
      <c r="BC80" s="88"/>
      <c r="BD80" s="88"/>
      <c r="BF80" s="25" t="str">
        <f t="shared" si="147"/>
        <v>-</v>
      </c>
      <c r="BG80" s="25" t="str">
        <f t="shared" si="147"/>
        <v>-</v>
      </c>
      <c r="BH80" s="25" t="str">
        <f t="shared" si="147"/>
        <v>-</v>
      </c>
      <c r="BI80" s="25" t="str">
        <f t="shared" si="147"/>
        <v>-</v>
      </c>
      <c r="BJ80" s="25" t="str">
        <f t="shared" si="147"/>
        <v>-</v>
      </c>
      <c r="BK80" s="25" t="str">
        <f t="shared" si="147"/>
        <v>-</v>
      </c>
      <c r="BL80" s="25" t="str">
        <f t="shared" si="147"/>
        <v>-</v>
      </c>
      <c r="BM80" s="25" t="str">
        <f t="shared" si="147"/>
        <v>-</v>
      </c>
      <c r="BN80" s="25" t="str">
        <f t="shared" si="147"/>
        <v>-</v>
      </c>
      <c r="BO80" s="25" t="str">
        <f t="shared" si="147"/>
        <v>-</v>
      </c>
      <c r="BP80" s="25" t="str">
        <f t="shared" si="147"/>
        <v>-</v>
      </c>
      <c r="BQ80" s="25" t="str">
        <f t="shared" si="147"/>
        <v>-</v>
      </c>
      <c r="BS80" s="1" t="b">
        <f>AS80=SUM(AS72:AS79)</f>
        <v>1</v>
      </c>
      <c r="BT80" s="1" t="b">
        <f>AT80=SUM(AT72:AT79)</f>
        <v>1</v>
      </c>
      <c r="BU80" s="1" t="b">
        <f>AU80=SUM(AU72:AU79)</f>
        <v>1</v>
      </c>
      <c r="BV80" s="1" t="b">
        <f>AV80=SUM(AV72:AV79)</f>
        <v>1</v>
      </c>
      <c r="BW80" s="1" t="b">
        <f>AW80=SUM(AW72:AW79)</f>
        <v>1</v>
      </c>
      <c r="BX80" s="1" t="b">
        <f t="shared" ref="BX80" si="152">AX80=SUM(AX72:AX79)</f>
        <v>1</v>
      </c>
    </row>
    <row r="82" spans="1:76" x14ac:dyDescent="0.25">
      <c r="A82" s="512" t="s">
        <v>72</v>
      </c>
      <c r="B82" s="500" t="s">
        <v>72</v>
      </c>
      <c r="C82" s="498" t="s">
        <v>0</v>
      </c>
      <c r="D82" s="498" t="s">
        <v>1</v>
      </c>
      <c r="E82" s="498" t="s">
        <v>2</v>
      </c>
      <c r="F82" s="498" t="s">
        <v>3</v>
      </c>
      <c r="G82" s="2" t="s">
        <v>53</v>
      </c>
      <c r="H82" s="505" t="s">
        <v>4</v>
      </c>
      <c r="I82" s="505" t="s">
        <v>5</v>
      </c>
      <c r="J82" s="505" t="s">
        <v>6</v>
      </c>
      <c r="K82" s="505" t="s">
        <v>7</v>
      </c>
      <c r="L82" s="509" t="s">
        <v>8</v>
      </c>
      <c r="M82" s="509" t="s">
        <v>9</v>
      </c>
      <c r="N82" s="509" t="s">
        <v>10</v>
      </c>
      <c r="O82" s="509" t="s">
        <v>11</v>
      </c>
      <c r="P82" s="503" t="s">
        <v>12</v>
      </c>
      <c r="Q82" s="503" t="s">
        <v>13</v>
      </c>
      <c r="R82" s="503" t="s">
        <v>207</v>
      </c>
      <c r="S82" s="503" t="s">
        <v>208</v>
      </c>
      <c r="T82" s="91" t="s">
        <v>53</v>
      </c>
      <c r="U82" s="505" t="s">
        <v>14</v>
      </c>
      <c r="V82" s="505" t="s">
        <v>15</v>
      </c>
      <c r="W82" s="505" t="s">
        <v>16</v>
      </c>
      <c r="X82" s="505" t="s">
        <v>17</v>
      </c>
      <c r="Y82" s="505" t="s">
        <v>18</v>
      </c>
      <c r="Z82" s="505" t="s">
        <v>19</v>
      </c>
      <c r="AA82" s="505" t="s">
        <v>20</v>
      </c>
      <c r="AB82" s="505" t="s">
        <v>21</v>
      </c>
      <c r="AC82" s="505" t="s">
        <v>22</v>
      </c>
      <c r="AD82" s="505" t="s">
        <v>23</v>
      </c>
      <c r="AE82" s="505" t="s">
        <v>24</v>
      </c>
      <c r="AF82" s="505" t="s">
        <v>25</v>
      </c>
      <c r="AG82" s="507" t="s">
        <v>26</v>
      </c>
      <c r="AH82" s="507" t="s">
        <v>27</v>
      </c>
      <c r="AI82" s="507" t="s">
        <v>28</v>
      </c>
      <c r="AJ82" s="507" t="s">
        <v>29</v>
      </c>
      <c r="AK82" s="507" t="s">
        <v>30</v>
      </c>
      <c r="AL82" s="507" t="s">
        <v>31</v>
      </c>
      <c r="AM82" s="507" t="s">
        <v>32</v>
      </c>
      <c r="AN82" s="507" t="s">
        <v>33</v>
      </c>
      <c r="AO82" s="507" t="s">
        <v>34</v>
      </c>
      <c r="AP82" s="507" t="s">
        <v>35</v>
      </c>
      <c r="AQ82" s="507" t="s">
        <v>36</v>
      </c>
      <c r="AR82" s="507" t="s">
        <v>37</v>
      </c>
      <c r="AS82" s="503" t="s">
        <v>38</v>
      </c>
      <c r="AT82" s="503" t="s">
        <v>39</v>
      </c>
      <c r="AU82" s="503" t="s">
        <v>40</v>
      </c>
      <c r="AV82" s="503" t="s">
        <v>41</v>
      </c>
      <c r="AW82" s="503" t="s">
        <v>42</v>
      </c>
      <c r="AX82" s="503" t="s">
        <v>43</v>
      </c>
      <c r="AY82" s="510" t="s">
        <v>322</v>
      </c>
      <c r="AZ82" s="510" t="s">
        <v>323</v>
      </c>
      <c r="BA82" s="510" t="s">
        <v>324</v>
      </c>
      <c r="BB82" s="510" t="s">
        <v>325</v>
      </c>
      <c r="BC82" s="510" t="s">
        <v>326</v>
      </c>
      <c r="BD82" s="510" t="s">
        <v>327</v>
      </c>
      <c r="BF82" s="518">
        <v>42736</v>
      </c>
      <c r="BG82" s="518">
        <v>42767</v>
      </c>
      <c r="BH82" s="518">
        <v>42795</v>
      </c>
      <c r="BI82" s="518">
        <v>42826</v>
      </c>
      <c r="BJ82" s="518">
        <v>42856</v>
      </c>
      <c r="BK82" s="518">
        <v>42887</v>
      </c>
      <c r="BL82" s="518">
        <v>42917</v>
      </c>
      <c r="BM82" s="518">
        <v>42948</v>
      </c>
      <c r="BN82" s="518">
        <v>42979</v>
      </c>
      <c r="BO82" s="518">
        <v>43009</v>
      </c>
      <c r="BP82" s="518">
        <v>43040</v>
      </c>
      <c r="BQ82" s="518">
        <v>43070</v>
      </c>
      <c r="BS82" s="2"/>
      <c r="BT82" s="2"/>
      <c r="BU82" s="2"/>
      <c r="BV82" s="2"/>
      <c r="BW82" s="2"/>
      <c r="BX82" s="2"/>
    </row>
    <row r="83" spans="1:76" x14ac:dyDescent="0.25">
      <c r="A83" s="513" t="s">
        <v>163</v>
      </c>
      <c r="B83" s="90" t="s">
        <v>172</v>
      </c>
      <c r="C83" s="1">
        <f t="shared" ref="C83" si="153">SUM(U83:AF83)</f>
        <v>0</v>
      </c>
      <c r="D83" s="1">
        <f t="shared" ref="D83" si="154">SUM(AG83:AR83)</f>
        <v>0</v>
      </c>
      <c r="E83" s="1">
        <f t="shared" ref="E83" si="155">SUM(AS83:BD83)</f>
        <v>351</v>
      </c>
      <c r="F83" s="2" t="str">
        <f>IFERROR(SUM(AS83:BD83)/SUM($AG83:INDEX(AG83:AR83,$A$2)),"-")</f>
        <v>-</v>
      </c>
      <c r="H83" s="1">
        <f t="shared" ref="H83:H91" si="156">SUM(U83:W83)</f>
        <v>0</v>
      </c>
      <c r="I83" s="1">
        <f t="shared" ref="I83:I91" si="157">SUM(X83:Z83)</f>
        <v>0</v>
      </c>
      <c r="J83" s="1">
        <f t="shared" ref="J83:J91" si="158">SUM(AA83:AC83)</f>
        <v>0</v>
      </c>
      <c r="K83" s="1">
        <f t="shared" ref="K83:K91" si="159">SUM(AD83:AF83)</f>
        <v>0</v>
      </c>
      <c r="L83" s="1">
        <f t="shared" ref="L83:L91" si="160">SUM(AG83:AI83)</f>
        <v>0</v>
      </c>
      <c r="M83" s="1">
        <f t="shared" ref="M83:M91" si="161">SUM(AJ83:AL83)</f>
        <v>0</v>
      </c>
      <c r="N83" s="1">
        <f t="shared" ref="N83:N91" si="162">SUM(AM83:AO83)</f>
        <v>0</v>
      </c>
      <c r="O83" s="1">
        <f t="shared" ref="O83:O91" si="163">SUM(AP83:AR83)</f>
        <v>0</v>
      </c>
      <c r="P83" s="1">
        <f t="shared" ref="P83:P91" si="164">SUM(AS83:AU83)</f>
        <v>0</v>
      </c>
      <c r="Q83" s="1">
        <f t="shared" ref="Q83:Q91" si="165">SUM(AV83:AX83)</f>
        <v>351</v>
      </c>
      <c r="R83" s="1">
        <f t="shared" ref="R83:R91" si="166">SUM(AY83:BA83)</f>
        <v>0</v>
      </c>
      <c r="S83" s="1">
        <f t="shared" ref="S83:S91" si="167">SUM(BB83:BD83)</f>
        <v>0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>
        <v>157</v>
      </c>
      <c r="AW83" s="1">
        <v>102</v>
      </c>
      <c r="AX83" s="1">
        <v>92</v>
      </c>
      <c r="AY83" s="1"/>
      <c r="AZ83" s="1"/>
      <c r="BA83" s="1"/>
      <c r="BB83" s="1"/>
      <c r="BC83" s="1"/>
      <c r="BD83" s="1"/>
      <c r="BF83" s="25" t="str">
        <f t="shared" ref="BF83:BQ91" si="168">IFERROR(AS83/AG83,"-")</f>
        <v>-</v>
      </c>
      <c r="BG83" s="25" t="str">
        <f t="shared" si="168"/>
        <v>-</v>
      </c>
      <c r="BH83" s="25" t="str">
        <f t="shared" si="168"/>
        <v>-</v>
      </c>
      <c r="BI83" s="25" t="str">
        <f t="shared" si="168"/>
        <v>-</v>
      </c>
      <c r="BJ83" s="25" t="str">
        <f t="shared" si="168"/>
        <v>-</v>
      </c>
      <c r="BK83" s="25" t="str">
        <f t="shared" si="168"/>
        <v>-</v>
      </c>
      <c r="BL83" s="25" t="str">
        <f t="shared" si="168"/>
        <v>-</v>
      </c>
      <c r="BM83" s="25" t="str">
        <f t="shared" si="168"/>
        <v>-</v>
      </c>
      <c r="BN83" s="25" t="str">
        <f t="shared" si="168"/>
        <v>-</v>
      </c>
      <c r="BO83" s="25" t="str">
        <f t="shared" si="168"/>
        <v>-</v>
      </c>
      <c r="BP83" s="25" t="str">
        <f t="shared" si="168"/>
        <v>-</v>
      </c>
      <c r="BQ83" s="25" t="str">
        <f t="shared" si="168"/>
        <v>-</v>
      </c>
      <c r="BS83" s="1"/>
      <c r="BT83" s="1"/>
      <c r="BU83" s="1"/>
      <c r="BV83" s="1" t="b">
        <f>AV83='GEN Lion North'!AR28</f>
        <v>1</v>
      </c>
      <c r="BW83" s="1" t="b">
        <f>AW83='GEN Lion North'!AS28</f>
        <v>1</v>
      </c>
      <c r="BX83" s="1" t="b">
        <f>AX83='GEN Lion North'!AT28</f>
        <v>1</v>
      </c>
    </row>
    <row r="84" spans="1:76" x14ac:dyDescent="0.25">
      <c r="A84" s="513" t="s">
        <v>164</v>
      </c>
      <c r="B84" s="90" t="s">
        <v>64</v>
      </c>
      <c r="C84" s="1">
        <f t="shared" ref="C84:C91" si="169">SUM(U84:AF84)</f>
        <v>0</v>
      </c>
      <c r="D84" s="1">
        <f t="shared" ref="D84:D91" si="170">SUM(AG84:AR84)</f>
        <v>0</v>
      </c>
      <c r="E84" s="1">
        <f t="shared" ref="E84:E91" si="171">SUM(AS84:BD84)</f>
        <v>2062</v>
      </c>
      <c r="F84" s="2" t="str">
        <f>IFERROR(SUM(AS84:BD84)/SUM($AG84:INDEX(AG84:AR84,$A$2)),"-")</f>
        <v>-</v>
      </c>
      <c r="H84" s="1">
        <f t="shared" si="156"/>
        <v>0</v>
      </c>
      <c r="I84" s="1">
        <f t="shared" si="157"/>
        <v>0</v>
      </c>
      <c r="J84" s="1">
        <f t="shared" si="158"/>
        <v>0</v>
      </c>
      <c r="K84" s="1">
        <f t="shared" si="159"/>
        <v>0</v>
      </c>
      <c r="L84" s="1">
        <f t="shared" si="160"/>
        <v>0</v>
      </c>
      <c r="M84" s="1">
        <f t="shared" si="161"/>
        <v>0</v>
      </c>
      <c r="N84" s="1">
        <f t="shared" si="162"/>
        <v>0</v>
      </c>
      <c r="O84" s="1">
        <f t="shared" si="163"/>
        <v>0</v>
      </c>
      <c r="P84" s="1">
        <f t="shared" si="164"/>
        <v>764</v>
      </c>
      <c r="Q84" s="1">
        <f t="shared" si="165"/>
        <v>1298</v>
      </c>
      <c r="R84" s="1">
        <f t="shared" si="166"/>
        <v>0</v>
      </c>
      <c r="S84" s="1">
        <f t="shared" si="167"/>
        <v>0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>
        <v>113</v>
      </c>
      <c r="AT84" s="1">
        <v>203</v>
      </c>
      <c r="AU84" s="1">
        <v>448</v>
      </c>
      <c r="AV84" s="1">
        <v>317</v>
      </c>
      <c r="AW84" s="1">
        <v>275</v>
      </c>
      <c r="AX84" s="1">
        <v>706</v>
      </c>
      <c r="AY84" s="1"/>
      <c r="AZ84" s="1"/>
      <c r="BA84" s="1"/>
      <c r="BB84" s="1"/>
      <c r="BC84" s="1"/>
      <c r="BD84" s="1"/>
      <c r="BF84" s="25" t="str">
        <f t="shared" si="168"/>
        <v>-</v>
      </c>
      <c r="BG84" s="25" t="str">
        <f t="shared" si="168"/>
        <v>-</v>
      </c>
      <c r="BH84" s="25" t="str">
        <f t="shared" si="168"/>
        <v>-</v>
      </c>
      <c r="BI84" s="25" t="str">
        <f t="shared" si="168"/>
        <v>-</v>
      </c>
      <c r="BJ84" s="25" t="str">
        <f t="shared" si="168"/>
        <v>-</v>
      </c>
      <c r="BK84" s="25" t="str">
        <f t="shared" si="168"/>
        <v>-</v>
      </c>
      <c r="BL84" s="25" t="str">
        <f t="shared" si="168"/>
        <v>-</v>
      </c>
      <c r="BM84" s="25" t="str">
        <f t="shared" si="168"/>
        <v>-</v>
      </c>
      <c r="BN84" s="25" t="str">
        <f t="shared" si="168"/>
        <v>-</v>
      </c>
      <c r="BO84" s="25" t="str">
        <f t="shared" si="168"/>
        <v>-</v>
      </c>
      <c r="BP84" s="25" t="str">
        <f t="shared" si="168"/>
        <v>-</v>
      </c>
      <c r="BQ84" s="25" t="str">
        <f t="shared" si="168"/>
        <v>-</v>
      </c>
      <c r="BS84" s="1" t="b">
        <f>AS84='Agency North'!AP29</f>
        <v>1</v>
      </c>
      <c r="BT84" s="1" t="b">
        <f>AT84='Agency North'!AQ29</f>
        <v>1</v>
      </c>
      <c r="BU84" s="1" t="b">
        <f>AU84='Agency North'!AR29</f>
        <v>1</v>
      </c>
      <c r="BV84" s="1" t="b">
        <f>AV84='GEN Lion North'!AR29</f>
        <v>1</v>
      </c>
      <c r="BW84" s="1" t="b">
        <f>AW84='GEN Lion North'!AS29</f>
        <v>1</v>
      </c>
      <c r="BX84" s="1" t="b">
        <f>AX84='GEN Lion North'!AT29</f>
        <v>1</v>
      </c>
    </row>
    <row r="85" spans="1:76" x14ac:dyDescent="0.25">
      <c r="A85" s="513" t="s">
        <v>165</v>
      </c>
      <c r="B85" s="90" t="s">
        <v>65</v>
      </c>
      <c r="C85" s="1">
        <f t="shared" si="169"/>
        <v>0</v>
      </c>
      <c r="D85" s="1">
        <f t="shared" si="170"/>
        <v>0</v>
      </c>
      <c r="E85" s="1">
        <f t="shared" si="171"/>
        <v>846</v>
      </c>
      <c r="F85" s="2" t="str">
        <f>IFERROR(SUM(AS85:BD85)/SUM($AG85:INDEX(AG85:AR85,$A$2)),"-")</f>
        <v>-</v>
      </c>
      <c r="H85" s="1">
        <f t="shared" si="156"/>
        <v>0</v>
      </c>
      <c r="I85" s="1">
        <f t="shared" si="157"/>
        <v>0</v>
      </c>
      <c r="J85" s="1">
        <f t="shared" si="158"/>
        <v>0</v>
      </c>
      <c r="K85" s="1">
        <f t="shared" si="159"/>
        <v>0</v>
      </c>
      <c r="L85" s="1">
        <f t="shared" si="160"/>
        <v>0</v>
      </c>
      <c r="M85" s="1">
        <f t="shared" si="161"/>
        <v>0</v>
      </c>
      <c r="N85" s="1">
        <f t="shared" si="162"/>
        <v>0</v>
      </c>
      <c r="O85" s="1">
        <f t="shared" si="163"/>
        <v>0</v>
      </c>
      <c r="P85" s="1">
        <f t="shared" si="164"/>
        <v>413</v>
      </c>
      <c r="Q85" s="1">
        <f t="shared" si="165"/>
        <v>433</v>
      </c>
      <c r="R85" s="1">
        <f t="shared" si="166"/>
        <v>0</v>
      </c>
      <c r="S85" s="1">
        <f t="shared" si="167"/>
        <v>0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>
        <v>163</v>
      </c>
      <c r="AT85" s="1">
        <v>71</v>
      </c>
      <c r="AU85" s="1">
        <v>179</v>
      </c>
      <c r="AV85" s="1">
        <v>188</v>
      </c>
      <c r="AW85" s="1">
        <v>137</v>
      </c>
      <c r="AX85" s="1">
        <v>108</v>
      </c>
      <c r="AY85" s="1"/>
      <c r="AZ85" s="1"/>
      <c r="BA85" s="1"/>
      <c r="BB85" s="1"/>
      <c r="BC85" s="1"/>
      <c r="BD85" s="1"/>
      <c r="BF85" s="25" t="str">
        <f t="shared" si="168"/>
        <v>-</v>
      </c>
      <c r="BG85" s="25" t="str">
        <f t="shared" si="168"/>
        <v>-</v>
      </c>
      <c r="BH85" s="25" t="str">
        <f t="shared" si="168"/>
        <v>-</v>
      </c>
      <c r="BI85" s="25" t="str">
        <f t="shared" si="168"/>
        <v>-</v>
      </c>
      <c r="BJ85" s="25" t="str">
        <f t="shared" si="168"/>
        <v>-</v>
      </c>
      <c r="BK85" s="25" t="str">
        <f t="shared" si="168"/>
        <v>-</v>
      </c>
      <c r="BL85" s="25" t="str">
        <f t="shared" si="168"/>
        <v>-</v>
      </c>
      <c r="BM85" s="25" t="str">
        <f t="shared" si="168"/>
        <v>-</v>
      </c>
      <c r="BN85" s="25" t="str">
        <f t="shared" si="168"/>
        <v>-</v>
      </c>
      <c r="BO85" s="25" t="str">
        <f t="shared" si="168"/>
        <v>-</v>
      </c>
      <c r="BP85" s="25" t="str">
        <f t="shared" si="168"/>
        <v>-</v>
      </c>
      <c r="BQ85" s="25" t="str">
        <f t="shared" si="168"/>
        <v>-</v>
      </c>
      <c r="BS85" s="1" t="b">
        <f>AS85='Agency North'!AP30</f>
        <v>1</v>
      </c>
      <c r="BT85" s="1" t="b">
        <f>AT85='Agency North'!AQ30</f>
        <v>1</v>
      </c>
      <c r="BU85" s="1" t="b">
        <f>AU85='Agency North'!AR30</f>
        <v>1</v>
      </c>
      <c r="BV85" s="1" t="b">
        <f>AV85='GEN Lion North'!AR30</f>
        <v>1</v>
      </c>
      <c r="BW85" s="1" t="b">
        <f>AW85='GEN Lion North'!AS30</f>
        <v>1</v>
      </c>
      <c r="BX85" s="1" t="b">
        <f>AX85='GEN Lion North'!AT30</f>
        <v>1</v>
      </c>
    </row>
    <row r="86" spans="1:76" x14ac:dyDescent="0.25">
      <c r="A86" s="513" t="s">
        <v>166</v>
      </c>
      <c r="B86" s="90" t="s">
        <v>66</v>
      </c>
      <c r="C86" s="1">
        <f t="shared" si="169"/>
        <v>0</v>
      </c>
      <c r="D86" s="1">
        <f t="shared" si="170"/>
        <v>0</v>
      </c>
      <c r="E86" s="1">
        <f t="shared" si="171"/>
        <v>1076</v>
      </c>
      <c r="F86" s="2" t="str">
        <f>IFERROR(SUM(AS86:BD86)/SUM($AG86:INDEX(AG86:AR86,$A$2)),"-")</f>
        <v>-</v>
      </c>
      <c r="H86" s="1">
        <f t="shared" si="156"/>
        <v>0</v>
      </c>
      <c r="I86" s="1">
        <f t="shared" si="157"/>
        <v>0</v>
      </c>
      <c r="J86" s="1">
        <f t="shared" si="158"/>
        <v>0</v>
      </c>
      <c r="K86" s="1">
        <f t="shared" si="159"/>
        <v>0</v>
      </c>
      <c r="L86" s="1">
        <f t="shared" si="160"/>
        <v>0</v>
      </c>
      <c r="M86" s="1">
        <f t="shared" si="161"/>
        <v>0</v>
      </c>
      <c r="N86" s="1">
        <f t="shared" si="162"/>
        <v>0</v>
      </c>
      <c r="O86" s="1">
        <f t="shared" si="163"/>
        <v>0</v>
      </c>
      <c r="P86" s="1">
        <f t="shared" si="164"/>
        <v>647</v>
      </c>
      <c r="Q86" s="1">
        <f t="shared" si="165"/>
        <v>429</v>
      </c>
      <c r="R86" s="1">
        <f t="shared" si="166"/>
        <v>0</v>
      </c>
      <c r="S86" s="1">
        <f t="shared" si="167"/>
        <v>0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>
        <v>154</v>
      </c>
      <c r="AT86" s="1">
        <v>299</v>
      </c>
      <c r="AU86" s="1">
        <v>194</v>
      </c>
      <c r="AV86" s="1">
        <v>139</v>
      </c>
      <c r="AW86" s="1">
        <v>154</v>
      </c>
      <c r="AX86" s="1">
        <v>136</v>
      </c>
      <c r="AY86" s="1"/>
      <c r="AZ86" s="1"/>
      <c r="BA86" s="1"/>
      <c r="BB86" s="1"/>
      <c r="BC86" s="1"/>
      <c r="BD86" s="1"/>
      <c r="BF86" s="25" t="str">
        <f t="shared" si="168"/>
        <v>-</v>
      </c>
      <c r="BG86" s="25" t="str">
        <f t="shared" si="168"/>
        <v>-</v>
      </c>
      <c r="BH86" s="25" t="str">
        <f t="shared" si="168"/>
        <v>-</v>
      </c>
      <c r="BI86" s="25" t="str">
        <f t="shared" si="168"/>
        <v>-</v>
      </c>
      <c r="BJ86" s="25" t="str">
        <f t="shared" si="168"/>
        <v>-</v>
      </c>
      <c r="BK86" s="25" t="str">
        <f t="shared" si="168"/>
        <v>-</v>
      </c>
      <c r="BL86" s="25" t="str">
        <f t="shared" si="168"/>
        <v>-</v>
      </c>
      <c r="BM86" s="25" t="str">
        <f t="shared" si="168"/>
        <v>-</v>
      </c>
      <c r="BN86" s="25" t="str">
        <f t="shared" si="168"/>
        <v>-</v>
      </c>
      <c r="BO86" s="25" t="str">
        <f t="shared" si="168"/>
        <v>-</v>
      </c>
      <c r="BP86" s="25" t="str">
        <f t="shared" si="168"/>
        <v>-</v>
      </c>
      <c r="BQ86" s="25" t="str">
        <f t="shared" si="168"/>
        <v>-</v>
      </c>
      <c r="BS86" s="1" t="b">
        <f>AS86='Agency North'!AP31</f>
        <v>1</v>
      </c>
      <c r="BT86" s="1" t="b">
        <f>AT86='Agency North'!AQ31</f>
        <v>1</v>
      </c>
      <c r="BU86" s="1" t="b">
        <f>AU86='Agency North'!AR31</f>
        <v>1</v>
      </c>
      <c r="BV86" s="1" t="b">
        <f>AV86='GEN Lion North'!AR31</f>
        <v>1</v>
      </c>
      <c r="BW86" s="1" t="b">
        <f>AW86='GEN Lion North'!AS31</f>
        <v>1</v>
      </c>
      <c r="BX86" s="1" t="b">
        <f>AX86='GEN Lion North'!AT31</f>
        <v>1</v>
      </c>
    </row>
    <row r="87" spans="1:76" x14ac:dyDescent="0.25">
      <c r="A87" s="513" t="s">
        <v>167</v>
      </c>
      <c r="B87" s="90" t="s">
        <v>67</v>
      </c>
      <c r="C87" s="1">
        <f t="shared" si="169"/>
        <v>0</v>
      </c>
      <c r="D87" s="1">
        <f t="shared" si="170"/>
        <v>0</v>
      </c>
      <c r="E87" s="1">
        <f t="shared" si="171"/>
        <v>755</v>
      </c>
      <c r="F87" s="2" t="str">
        <f>IFERROR(SUM(AS87:BD87)/SUM($AG87:INDEX(AG87:AR87,$A$2)),"-")</f>
        <v>-</v>
      </c>
      <c r="H87" s="1">
        <f t="shared" si="156"/>
        <v>0</v>
      </c>
      <c r="I87" s="1">
        <f t="shared" si="157"/>
        <v>0</v>
      </c>
      <c r="J87" s="1">
        <f t="shared" si="158"/>
        <v>0</v>
      </c>
      <c r="K87" s="1">
        <f t="shared" si="159"/>
        <v>0</v>
      </c>
      <c r="L87" s="1">
        <f t="shared" si="160"/>
        <v>0</v>
      </c>
      <c r="M87" s="1">
        <f t="shared" si="161"/>
        <v>0</v>
      </c>
      <c r="N87" s="1">
        <f t="shared" si="162"/>
        <v>0</v>
      </c>
      <c r="O87" s="1">
        <f t="shared" si="163"/>
        <v>0</v>
      </c>
      <c r="P87" s="1">
        <f t="shared" si="164"/>
        <v>487</v>
      </c>
      <c r="Q87" s="1">
        <f t="shared" si="165"/>
        <v>268</v>
      </c>
      <c r="R87" s="1">
        <f t="shared" si="166"/>
        <v>0</v>
      </c>
      <c r="S87" s="1">
        <f t="shared" si="167"/>
        <v>0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>
        <v>105</v>
      </c>
      <c r="AT87" s="1">
        <v>168</v>
      </c>
      <c r="AU87" s="1">
        <v>214</v>
      </c>
      <c r="AV87" s="1">
        <v>130</v>
      </c>
      <c r="AW87" s="1">
        <v>70</v>
      </c>
      <c r="AX87" s="1">
        <v>68</v>
      </c>
      <c r="AY87" s="1"/>
      <c r="AZ87" s="1"/>
      <c r="BA87" s="1"/>
      <c r="BB87" s="1"/>
      <c r="BC87" s="1"/>
      <c r="BD87" s="1"/>
      <c r="BF87" s="25" t="str">
        <f t="shared" si="168"/>
        <v>-</v>
      </c>
      <c r="BG87" s="25" t="str">
        <f t="shared" si="168"/>
        <v>-</v>
      </c>
      <c r="BH87" s="25" t="str">
        <f t="shared" si="168"/>
        <v>-</v>
      </c>
      <c r="BI87" s="25" t="str">
        <f t="shared" si="168"/>
        <v>-</v>
      </c>
      <c r="BJ87" s="25" t="str">
        <f t="shared" si="168"/>
        <v>-</v>
      </c>
      <c r="BK87" s="25" t="str">
        <f t="shared" si="168"/>
        <v>-</v>
      </c>
      <c r="BL87" s="25" t="str">
        <f t="shared" si="168"/>
        <v>-</v>
      </c>
      <c r="BM87" s="25" t="str">
        <f t="shared" si="168"/>
        <v>-</v>
      </c>
      <c r="BN87" s="25" t="str">
        <f t="shared" si="168"/>
        <v>-</v>
      </c>
      <c r="BO87" s="25" t="str">
        <f t="shared" si="168"/>
        <v>-</v>
      </c>
      <c r="BP87" s="25" t="str">
        <f t="shared" si="168"/>
        <v>-</v>
      </c>
      <c r="BQ87" s="25" t="str">
        <f t="shared" si="168"/>
        <v>-</v>
      </c>
      <c r="BS87" s="1" t="b">
        <f>AS87='Agency North'!AP32</f>
        <v>1</v>
      </c>
      <c r="BT87" s="1" t="b">
        <f>AT87='Agency North'!AQ32</f>
        <v>1</v>
      </c>
      <c r="BU87" s="1" t="b">
        <f>AU87='Agency North'!AR32</f>
        <v>1</v>
      </c>
      <c r="BV87" s="1" t="b">
        <f>AV87='GEN Lion North'!AR32</f>
        <v>1</v>
      </c>
      <c r="BW87" s="1" t="b">
        <f>AW87='GEN Lion North'!AS32</f>
        <v>1</v>
      </c>
      <c r="BX87" s="1" t="b">
        <f>AX87='GEN Lion North'!AT32</f>
        <v>1</v>
      </c>
    </row>
    <row r="88" spans="1:76" x14ac:dyDescent="0.25">
      <c r="A88" s="513" t="s">
        <v>168</v>
      </c>
      <c r="B88" s="90" t="s">
        <v>68</v>
      </c>
      <c r="C88" s="1">
        <f t="shared" si="169"/>
        <v>0</v>
      </c>
      <c r="D88" s="1">
        <f t="shared" si="170"/>
        <v>0</v>
      </c>
      <c r="E88" s="1">
        <f t="shared" si="171"/>
        <v>450</v>
      </c>
      <c r="F88" s="2" t="str">
        <f>IFERROR(SUM(AS88:BD88)/SUM($AG88:INDEX(AG88:AR88,$A$2)),"-")</f>
        <v>-</v>
      </c>
      <c r="H88" s="1">
        <f t="shared" si="156"/>
        <v>0</v>
      </c>
      <c r="I88" s="1">
        <f t="shared" si="157"/>
        <v>0</v>
      </c>
      <c r="J88" s="1">
        <f t="shared" si="158"/>
        <v>0</v>
      </c>
      <c r="K88" s="1">
        <f t="shared" si="159"/>
        <v>0</v>
      </c>
      <c r="L88" s="1">
        <f t="shared" si="160"/>
        <v>0</v>
      </c>
      <c r="M88" s="1">
        <f t="shared" si="161"/>
        <v>0</v>
      </c>
      <c r="N88" s="1">
        <f t="shared" si="162"/>
        <v>0</v>
      </c>
      <c r="O88" s="1">
        <f t="shared" si="163"/>
        <v>0</v>
      </c>
      <c r="P88" s="1">
        <f t="shared" si="164"/>
        <v>229</v>
      </c>
      <c r="Q88" s="1">
        <f t="shared" si="165"/>
        <v>221</v>
      </c>
      <c r="R88" s="1">
        <f t="shared" si="166"/>
        <v>0</v>
      </c>
      <c r="S88" s="1">
        <f t="shared" si="167"/>
        <v>0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>
        <v>45</v>
      </c>
      <c r="AT88" s="1">
        <v>73</v>
      </c>
      <c r="AU88" s="1">
        <v>111</v>
      </c>
      <c r="AV88" s="1">
        <v>94</v>
      </c>
      <c r="AW88" s="1">
        <v>65</v>
      </c>
      <c r="AX88" s="1">
        <v>62</v>
      </c>
      <c r="AY88" s="1"/>
      <c r="AZ88" s="1"/>
      <c r="BA88" s="1"/>
      <c r="BB88" s="1"/>
      <c r="BC88" s="1"/>
      <c r="BD88" s="1"/>
      <c r="BF88" s="25" t="str">
        <f t="shared" si="168"/>
        <v>-</v>
      </c>
      <c r="BG88" s="25" t="str">
        <f t="shared" si="168"/>
        <v>-</v>
      </c>
      <c r="BH88" s="25" t="str">
        <f t="shared" si="168"/>
        <v>-</v>
      </c>
      <c r="BI88" s="25" t="str">
        <f t="shared" si="168"/>
        <v>-</v>
      </c>
      <c r="BJ88" s="25" t="str">
        <f t="shared" si="168"/>
        <v>-</v>
      </c>
      <c r="BK88" s="25" t="str">
        <f t="shared" si="168"/>
        <v>-</v>
      </c>
      <c r="BL88" s="25" t="str">
        <f t="shared" si="168"/>
        <v>-</v>
      </c>
      <c r="BM88" s="25" t="str">
        <f t="shared" si="168"/>
        <v>-</v>
      </c>
      <c r="BN88" s="25" t="str">
        <f t="shared" si="168"/>
        <v>-</v>
      </c>
      <c r="BO88" s="25" t="str">
        <f t="shared" si="168"/>
        <v>-</v>
      </c>
      <c r="BP88" s="25" t="str">
        <f t="shared" si="168"/>
        <v>-</v>
      </c>
      <c r="BQ88" s="25" t="str">
        <f t="shared" si="168"/>
        <v>-</v>
      </c>
      <c r="BS88" s="1" t="b">
        <f>AS88='Agency North'!AP33</f>
        <v>1</v>
      </c>
      <c r="BT88" s="1" t="b">
        <f>AT88='Agency North'!AQ33</f>
        <v>1</v>
      </c>
      <c r="BU88" s="1" t="b">
        <f>AU88='Agency North'!AR33</f>
        <v>1</v>
      </c>
      <c r="BV88" s="1" t="b">
        <f>AV88='GEN Lion North'!AR33</f>
        <v>1</v>
      </c>
      <c r="BW88" s="1" t="b">
        <f>AW88='GEN Lion North'!AS33</f>
        <v>1</v>
      </c>
      <c r="BX88" s="1" t="b">
        <f>AX88='GEN Lion North'!AT33</f>
        <v>1</v>
      </c>
    </row>
    <row r="89" spans="1:76" x14ac:dyDescent="0.25">
      <c r="A89" s="513" t="s">
        <v>169</v>
      </c>
      <c r="B89" s="90" t="s">
        <v>69</v>
      </c>
      <c r="C89" s="1">
        <f t="shared" si="169"/>
        <v>0</v>
      </c>
      <c r="D89" s="1">
        <f t="shared" si="170"/>
        <v>0</v>
      </c>
      <c r="E89" s="1">
        <f t="shared" si="171"/>
        <v>381</v>
      </c>
      <c r="F89" s="2" t="str">
        <f>IFERROR(SUM(AS89:BD89)/SUM($AG89:INDEX(AG89:AR89,$A$2)),"-")</f>
        <v>-</v>
      </c>
      <c r="H89" s="1">
        <f t="shared" si="156"/>
        <v>0</v>
      </c>
      <c r="I89" s="1">
        <f t="shared" si="157"/>
        <v>0</v>
      </c>
      <c r="J89" s="1">
        <f t="shared" si="158"/>
        <v>0</v>
      </c>
      <c r="K89" s="1">
        <f t="shared" si="159"/>
        <v>0</v>
      </c>
      <c r="L89" s="1">
        <f t="shared" si="160"/>
        <v>0</v>
      </c>
      <c r="M89" s="1">
        <f t="shared" si="161"/>
        <v>0</v>
      </c>
      <c r="N89" s="1">
        <f t="shared" si="162"/>
        <v>0</v>
      </c>
      <c r="O89" s="1">
        <f t="shared" si="163"/>
        <v>0</v>
      </c>
      <c r="P89" s="1">
        <f t="shared" si="164"/>
        <v>193</v>
      </c>
      <c r="Q89" s="1">
        <f t="shared" si="165"/>
        <v>188</v>
      </c>
      <c r="R89" s="1">
        <f t="shared" si="166"/>
        <v>0</v>
      </c>
      <c r="S89" s="1">
        <f t="shared" si="167"/>
        <v>0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>
        <v>55</v>
      </c>
      <c r="AT89" s="1">
        <v>71</v>
      </c>
      <c r="AU89" s="1">
        <v>67</v>
      </c>
      <c r="AV89" s="1">
        <v>73</v>
      </c>
      <c r="AW89" s="1">
        <v>61</v>
      </c>
      <c r="AX89" s="1">
        <v>54</v>
      </c>
      <c r="AY89" s="1"/>
      <c r="AZ89" s="1"/>
      <c r="BA89" s="1"/>
      <c r="BB89" s="1"/>
      <c r="BC89" s="1"/>
      <c r="BD89" s="1"/>
      <c r="BF89" s="25" t="str">
        <f t="shared" si="168"/>
        <v>-</v>
      </c>
      <c r="BG89" s="25" t="str">
        <f t="shared" si="168"/>
        <v>-</v>
      </c>
      <c r="BH89" s="25" t="str">
        <f t="shared" si="168"/>
        <v>-</v>
      </c>
      <c r="BI89" s="25" t="str">
        <f t="shared" si="168"/>
        <v>-</v>
      </c>
      <c r="BJ89" s="25" t="str">
        <f t="shared" si="168"/>
        <v>-</v>
      </c>
      <c r="BK89" s="25" t="str">
        <f t="shared" si="168"/>
        <v>-</v>
      </c>
      <c r="BL89" s="25" t="str">
        <f t="shared" si="168"/>
        <v>-</v>
      </c>
      <c r="BM89" s="25" t="str">
        <f t="shared" si="168"/>
        <v>-</v>
      </c>
      <c r="BN89" s="25" t="str">
        <f t="shared" si="168"/>
        <v>-</v>
      </c>
      <c r="BO89" s="25" t="str">
        <f t="shared" si="168"/>
        <v>-</v>
      </c>
      <c r="BP89" s="25" t="str">
        <f t="shared" si="168"/>
        <v>-</v>
      </c>
      <c r="BQ89" s="25" t="str">
        <f t="shared" si="168"/>
        <v>-</v>
      </c>
      <c r="BS89" s="1" t="b">
        <f>AS89='Agency North'!AP34</f>
        <v>1</v>
      </c>
      <c r="BT89" s="1" t="b">
        <f>AT89='Agency North'!AQ34</f>
        <v>1</v>
      </c>
      <c r="BU89" s="1" t="b">
        <f>AU89='Agency North'!AR34</f>
        <v>1</v>
      </c>
      <c r="BV89" s="1" t="b">
        <f>AV89='GEN Lion North'!AR34</f>
        <v>1</v>
      </c>
      <c r="BW89" s="1" t="b">
        <f>AW89='GEN Lion North'!AS34</f>
        <v>1</v>
      </c>
      <c r="BX89" s="1" t="b">
        <f>AX89='GEN Lion North'!AT34</f>
        <v>1</v>
      </c>
    </row>
    <row r="90" spans="1:76" x14ac:dyDescent="0.25">
      <c r="A90" s="513" t="s">
        <v>170</v>
      </c>
      <c r="B90" s="90" t="s">
        <v>70</v>
      </c>
      <c r="C90" s="1">
        <f t="shared" si="169"/>
        <v>0</v>
      </c>
      <c r="D90" s="1">
        <f t="shared" si="170"/>
        <v>0</v>
      </c>
      <c r="E90" s="1">
        <f t="shared" si="171"/>
        <v>313</v>
      </c>
      <c r="F90" s="2" t="str">
        <f>IFERROR(SUM(AS90:BD90)/SUM($AG90:INDEX(AG90:AR90,$A$2)),"-")</f>
        <v>-</v>
      </c>
      <c r="H90" s="1">
        <f t="shared" si="156"/>
        <v>0</v>
      </c>
      <c r="I90" s="1">
        <f t="shared" si="157"/>
        <v>0</v>
      </c>
      <c r="J90" s="1">
        <f t="shared" si="158"/>
        <v>0</v>
      </c>
      <c r="K90" s="1">
        <f t="shared" si="159"/>
        <v>0</v>
      </c>
      <c r="L90" s="1">
        <f t="shared" si="160"/>
        <v>0</v>
      </c>
      <c r="M90" s="1">
        <f t="shared" si="161"/>
        <v>0</v>
      </c>
      <c r="N90" s="1">
        <f t="shared" si="162"/>
        <v>0</v>
      </c>
      <c r="O90" s="1">
        <f t="shared" si="163"/>
        <v>0</v>
      </c>
      <c r="P90" s="1">
        <f t="shared" si="164"/>
        <v>112</v>
      </c>
      <c r="Q90" s="1">
        <f t="shared" si="165"/>
        <v>201</v>
      </c>
      <c r="R90" s="1">
        <f t="shared" si="166"/>
        <v>0</v>
      </c>
      <c r="S90" s="1">
        <f t="shared" si="167"/>
        <v>0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>
        <v>67</v>
      </c>
      <c r="AU90" s="1">
        <v>45</v>
      </c>
      <c r="AV90" s="1">
        <v>115</v>
      </c>
      <c r="AW90" s="1">
        <v>44</v>
      </c>
      <c r="AX90" s="1">
        <v>42</v>
      </c>
      <c r="AY90" s="1"/>
      <c r="AZ90" s="1"/>
      <c r="BA90" s="1"/>
      <c r="BB90" s="1"/>
      <c r="BC90" s="1"/>
      <c r="BD90" s="1"/>
      <c r="BF90" s="25" t="str">
        <f t="shared" si="168"/>
        <v>-</v>
      </c>
      <c r="BG90" s="25" t="str">
        <f t="shared" si="168"/>
        <v>-</v>
      </c>
      <c r="BH90" s="25" t="str">
        <f t="shared" si="168"/>
        <v>-</v>
      </c>
      <c r="BI90" s="25" t="str">
        <f t="shared" si="168"/>
        <v>-</v>
      </c>
      <c r="BJ90" s="25" t="str">
        <f t="shared" si="168"/>
        <v>-</v>
      </c>
      <c r="BK90" s="25" t="str">
        <f t="shared" si="168"/>
        <v>-</v>
      </c>
      <c r="BL90" s="25" t="str">
        <f t="shared" si="168"/>
        <v>-</v>
      </c>
      <c r="BM90" s="25" t="str">
        <f t="shared" si="168"/>
        <v>-</v>
      </c>
      <c r="BN90" s="25" t="str">
        <f t="shared" si="168"/>
        <v>-</v>
      </c>
      <c r="BO90" s="25" t="str">
        <f t="shared" si="168"/>
        <v>-</v>
      </c>
      <c r="BP90" s="25" t="str">
        <f t="shared" si="168"/>
        <v>-</v>
      </c>
      <c r="BQ90" s="25" t="str">
        <f t="shared" si="168"/>
        <v>-</v>
      </c>
      <c r="BS90" s="1" t="b">
        <f>AS90='Agency North'!AP35</f>
        <v>1</v>
      </c>
      <c r="BT90" s="1" t="b">
        <f>AT90='Agency North'!AQ35</f>
        <v>1</v>
      </c>
      <c r="BU90" s="1" t="b">
        <f>AU90='Agency North'!AR35</f>
        <v>1</v>
      </c>
      <c r="BV90" s="1" t="b">
        <f>AV90='GEN Lion North'!AR35</f>
        <v>1</v>
      </c>
      <c r="BW90" s="1" t="b">
        <f>AW90='GEN Lion North'!AS35</f>
        <v>1</v>
      </c>
      <c r="BX90" s="1" t="b">
        <f>AX90='GEN Lion North'!AT35</f>
        <v>1</v>
      </c>
    </row>
    <row r="91" spans="1:76" x14ac:dyDescent="0.25">
      <c r="A91" s="514" t="s">
        <v>171</v>
      </c>
      <c r="B91" s="3" t="s">
        <v>185</v>
      </c>
      <c r="C91" s="1">
        <f t="shared" si="169"/>
        <v>0</v>
      </c>
      <c r="D91" s="1">
        <f t="shared" si="170"/>
        <v>0</v>
      </c>
      <c r="E91" s="1">
        <f t="shared" si="171"/>
        <v>6328</v>
      </c>
      <c r="F91" s="2" t="str">
        <f>IFERROR(SUM(AS91:BD91)/SUM($AG91:INDEX(AG91:AR91,$A$2)),"-")</f>
        <v>-</v>
      </c>
      <c r="H91" s="1">
        <f t="shared" si="156"/>
        <v>0</v>
      </c>
      <c r="I91" s="1">
        <f t="shared" si="157"/>
        <v>0</v>
      </c>
      <c r="J91" s="1">
        <f t="shared" si="158"/>
        <v>0</v>
      </c>
      <c r="K91" s="1">
        <f t="shared" si="159"/>
        <v>0</v>
      </c>
      <c r="L91" s="1">
        <f t="shared" si="160"/>
        <v>0</v>
      </c>
      <c r="M91" s="1">
        <f t="shared" si="161"/>
        <v>0</v>
      </c>
      <c r="N91" s="1">
        <f t="shared" si="162"/>
        <v>0</v>
      </c>
      <c r="O91" s="1">
        <f t="shared" si="163"/>
        <v>0</v>
      </c>
      <c r="P91" s="1">
        <f t="shared" si="164"/>
        <v>2939</v>
      </c>
      <c r="Q91" s="1">
        <f t="shared" si="165"/>
        <v>3389</v>
      </c>
      <c r="R91" s="1">
        <f t="shared" si="166"/>
        <v>0</v>
      </c>
      <c r="S91" s="1">
        <f t="shared" si="167"/>
        <v>0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>
        <v>661</v>
      </c>
      <c r="AT91" s="1">
        <v>987</v>
      </c>
      <c r="AU91" s="1">
        <v>1291</v>
      </c>
      <c r="AV91" s="1">
        <v>1213</v>
      </c>
      <c r="AW91" s="1">
        <v>908</v>
      </c>
      <c r="AX91" s="1">
        <v>1268</v>
      </c>
      <c r="AY91" s="1"/>
      <c r="AZ91" s="1"/>
      <c r="BA91" s="1"/>
      <c r="BB91" s="1"/>
      <c r="BC91" s="1"/>
      <c r="BD91" s="1"/>
      <c r="BF91" s="25" t="str">
        <f t="shared" si="168"/>
        <v>-</v>
      </c>
      <c r="BG91" s="25" t="str">
        <f t="shared" si="168"/>
        <v>-</v>
      </c>
      <c r="BH91" s="25" t="str">
        <f t="shared" si="168"/>
        <v>-</v>
      </c>
      <c r="BI91" s="25" t="str">
        <f t="shared" si="168"/>
        <v>-</v>
      </c>
      <c r="BJ91" s="25" t="str">
        <f t="shared" si="168"/>
        <v>-</v>
      </c>
      <c r="BK91" s="25" t="str">
        <f t="shared" si="168"/>
        <v>-</v>
      </c>
      <c r="BL91" s="25" t="str">
        <f t="shared" si="168"/>
        <v>-</v>
      </c>
      <c r="BM91" s="25" t="str">
        <f t="shared" si="168"/>
        <v>-</v>
      </c>
      <c r="BN91" s="25" t="str">
        <f t="shared" si="168"/>
        <v>-</v>
      </c>
      <c r="BO91" s="25" t="str">
        <f t="shared" si="168"/>
        <v>-</v>
      </c>
      <c r="BP91" s="25" t="str">
        <f t="shared" si="168"/>
        <v>-</v>
      </c>
      <c r="BQ91" s="25" t="str">
        <f t="shared" si="168"/>
        <v>-</v>
      </c>
      <c r="BS91" s="1"/>
      <c r="BT91" s="1"/>
      <c r="BU91" s="1"/>
      <c r="BV91" s="1"/>
      <c r="BW91" s="1"/>
      <c r="BX91" s="1"/>
    </row>
    <row r="93" spans="1:76" x14ac:dyDescent="0.25">
      <c r="A93" s="512" t="s">
        <v>50</v>
      </c>
      <c r="B93" s="500" t="s">
        <v>50</v>
      </c>
      <c r="C93" s="498" t="s">
        <v>0</v>
      </c>
      <c r="D93" s="498" t="s">
        <v>1</v>
      </c>
      <c r="E93" s="498" t="s">
        <v>2</v>
      </c>
      <c r="F93" s="498" t="s">
        <v>3</v>
      </c>
      <c r="G93" s="2" t="s">
        <v>53</v>
      </c>
      <c r="H93" s="505" t="s">
        <v>4</v>
      </c>
      <c r="I93" s="505" t="s">
        <v>5</v>
      </c>
      <c r="J93" s="505" t="s">
        <v>6</v>
      </c>
      <c r="K93" s="505" t="s">
        <v>7</v>
      </c>
      <c r="L93" s="509" t="s">
        <v>8</v>
      </c>
      <c r="M93" s="509" t="s">
        <v>9</v>
      </c>
      <c r="N93" s="509" t="s">
        <v>10</v>
      </c>
      <c r="O93" s="509" t="s">
        <v>11</v>
      </c>
      <c r="P93" s="503" t="s">
        <v>12</v>
      </c>
      <c r="Q93" s="503" t="s">
        <v>13</v>
      </c>
      <c r="R93" s="503" t="s">
        <v>207</v>
      </c>
      <c r="S93" s="503" t="s">
        <v>208</v>
      </c>
      <c r="T93" s="91" t="s">
        <v>53</v>
      </c>
      <c r="U93" s="505" t="s">
        <v>14</v>
      </c>
      <c r="V93" s="505" t="s">
        <v>15</v>
      </c>
      <c r="W93" s="505" t="s">
        <v>16</v>
      </c>
      <c r="X93" s="505" t="s">
        <v>17</v>
      </c>
      <c r="Y93" s="505" t="s">
        <v>18</v>
      </c>
      <c r="Z93" s="505" t="s">
        <v>19</v>
      </c>
      <c r="AA93" s="505" t="s">
        <v>20</v>
      </c>
      <c r="AB93" s="505" t="s">
        <v>21</v>
      </c>
      <c r="AC93" s="505" t="s">
        <v>22</v>
      </c>
      <c r="AD93" s="505" t="s">
        <v>23</v>
      </c>
      <c r="AE93" s="505" t="s">
        <v>24</v>
      </c>
      <c r="AF93" s="505" t="s">
        <v>25</v>
      </c>
      <c r="AG93" s="507" t="s">
        <v>26</v>
      </c>
      <c r="AH93" s="507" t="s">
        <v>27</v>
      </c>
      <c r="AI93" s="507" t="s">
        <v>28</v>
      </c>
      <c r="AJ93" s="507" t="s">
        <v>29</v>
      </c>
      <c r="AK93" s="507" t="s">
        <v>30</v>
      </c>
      <c r="AL93" s="507" t="s">
        <v>31</v>
      </c>
      <c r="AM93" s="507" t="s">
        <v>32</v>
      </c>
      <c r="AN93" s="507" t="s">
        <v>33</v>
      </c>
      <c r="AO93" s="507" t="s">
        <v>34</v>
      </c>
      <c r="AP93" s="507" t="s">
        <v>35</v>
      </c>
      <c r="AQ93" s="507" t="s">
        <v>36</v>
      </c>
      <c r="AR93" s="507" t="s">
        <v>37</v>
      </c>
      <c r="AS93" s="503" t="s">
        <v>38</v>
      </c>
      <c r="AT93" s="503" t="s">
        <v>39</v>
      </c>
      <c r="AU93" s="503" t="s">
        <v>40</v>
      </c>
      <c r="AV93" s="503" t="s">
        <v>41</v>
      </c>
      <c r="AW93" s="503" t="s">
        <v>42</v>
      </c>
      <c r="AX93" s="503" t="s">
        <v>43</v>
      </c>
      <c r="AY93" s="510" t="s">
        <v>322</v>
      </c>
      <c r="AZ93" s="510" t="s">
        <v>323</v>
      </c>
      <c r="BA93" s="510" t="s">
        <v>324</v>
      </c>
      <c r="BB93" s="510" t="s">
        <v>325</v>
      </c>
      <c r="BC93" s="510" t="s">
        <v>326</v>
      </c>
      <c r="BD93" s="510" t="s">
        <v>327</v>
      </c>
      <c r="BF93" s="518">
        <v>42736</v>
      </c>
      <c r="BG93" s="518">
        <v>42767</v>
      </c>
      <c r="BH93" s="518">
        <v>42795</v>
      </c>
      <c r="BI93" s="518">
        <v>42826</v>
      </c>
      <c r="BJ93" s="518">
        <v>42856</v>
      </c>
      <c r="BK93" s="518">
        <v>42887</v>
      </c>
      <c r="BL93" s="518">
        <v>42917</v>
      </c>
      <c r="BM93" s="518">
        <v>42948</v>
      </c>
      <c r="BN93" s="518">
        <v>42979</v>
      </c>
      <c r="BO93" s="518">
        <v>43009</v>
      </c>
      <c r="BP93" s="518">
        <v>43040</v>
      </c>
      <c r="BQ93" s="518">
        <v>43070</v>
      </c>
    </row>
    <row r="94" spans="1:76" x14ac:dyDescent="0.25">
      <c r="A94" s="515" t="s">
        <v>184</v>
      </c>
      <c r="B94" s="499" t="s">
        <v>184</v>
      </c>
      <c r="C94" s="1">
        <f t="shared" ref="C94" si="172">SUM(U94:AF94)</f>
        <v>0</v>
      </c>
      <c r="D94" s="1">
        <f t="shared" ref="D94" si="173">SUM(AG94:AR94)</f>
        <v>0</v>
      </c>
      <c r="E94" s="1">
        <f t="shared" ref="E94" si="174">SUM(AS94:BD94)</f>
        <v>0</v>
      </c>
      <c r="F94" s="2" t="str">
        <f>IFERROR(SUM(AS94:BD94)/SUM($AG94:INDEX(AG94:AR94,$A$2)),"-")</f>
        <v>-</v>
      </c>
      <c r="H94" s="1">
        <f t="shared" ref="H94" si="175">SUM(U94:W94)</f>
        <v>0</v>
      </c>
      <c r="I94" s="1">
        <f t="shared" ref="I94:I102" si="176">SUM(X94:Z94)</f>
        <v>0</v>
      </c>
      <c r="J94" s="1">
        <f t="shared" ref="J94:J102" si="177">SUM(AA94:AC94)</f>
        <v>0</v>
      </c>
      <c r="K94" s="1">
        <f t="shared" ref="K94:K102" si="178">SUM(AD94:AF94)</f>
        <v>0</v>
      </c>
      <c r="L94" s="1">
        <f t="shared" ref="L94:L102" si="179">SUM(AG94:AI94)</f>
        <v>0</v>
      </c>
      <c r="M94" s="1">
        <f t="shared" ref="M94:M102" si="180">SUM(AJ94:AL94)</f>
        <v>0</v>
      </c>
      <c r="N94" s="1">
        <f t="shared" ref="N94:N102" si="181">SUM(AM94:AO94)</f>
        <v>0</v>
      </c>
      <c r="O94" s="1">
        <f t="shared" ref="O94:O102" si="182">SUM(AP94:AR94)</f>
        <v>0</v>
      </c>
      <c r="P94" s="1">
        <f t="shared" ref="P94:P102" si="183">SUM(AS94:AU94)</f>
        <v>0</v>
      </c>
      <c r="Q94" s="1">
        <f t="shared" ref="Q94:Q102" si="184">SUM(AV94:AX94)</f>
        <v>0</v>
      </c>
      <c r="R94" s="1">
        <f t="shared" ref="R94:R102" si="185">SUM(AY94:BA94)</f>
        <v>0</v>
      </c>
      <c r="S94" s="1">
        <f t="shared" ref="S94:S102" si="186">SUM(BB94:BD94)</f>
        <v>0</v>
      </c>
      <c r="BF94" s="25" t="str">
        <f t="shared" ref="BF94:BQ102" si="187">IFERROR(AS94/AG94,"-")</f>
        <v>-</v>
      </c>
      <c r="BG94" s="25" t="str">
        <f t="shared" si="187"/>
        <v>-</v>
      </c>
      <c r="BH94" s="25" t="str">
        <f t="shared" si="187"/>
        <v>-</v>
      </c>
      <c r="BI94" s="25" t="str">
        <f t="shared" si="187"/>
        <v>-</v>
      </c>
      <c r="BJ94" s="25" t="str">
        <f t="shared" si="187"/>
        <v>-</v>
      </c>
      <c r="BK94" s="25" t="str">
        <f t="shared" si="187"/>
        <v>-</v>
      </c>
      <c r="BL94" s="25" t="str">
        <f t="shared" si="187"/>
        <v>-</v>
      </c>
      <c r="BM94" s="25" t="str">
        <f t="shared" si="187"/>
        <v>-</v>
      </c>
      <c r="BN94" s="25" t="str">
        <f t="shared" si="187"/>
        <v>-</v>
      </c>
      <c r="BO94" s="25" t="str">
        <f t="shared" si="187"/>
        <v>-</v>
      </c>
      <c r="BP94" s="25" t="str">
        <f t="shared" si="187"/>
        <v>-</v>
      </c>
      <c r="BQ94" s="25" t="str">
        <f t="shared" si="187"/>
        <v>-</v>
      </c>
    </row>
    <row r="95" spans="1:76" x14ac:dyDescent="0.25">
      <c r="A95" s="515" t="s">
        <v>64</v>
      </c>
      <c r="B95" s="499" t="s">
        <v>64</v>
      </c>
      <c r="C95" s="1">
        <f t="shared" ref="C95:C102" si="188">SUM(U95:AF95)</f>
        <v>0</v>
      </c>
      <c r="D95" s="1">
        <f t="shared" ref="D95:D102" si="189">SUM(AG95:AR95)</f>
        <v>0</v>
      </c>
      <c r="E95" s="1">
        <f t="shared" ref="E95:E102" si="190">SUM(AS95:BD95)</f>
        <v>0</v>
      </c>
      <c r="F95" s="2" t="str">
        <f>IFERROR(SUM(AS95:BD95)/SUM($AG95:INDEX(AG95:AR95,$A$2)),"-")</f>
        <v>-</v>
      </c>
      <c r="H95" s="1">
        <f t="shared" ref="H95:H102" si="191">SUM(U95:W95)</f>
        <v>0</v>
      </c>
      <c r="I95" s="1">
        <f t="shared" si="176"/>
        <v>0</v>
      </c>
      <c r="J95" s="1">
        <f t="shared" si="177"/>
        <v>0</v>
      </c>
      <c r="K95" s="1">
        <f t="shared" si="178"/>
        <v>0</v>
      </c>
      <c r="L95" s="1">
        <f t="shared" si="179"/>
        <v>0</v>
      </c>
      <c r="M95" s="1">
        <f t="shared" si="180"/>
        <v>0</v>
      </c>
      <c r="N95" s="1">
        <f t="shared" si="181"/>
        <v>0</v>
      </c>
      <c r="O95" s="1">
        <f t="shared" si="182"/>
        <v>0</v>
      </c>
      <c r="P95" s="1">
        <f t="shared" si="183"/>
        <v>0</v>
      </c>
      <c r="Q95" s="1">
        <f t="shared" si="184"/>
        <v>0</v>
      </c>
      <c r="R95" s="1">
        <f t="shared" si="185"/>
        <v>0</v>
      </c>
      <c r="S95" s="1">
        <f t="shared" si="186"/>
        <v>0</v>
      </c>
      <c r="BF95" s="25" t="str">
        <f t="shared" si="187"/>
        <v>-</v>
      </c>
      <c r="BG95" s="25" t="str">
        <f t="shared" si="187"/>
        <v>-</v>
      </c>
      <c r="BH95" s="25" t="str">
        <f t="shared" si="187"/>
        <v>-</v>
      </c>
      <c r="BI95" s="25" t="str">
        <f t="shared" si="187"/>
        <v>-</v>
      </c>
      <c r="BJ95" s="25" t="str">
        <f t="shared" si="187"/>
        <v>-</v>
      </c>
      <c r="BK95" s="25" t="str">
        <f t="shared" si="187"/>
        <v>-</v>
      </c>
      <c r="BL95" s="25" t="str">
        <f t="shared" si="187"/>
        <v>-</v>
      </c>
      <c r="BM95" s="25" t="str">
        <f t="shared" si="187"/>
        <v>-</v>
      </c>
      <c r="BN95" s="25" t="str">
        <f t="shared" si="187"/>
        <v>-</v>
      </c>
      <c r="BO95" s="25" t="str">
        <f t="shared" si="187"/>
        <v>-</v>
      </c>
      <c r="BP95" s="25" t="str">
        <f t="shared" si="187"/>
        <v>-</v>
      </c>
      <c r="BQ95" s="25" t="str">
        <f t="shared" si="187"/>
        <v>-</v>
      </c>
    </row>
    <row r="96" spans="1:76" x14ac:dyDescent="0.25">
      <c r="A96" s="515" t="s">
        <v>65</v>
      </c>
      <c r="B96" s="499" t="s">
        <v>65</v>
      </c>
      <c r="C96" s="1">
        <f t="shared" si="188"/>
        <v>0</v>
      </c>
      <c r="D96" s="1">
        <f t="shared" si="189"/>
        <v>0</v>
      </c>
      <c r="E96" s="1">
        <f t="shared" si="190"/>
        <v>0</v>
      </c>
      <c r="F96" s="2" t="str">
        <f>IFERROR(SUM(AS96:BD96)/SUM($AG96:INDEX(AG96:AR96,$A$2)),"-")</f>
        <v>-</v>
      </c>
      <c r="H96" s="1">
        <f t="shared" si="191"/>
        <v>0</v>
      </c>
      <c r="I96" s="1">
        <f t="shared" si="176"/>
        <v>0</v>
      </c>
      <c r="J96" s="1">
        <f t="shared" si="177"/>
        <v>0</v>
      </c>
      <c r="K96" s="1">
        <f t="shared" si="178"/>
        <v>0</v>
      </c>
      <c r="L96" s="1">
        <f t="shared" si="179"/>
        <v>0</v>
      </c>
      <c r="M96" s="1">
        <f t="shared" si="180"/>
        <v>0</v>
      </c>
      <c r="N96" s="1">
        <f t="shared" si="181"/>
        <v>0</v>
      </c>
      <c r="O96" s="1">
        <f t="shared" si="182"/>
        <v>0</v>
      </c>
      <c r="P96" s="1">
        <f t="shared" si="183"/>
        <v>0</v>
      </c>
      <c r="Q96" s="1">
        <f t="shared" si="184"/>
        <v>0</v>
      </c>
      <c r="R96" s="1">
        <f t="shared" si="185"/>
        <v>0</v>
      </c>
      <c r="S96" s="1">
        <f t="shared" si="186"/>
        <v>0</v>
      </c>
      <c r="BF96" s="25" t="str">
        <f t="shared" si="187"/>
        <v>-</v>
      </c>
      <c r="BG96" s="25" t="str">
        <f t="shared" si="187"/>
        <v>-</v>
      </c>
      <c r="BH96" s="25" t="str">
        <f t="shared" si="187"/>
        <v>-</v>
      </c>
      <c r="BI96" s="25" t="str">
        <f t="shared" si="187"/>
        <v>-</v>
      </c>
      <c r="BJ96" s="25" t="str">
        <f t="shared" si="187"/>
        <v>-</v>
      </c>
      <c r="BK96" s="25" t="str">
        <f t="shared" si="187"/>
        <v>-</v>
      </c>
      <c r="BL96" s="25" t="str">
        <f t="shared" si="187"/>
        <v>-</v>
      </c>
      <c r="BM96" s="25" t="str">
        <f t="shared" si="187"/>
        <v>-</v>
      </c>
      <c r="BN96" s="25" t="str">
        <f t="shared" si="187"/>
        <v>-</v>
      </c>
      <c r="BO96" s="25" t="str">
        <f t="shared" si="187"/>
        <v>-</v>
      </c>
      <c r="BP96" s="25" t="str">
        <f t="shared" si="187"/>
        <v>-</v>
      </c>
      <c r="BQ96" s="25" t="str">
        <f t="shared" si="187"/>
        <v>-</v>
      </c>
    </row>
    <row r="97" spans="1:69" x14ac:dyDescent="0.25">
      <c r="A97" s="515" t="s">
        <v>66</v>
      </c>
      <c r="B97" s="499" t="s">
        <v>66</v>
      </c>
      <c r="C97" s="1">
        <f t="shared" si="188"/>
        <v>0</v>
      </c>
      <c r="D97" s="1">
        <f t="shared" si="189"/>
        <v>0</v>
      </c>
      <c r="E97" s="1">
        <f t="shared" si="190"/>
        <v>0</v>
      </c>
      <c r="F97" s="2" t="str">
        <f>IFERROR(SUM(AS97:BD97)/SUM($AG97:INDEX(AG97:AR97,$A$2)),"-")</f>
        <v>-</v>
      </c>
      <c r="H97" s="1">
        <f t="shared" si="191"/>
        <v>0</v>
      </c>
      <c r="I97" s="1">
        <f t="shared" si="176"/>
        <v>0</v>
      </c>
      <c r="J97" s="1">
        <f t="shared" si="177"/>
        <v>0</v>
      </c>
      <c r="K97" s="1">
        <f t="shared" si="178"/>
        <v>0</v>
      </c>
      <c r="L97" s="1">
        <f t="shared" si="179"/>
        <v>0</v>
      </c>
      <c r="M97" s="1">
        <f t="shared" si="180"/>
        <v>0</v>
      </c>
      <c r="N97" s="1">
        <f t="shared" si="181"/>
        <v>0</v>
      </c>
      <c r="O97" s="1">
        <f t="shared" si="182"/>
        <v>0</v>
      </c>
      <c r="P97" s="1">
        <f t="shared" si="183"/>
        <v>0</v>
      </c>
      <c r="Q97" s="1">
        <f t="shared" si="184"/>
        <v>0</v>
      </c>
      <c r="R97" s="1">
        <f t="shared" si="185"/>
        <v>0</v>
      </c>
      <c r="S97" s="1">
        <f t="shared" si="186"/>
        <v>0</v>
      </c>
      <c r="BF97" s="25" t="str">
        <f t="shared" si="187"/>
        <v>-</v>
      </c>
      <c r="BG97" s="25" t="str">
        <f t="shared" si="187"/>
        <v>-</v>
      </c>
      <c r="BH97" s="25" t="str">
        <f t="shared" si="187"/>
        <v>-</v>
      </c>
      <c r="BI97" s="25" t="str">
        <f t="shared" si="187"/>
        <v>-</v>
      </c>
      <c r="BJ97" s="25" t="str">
        <f t="shared" si="187"/>
        <v>-</v>
      </c>
      <c r="BK97" s="25" t="str">
        <f t="shared" si="187"/>
        <v>-</v>
      </c>
      <c r="BL97" s="25" t="str">
        <f t="shared" si="187"/>
        <v>-</v>
      </c>
      <c r="BM97" s="25" t="str">
        <f t="shared" si="187"/>
        <v>-</v>
      </c>
      <c r="BN97" s="25" t="str">
        <f t="shared" si="187"/>
        <v>-</v>
      </c>
      <c r="BO97" s="25" t="str">
        <f t="shared" si="187"/>
        <v>-</v>
      </c>
      <c r="BP97" s="25" t="str">
        <f t="shared" si="187"/>
        <v>-</v>
      </c>
      <c r="BQ97" s="25" t="str">
        <f t="shared" si="187"/>
        <v>-</v>
      </c>
    </row>
    <row r="98" spans="1:69" x14ac:dyDescent="0.25">
      <c r="A98" s="515" t="s">
        <v>67</v>
      </c>
      <c r="B98" s="499" t="s">
        <v>67</v>
      </c>
      <c r="C98" s="1">
        <f t="shared" si="188"/>
        <v>0</v>
      </c>
      <c r="D98" s="1">
        <f t="shared" si="189"/>
        <v>0</v>
      </c>
      <c r="E98" s="1">
        <f t="shared" si="190"/>
        <v>0</v>
      </c>
      <c r="F98" s="2" t="str">
        <f>IFERROR(SUM(AS98:BD98)/SUM($AG98:INDEX(AG98:AR98,$A$2)),"-")</f>
        <v>-</v>
      </c>
      <c r="H98" s="1">
        <f t="shared" si="191"/>
        <v>0</v>
      </c>
      <c r="I98" s="1">
        <f t="shared" si="176"/>
        <v>0</v>
      </c>
      <c r="J98" s="1">
        <f t="shared" si="177"/>
        <v>0</v>
      </c>
      <c r="K98" s="1">
        <f t="shared" si="178"/>
        <v>0</v>
      </c>
      <c r="L98" s="1">
        <f t="shared" si="179"/>
        <v>0</v>
      </c>
      <c r="M98" s="1">
        <f t="shared" si="180"/>
        <v>0</v>
      </c>
      <c r="N98" s="1">
        <f t="shared" si="181"/>
        <v>0</v>
      </c>
      <c r="O98" s="1">
        <f t="shared" si="182"/>
        <v>0</v>
      </c>
      <c r="P98" s="1">
        <f t="shared" si="183"/>
        <v>0</v>
      </c>
      <c r="Q98" s="1">
        <f t="shared" si="184"/>
        <v>0</v>
      </c>
      <c r="R98" s="1">
        <f t="shared" si="185"/>
        <v>0</v>
      </c>
      <c r="S98" s="1">
        <f t="shared" si="186"/>
        <v>0</v>
      </c>
      <c r="BF98" s="25" t="str">
        <f t="shared" si="187"/>
        <v>-</v>
      </c>
      <c r="BG98" s="25" t="str">
        <f t="shared" si="187"/>
        <v>-</v>
      </c>
      <c r="BH98" s="25" t="str">
        <f t="shared" si="187"/>
        <v>-</v>
      </c>
      <c r="BI98" s="25" t="str">
        <f t="shared" si="187"/>
        <v>-</v>
      </c>
      <c r="BJ98" s="25" t="str">
        <f t="shared" si="187"/>
        <v>-</v>
      </c>
      <c r="BK98" s="25" t="str">
        <f t="shared" si="187"/>
        <v>-</v>
      </c>
      <c r="BL98" s="25" t="str">
        <f t="shared" si="187"/>
        <v>-</v>
      </c>
      <c r="BM98" s="25" t="str">
        <f t="shared" si="187"/>
        <v>-</v>
      </c>
      <c r="BN98" s="25" t="str">
        <f t="shared" si="187"/>
        <v>-</v>
      </c>
      <c r="BO98" s="25" t="str">
        <f t="shared" si="187"/>
        <v>-</v>
      </c>
      <c r="BP98" s="25" t="str">
        <f t="shared" si="187"/>
        <v>-</v>
      </c>
      <c r="BQ98" s="25" t="str">
        <f t="shared" si="187"/>
        <v>-</v>
      </c>
    </row>
    <row r="99" spans="1:69" x14ac:dyDescent="0.25">
      <c r="A99" s="515" t="s">
        <v>68</v>
      </c>
      <c r="B99" s="499" t="s">
        <v>68</v>
      </c>
      <c r="C99" s="1">
        <f t="shared" si="188"/>
        <v>0</v>
      </c>
      <c r="D99" s="1">
        <f t="shared" si="189"/>
        <v>0</v>
      </c>
      <c r="E99" s="1">
        <f t="shared" si="190"/>
        <v>0</v>
      </c>
      <c r="F99" s="2" t="str">
        <f>IFERROR(SUM(AS99:BD99)/SUM($AG99:INDEX(AG99:AR99,$A$2)),"-")</f>
        <v>-</v>
      </c>
      <c r="H99" s="1">
        <f t="shared" si="191"/>
        <v>0</v>
      </c>
      <c r="I99" s="1">
        <f t="shared" si="176"/>
        <v>0</v>
      </c>
      <c r="J99" s="1">
        <f t="shared" si="177"/>
        <v>0</v>
      </c>
      <c r="K99" s="1">
        <f t="shared" si="178"/>
        <v>0</v>
      </c>
      <c r="L99" s="1">
        <f t="shared" si="179"/>
        <v>0</v>
      </c>
      <c r="M99" s="1">
        <f t="shared" si="180"/>
        <v>0</v>
      </c>
      <c r="N99" s="1">
        <f t="shared" si="181"/>
        <v>0</v>
      </c>
      <c r="O99" s="1">
        <f t="shared" si="182"/>
        <v>0</v>
      </c>
      <c r="P99" s="1">
        <f t="shared" si="183"/>
        <v>0</v>
      </c>
      <c r="Q99" s="1">
        <f t="shared" si="184"/>
        <v>0</v>
      </c>
      <c r="R99" s="1">
        <f t="shared" si="185"/>
        <v>0</v>
      </c>
      <c r="S99" s="1">
        <f t="shared" si="186"/>
        <v>0</v>
      </c>
      <c r="BF99" s="25" t="str">
        <f t="shared" si="187"/>
        <v>-</v>
      </c>
      <c r="BG99" s="25" t="str">
        <f t="shared" si="187"/>
        <v>-</v>
      </c>
      <c r="BH99" s="25" t="str">
        <f t="shared" si="187"/>
        <v>-</v>
      </c>
      <c r="BI99" s="25" t="str">
        <f t="shared" si="187"/>
        <v>-</v>
      </c>
      <c r="BJ99" s="25" t="str">
        <f t="shared" si="187"/>
        <v>-</v>
      </c>
      <c r="BK99" s="25" t="str">
        <f t="shared" si="187"/>
        <v>-</v>
      </c>
      <c r="BL99" s="25" t="str">
        <f t="shared" si="187"/>
        <v>-</v>
      </c>
      <c r="BM99" s="25" t="str">
        <f t="shared" si="187"/>
        <v>-</v>
      </c>
      <c r="BN99" s="25" t="str">
        <f t="shared" si="187"/>
        <v>-</v>
      </c>
      <c r="BO99" s="25" t="str">
        <f t="shared" si="187"/>
        <v>-</v>
      </c>
      <c r="BP99" s="25" t="str">
        <f t="shared" si="187"/>
        <v>-</v>
      </c>
      <c r="BQ99" s="25" t="str">
        <f t="shared" si="187"/>
        <v>-</v>
      </c>
    </row>
    <row r="100" spans="1:69" x14ac:dyDescent="0.25">
      <c r="A100" s="515" t="s">
        <v>69</v>
      </c>
      <c r="B100" s="499" t="s">
        <v>69</v>
      </c>
      <c r="C100" s="1">
        <f t="shared" si="188"/>
        <v>0</v>
      </c>
      <c r="D100" s="1">
        <f t="shared" si="189"/>
        <v>0</v>
      </c>
      <c r="E100" s="1">
        <f t="shared" si="190"/>
        <v>0</v>
      </c>
      <c r="F100" s="2" t="str">
        <f>IFERROR(SUM(AS100:BD100)/SUM($AG100:INDEX(AG100:AR100,$A$2)),"-")</f>
        <v>-</v>
      </c>
      <c r="H100" s="1">
        <f t="shared" si="191"/>
        <v>0</v>
      </c>
      <c r="I100" s="1">
        <f t="shared" si="176"/>
        <v>0</v>
      </c>
      <c r="J100" s="1">
        <f t="shared" si="177"/>
        <v>0</v>
      </c>
      <c r="K100" s="1">
        <f t="shared" si="178"/>
        <v>0</v>
      </c>
      <c r="L100" s="1">
        <f t="shared" si="179"/>
        <v>0</v>
      </c>
      <c r="M100" s="1">
        <f t="shared" si="180"/>
        <v>0</v>
      </c>
      <c r="N100" s="1">
        <f t="shared" si="181"/>
        <v>0</v>
      </c>
      <c r="O100" s="1">
        <f t="shared" si="182"/>
        <v>0</v>
      </c>
      <c r="P100" s="1">
        <f t="shared" si="183"/>
        <v>0</v>
      </c>
      <c r="Q100" s="1">
        <f t="shared" si="184"/>
        <v>0</v>
      </c>
      <c r="R100" s="1">
        <f t="shared" si="185"/>
        <v>0</v>
      </c>
      <c r="S100" s="1">
        <f t="shared" si="186"/>
        <v>0</v>
      </c>
      <c r="BF100" s="25" t="str">
        <f t="shared" si="187"/>
        <v>-</v>
      </c>
      <c r="BG100" s="25" t="str">
        <f t="shared" si="187"/>
        <v>-</v>
      </c>
      <c r="BH100" s="25" t="str">
        <f t="shared" si="187"/>
        <v>-</v>
      </c>
      <c r="BI100" s="25" t="str">
        <f t="shared" si="187"/>
        <v>-</v>
      </c>
      <c r="BJ100" s="25" t="str">
        <f t="shared" si="187"/>
        <v>-</v>
      </c>
      <c r="BK100" s="25" t="str">
        <f t="shared" si="187"/>
        <v>-</v>
      </c>
      <c r="BL100" s="25" t="str">
        <f t="shared" si="187"/>
        <v>-</v>
      </c>
      <c r="BM100" s="25" t="str">
        <f t="shared" si="187"/>
        <v>-</v>
      </c>
      <c r="BN100" s="25" t="str">
        <f t="shared" si="187"/>
        <v>-</v>
      </c>
      <c r="BO100" s="25" t="str">
        <f t="shared" si="187"/>
        <v>-</v>
      </c>
      <c r="BP100" s="25" t="str">
        <f t="shared" si="187"/>
        <v>-</v>
      </c>
      <c r="BQ100" s="25" t="str">
        <f t="shared" si="187"/>
        <v>-</v>
      </c>
    </row>
    <row r="101" spans="1:69" x14ac:dyDescent="0.25">
      <c r="A101" s="515" t="s">
        <v>70</v>
      </c>
      <c r="B101" s="499" t="s">
        <v>70</v>
      </c>
      <c r="C101" s="1">
        <f t="shared" si="188"/>
        <v>0</v>
      </c>
      <c r="D101" s="1">
        <f t="shared" si="189"/>
        <v>0</v>
      </c>
      <c r="E101" s="1">
        <f t="shared" si="190"/>
        <v>0</v>
      </c>
      <c r="F101" s="2" t="str">
        <f>IFERROR(SUM(AS101:BD101)/SUM($AG101:INDEX(AG101:AR101,$A$2)),"-")</f>
        <v>-</v>
      </c>
      <c r="H101" s="1">
        <f t="shared" si="191"/>
        <v>0</v>
      </c>
      <c r="I101" s="1">
        <f t="shared" si="176"/>
        <v>0</v>
      </c>
      <c r="J101" s="1">
        <f t="shared" si="177"/>
        <v>0</v>
      </c>
      <c r="K101" s="1">
        <f t="shared" si="178"/>
        <v>0</v>
      </c>
      <c r="L101" s="1">
        <f t="shared" si="179"/>
        <v>0</v>
      </c>
      <c r="M101" s="1">
        <f t="shared" si="180"/>
        <v>0</v>
      </c>
      <c r="N101" s="1">
        <f t="shared" si="181"/>
        <v>0</v>
      </c>
      <c r="O101" s="1">
        <f t="shared" si="182"/>
        <v>0</v>
      </c>
      <c r="P101" s="1">
        <f t="shared" si="183"/>
        <v>0</v>
      </c>
      <c r="Q101" s="1">
        <f t="shared" si="184"/>
        <v>0</v>
      </c>
      <c r="R101" s="1">
        <f t="shared" si="185"/>
        <v>0</v>
      </c>
      <c r="S101" s="1">
        <f t="shared" si="186"/>
        <v>0</v>
      </c>
      <c r="BF101" s="25" t="str">
        <f t="shared" si="187"/>
        <v>-</v>
      </c>
      <c r="BG101" s="25" t="str">
        <f t="shared" si="187"/>
        <v>-</v>
      </c>
      <c r="BH101" s="25" t="str">
        <f t="shared" si="187"/>
        <v>-</v>
      </c>
      <c r="BI101" s="25" t="str">
        <f t="shared" si="187"/>
        <v>-</v>
      </c>
      <c r="BJ101" s="25" t="str">
        <f t="shared" si="187"/>
        <v>-</v>
      </c>
      <c r="BK101" s="25" t="str">
        <f t="shared" si="187"/>
        <v>-</v>
      </c>
      <c r="BL101" s="25" t="str">
        <f t="shared" si="187"/>
        <v>-</v>
      </c>
      <c r="BM101" s="25" t="str">
        <f t="shared" si="187"/>
        <v>-</v>
      </c>
      <c r="BN101" s="25" t="str">
        <f t="shared" si="187"/>
        <v>-</v>
      </c>
      <c r="BO101" s="25" t="str">
        <f t="shared" si="187"/>
        <v>-</v>
      </c>
      <c r="BP101" s="25" t="str">
        <f t="shared" si="187"/>
        <v>-</v>
      </c>
      <c r="BQ101" s="25" t="str">
        <f t="shared" si="187"/>
        <v>-</v>
      </c>
    </row>
    <row r="102" spans="1:69" x14ac:dyDescent="0.25">
      <c r="A102" s="516" t="s">
        <v>185</v>
      </c>
      <c r="B102" s="501" t="s">
        <v>185</v>
      </c>
      <c r="C102" s="1">
        <f t="shared" si="188"/>
        <v>0</v>
      </c>
      <c r="D102" s="1">
        <f t="shared" si="189"/>
        <v>0</v>
      </c>
      <c r="E102" s="1">
        <f t="shared" si="190"/>
        <v>0</v>
      </c>
      <c r="F102" s="2" t="str">
        <f>IFERROR(SUM(AS102:BD102)/SUM($AG102:INDEX(AG102:AR102,$A$2)),"-")</f>
        <v>-</v>
      </c>
      <c r="H102" s="1">
        <f t="shared" si="191"/>
        <v>0</v>
      </c>
      <c r="I102" s="1">
        <f t="shared" si="176"/>
        <v>0</v>
      </c>
      <c r="J102" s="1">
        <f t="shared" si="177"/>
        <v>0</v>
      </c>
      <c r="K102" s="1">
        <f t="shared" si="178"/>
        <v>0</v>
      </c>
      <c r="L102" s="1">
        <f t="shared" si="179"/>
        <v>0</v>
      </c>
      <c r="M102" s="1">
        <f t="shared" si="180"/>
        <v>0</v>
      </c>
      <c r="N102" s="1">
        <f t="shared" si="181"/>
        <v>0</v>
      </c>
      <c r="O102" s="1">
        <f t="shared" si="182"/>
        <v>0</v>
      </c>
      <c r="P102" s="1">
        <f t="shared" si="183"/>
        <v>0</v>
      </c>
      <c r="Q102" s="1">
        <f t="shared" si="184"/>
        <v>0</v>
      </c>
      <c r="R102" s="1">
        <f t="shared" si="185"/>
        <v>0</v>
      </c>
      <c r="S102" s="1">
        <f t="shared" si="186"/>
        <v>0</v>
      </c>
      <c r="BF102" s="25" t="str">
        <f t="shared" si="187"/>
        <v>-</v>
      </c>
      <c r="BG102" s="25" t="str">
        <f t="shared" si="187"/>
        <v>-</v>
      </c>
      <c r="BH102" s="25" t="str">
        <f t="shared" si="187"/>
        <v>-</v>
      </c>
      <c r="BI102" s="25" t="str">
        <f t="shared" si="187"/>
        <v>-</v>
      </c>
      <c r="BJ102" s="25" t="str">
        <f t="shared" si="187"/>
        <v>-</v>
      </c>
      <c r="BK102" s="25" t="str">
        <f t="shared" si="187"/>
        <v>-</v>
      </c>
      <c r="BL102" s="25" t="str">
        <f t="shared" si="187"/>
        <v>-</v>
      </c>
      <c r="BM102" s="25" t="str">
        <f t="shared" si="187"/>
        <v>-</v>
      </c>
      <c r="BN102" s="25" t="str">
        <f t="shared" si="187"/>
        <v>-</v>
      </c>
      <c r="BO102" s="25" t="str">
        <f t="shared" si="187"/>
        <v>-</v>
      </c>
      <c r="BP102" s="25" t="str">
        <f t="shared" si="187"/>
        <v>-</v>
      </c>
      <c r="BQ102" s="25" t="str">
        <f t="shared" si="187"/>
        <v>-</v>
      </c>
    </row>
    <row r="103" spans="1:69" x14ac:dyDescent="0.25">
      <c r="A103" s="515"/>
      <c r="B103" s="499"/>
    </row>
    <row r="104" spans="1:69" x14ac:dyDescent="0.25">
      <c r="A104" s="512" t="s">
        <v>104</v>
      </c>
      <c r="B104" s="500" t="s">
        <v>104</v>
      </c>
      <c r="C104" s="498" t="s">
        <v>0</v>
      </c>
      <c r="D104" s="498" t="s">
        <v>1</v>
      </c>
      <c r="E104" s="498" t="s">
        <v>2</v>
      </c>
      <c r="F104" s="498" t="s">
        <v>3</v>
      </c>
      <c r="G104" s="2" t="s">
        <v>53</v>
      </c>
      <c r="H104" s="505" t="s">
        <v>4</v>
      </c>
      <c r="I104" s="505" t="s">
        <v>5</v>
      </c>
      <c r="J104" s="505" t="s">
        <v>6</v>
      </c>
      <c r="K104" s="505" t="s">
        <v>7</v>
      </c>
      <c r="L104" s="509" t="s">
        <v>8</v>
      </c>
      <c r="M104" s="509" t="s">
        <v>9</v>
      </c>
      <c r="N104" s="509" t="s">
        <v>10</v>
      </c>
      <c r="O104" s="509" t="s">
        <v>11</v>
      </c>
      <c r="P104" s="503" t="s">
        <v>12</v>
      </c>
      <c r="Q104" s="503" t="s">
        <v>13</v>
      </c>
      <c r="R104" s="503" t="s">
        <v>207</v>
      </c>
      <c r="S104" s="503" t="s">
        <v>208</v>
      </c>
      <c r="T104" s="91" t="s">
        <v>53</v>
      </c>
      <c r="U104" s="505" t="s">
        <v>14</v>
      </c>
      <c r="V104" s="505" t="s">
        <v>15</v>
      </c>
      <c r="W104" s="505" t="s">
        <v>16</v>
      </c>
      <c r="X104" s="505" t="s">
        <v>17</v>
      </c>
      <c r="Y104" s="505" t="s">
        <v>18</v>
      </c>
      <c r="Z104" s="505" t="s">
        <v>19</v>
      </c>
      <c r="AA104" s="505" t="s">
        <v>20</v>
      </c>
      <c r="AB104" s="505" t="s">
        <v>21</v>
      </c>
      <c r="AC104" s="505" t="s">
        <v>22</v>
      </c>
      <c r="AD104" s="505" t="s">
        <v>23</v>
      </c>
      <c r="AE104" s="505" t="s">
        <v>24</v>
      </c>
      <c r="AF104" s="505" t="s">
        <v>25</v>
      </c>
      <c r="AG104" s="507" t="s">
        <v>26</v>
      </c>
      <c r="AH104" s="507" t="s">
        <v>27</v>
      </c>
      <c r="AI104" s="507" t="s">
        <v>28</v>
      </c>
      <c r="AJ104" s="507" t="s">
        <v>29</v>
      </c>
      <c r="AK104" s="507" t="s">
        <v>30</v>
      </c>
      <c r="AL104" s="507" t="s">
        <v>31</v>
      </c>
      <c r="AM104" s="507" t="s">
        <v>32</v>
      </c>
      <c r="AN104" s="507" t="s">
        <v>33</v>
      </c>
      <c r="AO104" s="507" t="s">
        <v>34</v>
      </c>
      <c r="AP104" s="507" t="s">
        <v>35</v>
      </c>
      <c r="AQ104" s="507" t="s">
        <v>36</v>
      </c>
      <c r="AR104" s="507" t="s">
        <v>37</v>
      </c>
      <c r="AS104" s="503" t="s">
        <v>38</v>
      </c>
      <c r="AT104" s="503" t="s">
        <v>39</v>
      </c>
      <c r="AU104" s="503" t="s">
        <v>40</v>
      </c>
      <c r="AV104" s="503" t="s">
        <v>41</v>
      </c>
      <c r="AW104" s="503" t="s">
        <v>42</v>
      </c>
      <c r="AX104" s="503" t="s">
        <v>43</v>
      </c>
      <c r="AY104" s="510" t="s">
        <v>322</v>
      </c>
      <c r="AZ104" s="510" t="s">
        <v>323</v>
      </c>
      <c r="BA104" s="510" t="s">
        <v>324</v>
      </c>
      <c r="BB104" s="510" t="s">
        <v>325</v>
      </c>
      <c r="BC104" s="510" t="s">
        <v>326</v>
      </c>
      <c r="BD104" s="510" t="s">
        <v>327</v>
      </c>
      <c r="BF104" s="518">
        <v>42736</v>
      </c>
      <c r="BG104" s="518">
        <v>42767</v>
      </c>
      <c r="BH104" s="518">
        <v>42795</v>
      </c>
      <c r="BI104" s="518">
        <v>42826</v>
      </c>
      <c r="BJ104" s="518">
        <v>42856</v>
      </c>
      <c r="BK104" s="518">
        <v>42887</v>
      </c>
      <c r="BL104" s="518">
        <v>42917</v>
      </c>
      <c r="BM104" s="518">
        <v>42948</v>
      </c>
      <c r="BN104" s="518">
        <v>42979</v>
      </c>
      <c r="BO104" s="518">
        <v>43009</v>
      </c>
      <c r="BP104" s="518">
        <v>43040</v>
      </c>
      <c r="BQ104" s="518">
        <v>43070</v>
      </c>
    </row>
    <row r="105" spans="1:69" x14ac:dyDescent="0.25">
      <c r="A105" s="515" t="s">
        <v>184</v>
      </c>
      <c r="B105" s="499" t="s">
        <v>184</v>
      </c>
      <c r="C105" s="1">
        <f t="shared" ref="C105" si="192">SUM(U105:AF105)</f>
        <v>0</v>
      </c>
      <c r="D105" s="1">
        <f t="shared" ref="D105" si="193">SUM(AG105:AR105)</f>
        <v>0</v>
      </c>
      <c r="E105" s="1">
        <f t="shared" ref="E105" si="194">SUM(AS105:BD105)</f>
        <v>0</v>
      </c>
      <c r="F105" s="2" t="str">
        <f>IFERROR(SUM(AS105:BD105)/SUM($AG105:INDEX(AG105:AR105,$A$2)),"-")</f>
        <v>-</v>
      </c>
      <c r="H105" s="1">
        <f t="shared" ref="H105" si="195">SUM(U105:W105)</f>
        <v>0</v>
      </c>
      <c r="I105" s="1">
        <f t="shared" ref="I105:I113" si="196">SUM(X105:Z105)</f>
        <v>0</v>
      </c>
      <c r="J105" s="1">
        <f t="shared" ref="J105:J113" si="197">SUM(AA105:AC105)</f>
        <v>0</v>
      </c>
      <c r="K105" s="1">
        <f t="shared" ref="K105:K113" si="198">SUM(AD105:AF105)</f>
        <v>0</v>
      </c>
      <c r="L105" s="1">
        <f t="shared" ref="L105:L113" si="199">SUM(AG105:AI105)</f>
        <v>0</v>
      </c>
      <c r="M105" s="1">
        <f t="shared" ref="M105:M113" si="200">SUM(AJ105:AL105)</f>
        <v>0</v>
      </c>
      <c r="N105" s="1">
        <f t="shared" ref="N105:N113" si="201">SUM(AM105:AO105)</f>
        <v>0</v>
      </c>
      <c r="O105" s="1">
        <f t="shared" ref="O105:O113" si="202">SUM(AP105:AR105)</f>
        <v>0</v>
      </c>
      <c r="P105" s="1">
        <f t="shared" ref="P105:P113" si="203">SUM(AS105:AU105)</f>
        <v>0</v>
      </c>
      <c r="Q105" s="1">
        <f t="shared" ref="Q105:Q113" si="204">SUM(AV105:AX105)</f>
        <v>0</v>
      </c>
      <c r="R105" s="1">
        <f t="shared" ref="R105:R113" si="205">SUM(AY105:BA105)</f>
        <v>0</v>
      </c>
      <c r="S105" s="1">
        <f t="shared" ref="S105:S113" si="206">SUM(BB105:BD105)</f>
        <v>0</v>
      </c>
      <c r="BF105" s="24" t="str">
        <f t="shared" ref="BF105:BQ113" si="207">IFERROR(AS105/AG105,"-")</f>
        <v>-</v>
      </c>
      <c r="BG105" s="24" t="str">
        <f t="shared" si="207"/>
        <v>-</v>
      </c>
      <c r="BH105" s="24" t="str">
        <f t="shared" si="207"/>
        <v>-</v>
      </c>
      <c r="BI105" s="24" t="str">
        <f t="shared" si="207"/>
        <v>-</v>
      </c>
      <c r="BJ105" s="24" t="str">
        <f t="shared" si="207"/>
        <v>-</v>
      </c>
      <c r="BK105" s="24" t="str">
        <f t="shared" si="207"/>
        <v>-</v>
      </c>
      <c r="BL105" s="24" t="str">
        <f t="shared" si="207"/>
        <v>-</v>
      </c>
      <c r="BM105" s="24" t="str">
        <f t="shared" si="207"/>
        <v>-</v>
      </c>
      <c r="BN105" s="24" t="str">
        <f t="shared" si="207"/>
        <v>-</v>
      </c>
      <c r="BO105" s="24" t="str">
        <f t="shared" si="207"/>
        <v>-</v>
      </c>
      <c r="BP105" s="24" t="str">
        <f t="shared" si="207"/>
        <v>-</v>
      </c>
      <c r="BQ105" s="24" t="str">
        <f t="shared" si="207"/>
        <v>-</v>
      </c>
    </row>
    <row r="106" spans="1:69" x14ac:dyDescent="0.25">
      <c r="A106" s="515" t="s">
        <v>64</v>
      </c>
      <c r="B106" s="499" t="s">
        <v>64</v>
      </c>
      <c r="C106" s="1">
        <f t="shared" ref="C106:C113" si="208">SUM(U106:AF106)</f>
        <v>0</v>
      </c>
      <c r="D106" s="1">
        <f t="shared" ref="D106:D113" si="209">SUM(AG106:AR106)</f>
        <v>0</v>
      </c>
      <c r="E106" s="1">
        <f t="shared" ref="E106:E113" si="210">SUM(AS106:BD106)</f>
        <v>0</v>
      </c>
      <c r="F106" s="2" t="str">
        <f>IFERROR(SUM(AS106:BD106)/SUM($AG106:INDEX(AG106:AR106,$A$2)),"-")</f>
        <v>-</v>
      </c>
      <c r="H106" s="1">
        <f t="shared" ref="H106:H113" si="211">SUM(U106:W106)</f>
        <v>0</v>
      </c>
      <c r="I106" s="1">
        <f t="shared" si="196"/>
        <v>0</v>
      </c>
      <c r="J106" s="1">
        <f t="shared" si="197"/>
        <v>0</v>
      </c>
      <c r="K106" s="1">
        <f t="shared" si="198"/>
        <v>0</v>
      </c>
      <c r="L106" s="1">
        <f t="shared" si="199"/>
        <v>0</v>
      </c>
      <c r="M106" s="1">
        <f t="shared" si="200"/>
        <v>0</v>
      </c>
      <c r="N106" s="1">
        <f t="shared" si="201"/>
        <v>0</v>
      </c>
      <c r="O106" s="1">
        <f t="shared" si="202"/>
        <v>0</v>
      </c>
      <c r="P106" s="1">
        <f t="shared" si="203"/>
        <v>0</v>
      </c>
      <c r="Q106" s="1">
        <f t="shared" si="204"/>
        <v>0</v>
      </c>
      <c r="R106" s="1">
        <f t="shared" si="205"/>
        <v>0</v>
      </c>
      <c r="S106" s="1">
        <f t="shared" si="206"/>
        <v>0</v>
      </c>
      <c r="BF106" s="24" t="str">
        <f t="shared" si="207"/>
        <v>-</v>
      </c>
      <c r="BG106" s="24" t="str">
        <f t="shared" si="207"/>
        <v>-</v>
      </c>
      <c r="BH106" s="24" t="str">
        <f t="shared" si="207"/>
        <v>-</v>
      </c>
      <c r="BI106" s="24" t="str">
        <f t="shared" si="207"/>
        <v>-</v>
      </c>
      <c r="BJ106" s="24" t="str">
        <f t="shared" si="207"/>
        <v>-</v>
      </c>
      <c r="BK106" s="24" t="str">
        <f t="shared" si="207"/>
        <v>-</v>
      </c>
      <c r="BL106" s="24" t="str">
        <f t="shared" si="207"/>
        <v>-</v>
      </c>
      <c r="BM106" s="24" t="str">
        <f t="shared" si="207"/>
        <v>-</v>
      </c>
      <c r="BN106" s="24" t="str">
        <f t="shared" si="207"/>
        <v>-</v>
      </c>
      <c r="BO106" s="24" t="str">
        <f t="shared" si="207"/>
        <v>-</v>
      </c>
      <c r="BP106" s="24" t="str">
        <f t="shared" si="207"/>
        <v>-</v>
      </c>
      <c r="BQ106" s="24" t="str">
        <f t="shared" si="207"/>
        <v>-</v>
      </c>
    </row>
    <row r="107" spans="1:69" x14ac:dyDescent="0.25">
      <c r="A107" s="515" t="s">
        <v>65</v>
      </c>
      <c r="B107" s="499" t="s">
        <v>65</v>
      </c>
      <c r="C107" s="1">
        <f t="shared" si="208"/>
        <v>0</v>
      </c>
      <c r="D107" s="1">
        <f t="shared" si="209"/>
        <v>0</v>
      </c>
      <c r="E107" s="1">
        <f t="shared" si="210"/>
        <v>0</v>
      </c>
      <c r="F107" s="2" t="str">
        <f>IFERROR(SUM(AS107:BD107)/SUM($AG107:INDEX(AG107:AR107,$A$2)),"-")</f>
        <v>-</v>
      </c>
      <c r="H107" s="1">
        <f t="shared" si="211"/>
        <v>0</v>
      </c>
      <c r="I107" s="1">
        <f t="shared" si="196"/>
        <v>0</v>
      </c>
      <c r="J107" s="1">
        <f t="shared" si="197"/>
        <v>0</v>
      </c>
      <c r="K107" s="1">
        <f t="shared" si="198"/>
        <v>0</v>
      </c>
      <c r="L107" s="1">
        <f t="shared" si="199"/>
        <v>0</v>
      </c>
      <c r="M107" s="1">
        <f t="shared" si="200"/>
        <v>0</v>
      </c>
      <c r="N107" s="1">
        <f t="shared" si="201"/>
        <v>0</v>
      </c>
      <c r="O107" s="1">
        <f t="shared" si="202"/>
        <v>0</v>
      </c>
      <c r="P107" s="1">
        <f t="shared" si="203"/>
        <v>0</v>
      </c>
      <c r="Q107" s="1">
        <f t="shared" si="204"/>
        <v>0</v>
      </c>
      <c r="R107" s="1">
        <f t="shared" si="205"/>
        <v>0</v>
      </c>
      <c r="S107" s="1">
        <f t="shared" si="206"/>
        <v>0</v>
      </c>
      <c r="BF107" s="24" t="str">
        <f t="shared" si="207"/>
        <v>-</v>
      </c>
      <c r="BG107" s="24" t="str">
        <f t="shared" si="207"/>
        <v>-</v>
      </c>
      <c r="BH107" s="24" t="str">
        <f t="shared" si="207"/>
        <v>-</v>
      </c>
      <c r="BI107" s="24" t="str">
        <f t="shared" si="207"/>
        <v>-</v>
      </c>
      <c r="BJ107" s="24" t="str">
        <f t="shared" si="207"/>
        <v>-</v>
      </c>
      <c r="BK107" s="24" t="str">
        <f t="shared" si="207"/>
        <v>-</v>
      </c>
      <c r="BL107" s="24" t="str">
        <f t="shared" si="207"/>
        <v>-</v>
      </c>
      <c r="BM107" s="24" t="str">
        <f t="shared" si="207"/>
        <v>-</v>
      </c>
      <c r="BN107" s="24" t="str">
        <f t="shared" si="207"/>
        <v>-</v>
      </c>
      <c r="BO107" s="24" t="str">
        <f t="shared" si="207"/>
        <v>-</v>
      </c>
      <c r="BP107" s="24" t="str">
        <f t="shared" si="207"/>
        <v>-</v>
      </c>
      <c r="BQ107" s="24" t="str">
        <f t="shared" si="207"/>
        <v>-</v>
      </c>
    </row>
    <row r="108" spans="1:69" x14ac:dyDescent="0.25">
      <c r="A108" s="515" t="s">
        <v>66</v>
      </c>
      <c r="B108" s="499" t="s">
        <v>66</v>
      </c>
      <c r="C108" s="1">
        <f t="shared" si="208"/>
        <v>0</v>
      </c>
      <c r="D108" s="1">
        <f t="shared" si="209"/>
        <v>0</v>
      </c>
      <c r="E108" s="1">
        <f t="shared" si="210"/>
        <v>0</v>
      </c>
      <c r="F108" s="2" t="str">
        <f>IFERROR(SUM(AS108:BD108)/SUM($AG108:INDEX(AG108:AR108,$A$2)),"-")</f>
        <v>-</v>
      </c>
      <c r="H108" s="1">
        <f t="shared" si="211"/>
        <v>0</v>
      </c>
      <c r="I108" s="1">
        <f t="shared" si="196"/>
        <v>0</v>
      </c>
      <c r="J108" s="1">
        <f t="shared" si="197"/>
        <v>0</v>
      </c>
      <c r="K108" s="1">
        <f t="shared" si="198"/>
        <v>0</v>
      </c>
      <c r="L108" s="1">
        <f t="shared" si="199"/>
        <v>0</v>
      </c>
      <c r="M108" s="1">
        <f t="shared" si="200"/>
        <v>0</v>
      </c>
      <c r="N108" s="1">
        <f t="shared" si="201"/>
        <v>0</v>
      </c>
      <c r="O108" s="1">
        <f t="shared" si="202"/>
        <v>0</v>
      </c>
      <c r="P108" s="1">
        <f t="shared" si="203"/>
        <v>0</v>
      </c>
      <c r="Q108" s="1">
        <f t="shared" si="204"/>
        <v>0</v>
      </c>
      <c r="R108" s="1">
        <f t="shared" si="205"/>
        <v>0</v>
      </c>
      <c r="S108" s="1">
        <f t="shared" si="206"/>
        <v>0</v>
      </c>
      <c r="BF108" s="24" t="str">
        <f t="shared" si="207"/>
        <v>-</v>
      </c>
      <c r="BG108" s="24" t="str">
        <f t="shared" si="207"/>
        <v>-</v>
      </c>
      <c r="BH108" s="24" t="str">
        <f t="shared" si="207"/>
        <v>-</v>
      </c>
      <c r="BI108" s="24" t="str">
        <f t="shared" si="207"/>
        <v>-</v>
      </c>
      <c r="BJ108" s="24" t="str">
        <f t="shared" si="207"/>
        <v>-</v>
      </c>
      <c r="BK108" s="24" t="str">
        <f t="shared" si="207"/>
        <v>-</v>
      </c>
      <c r="BL108" s="24" t="str">
        <f t="shared" si="207"/>
        <v>-</v>
      </c>
      <c r="BM108" s="24" t="str">
        <f t="shared" si="207"/>
        <v>-</v>
      </c>
      <c r="BN108" s="24" t="str">
        <f t="shared" si="207"/>
        <v>-</v>
      </c>
      <c r="BO108" s="24" t="str">
        <f t="shared" si="207"/>
        <v>-</v>
      </c>
      <c r="BP108" s="24" t="str">
        <f t="shared" si="207"/>
        <v>-</v>
      </c>
      <c r="BQ108" s="24" t="str">
        <f t="shared" si="207"/>
        <v>-</v>
      </c>
    </row>
    <row r="109" spans="1:69" x14ac:dyDescent="0.25">
      <c r="A109" s="515" t="s">
        <v>67</v>
      </c>
      <c r="B109" s="499" t="s">
        <v>67</v>
      </c>
      <c r="C109" s="1">
        <f t="shared" si="208"/>
        <v>0</v>
      </c>
      <c r="D109" s="1">
        <f t="shared" si="209"/>
        <v>0</v>
      </c>
      <c r="E109" s="1">
        <f t="shared" si="210"/>
        <v>0</v>
      </c>
      <c r="F109" s="2" t="str">
        <f>IFERROR(SUM(AS109:BD109)/SUM($AG109:INDEX(AG109:AR109,$A$2)),"-")</f>
        <v>-</v>
      </c>
      <c r="H109" s="1">
        <f t="shared" si="211"/>
        <v>0</v>
      </c>
      <c r="I109" s="1">
        <f t="shared" si="196"/>
        <v>0</v>
      </c>
      <c r="J109" s="1">
        <f t="shared" si="197"/>
        <v>0</v>
      </c>
      <c r="K109" s="1">
        <f t="shared" si="198"/>
        <v>0</v>
      </c>
      <c r="L109" s="1">
        <f t="shared" si="199"/>
        <v>0</v>
      </c>
      <c r="M109" s="1">
        <f t="shared" si="200"/>
        <v>0</v>
      </c>
      <c r="N109" s="1">
        <f t="shared" si="201"/>
        <v>0</v>
      </c>
      <c r="O109" s="1">
        <f t="shared" si="202"/>
        <v>0</v>
      </c>
      <c r="P109" s="1">
        <f t="shared" si="203"/>
        <v>0</v>
      </c>
      <c r="Q109" s="1">
        <f t="shared" si="204"/>
        <v>0</v>
      </c>
      <c r="R109" s="1">
        <f t="shared" si="205"/>
        <v>0</v>
      </c>
      <c r="S109" s="1">
        <f t="shared" si="206"/>
        <v>0</v>
      </c>
      <c r="BF109" s="24" t="str">
        <f t="shared" si="207"/>
        <v>-</v>
      </c>
      <c r="BG109" s="24" t="str">
        <f t="shared" si="207"/>
        <v>-</v>
      </c>
      <c r="BH109" s="24" t="str">
        <f t="shared" si="207"/>
        <v>-</v>
      </c>
      <c r="BI109" s="24" t="str">
        <f t="shared" si="207"/>
        <v>-</v>
      </c>
      <c r="BJ109" s="24" t="str">
        <f t="shared" si="207"/>
        <v>-</v>
      </c>
      <c r="BK109" s="24" t="str">
        <f t="shared" si="207"/>
        <v>-</v>
      </c>
      <c r="BL109" s="24" t="str">
        <f t="shared" si="207"/>
        <v>-</v>
      </c>
      <c r="BM109" s="24" t="str">
        <f t="shared" si="207"/>
        <v>-</v>
      </c>
      <c r="BN109" s="24" t="str">
        <f t="shared" si="207"/>
        <v>-</v>
      </c>
      <c r="BO109" s="24" t="str">
        <f t="shared" si="207"/>
        <v>-</v>
      </c>
      <c r="BP109" s="24" t="str">
        <f t="shared" si="207"/>
        <v>-</v>
      </c>
      <c r="BQ109" s="24" t="str">
        <f t="shared" si="207"/>
        <v>-</v>
      </c>
    </row>
    <row r="110" spans="1:69" x14ac:dyDescent="0.25">
      <c r="A110" s="515" t="s">
        <v>68</v>
      </c>
      <c r="B110" s="499" t="s">
        <v>68</v>
      </c>
      <c r="C110" s="1">
        <f t="shared" si="208"/>
        <v>0</v>
      </c>
      <c r="D110" s="1">
        <f t="shared" si="209"/>
        <v>0</v>
      </c>
      <c r="E110" s="1">
        <f t="shared" si="210"/>
        <v>0</v>
      </c>
      <c r="F110" s="2" t="str">
        <f>IFERROR(SUM(AS110:BD110)/SUM($AG110:INDEX(AG110:AR110,$A$2)),"-")</f>
        <v>-</v>
      </c>
      <c r="H110" s="1">
        <f t="shared" si="211"/>
        <v>0</v>
      </c>
      <c r="I110" s="1">
        <f t="shared" si="196"/>
        <v>0</v>
      </c>
      <c r="J110" s="1">
        <f t="shared" si="197"/>
        <v>0</v>
      </c>
      <c r="K110" s="1">
        <f t="shared" si="198"/>
        <v>0</v>
      </c>
      <c r="L110" s="1">
        <f t="shared" si="199"/>
        <v>0</v>
      </c>
      <c r="M110" s="1">
        <f t="shared" si="200"/>
        <v>0</v>
      </c>
      <c r="N110" s="1">
        <f t="shared" si="201"/>
        <v>0</v>
      </c>
      <c r="O110" s="1">
        <f t="shared" si="202"/>
        <v>0</v>
      </c>
      <c r="P110" s="1">
        <f t="shared" si="203"/>
        <v>0</v>
      </c>
      <c r="Q110" s="1">
        <f t="shared" si="204"/>
        <v>0</v>
      </c>
      <c r="R110" s="1">
        <f t="shared" si="205"/>
        <v>0</v>
      </c>
      <c r="S110" s="1">
        <f t="shared" si="206"/>
        <v>0</v>
      </c>
      <c r="BF110" s="24" t="str">
        <f t="shared" si="207"/>
        <v>-</v>
      </c>
      <c r="BG110" s="24" t="str">
        <f t="shared" si="207"/>
        <v>-</v>
      </c>
      <c r="BH110" s="24" t="str">
        <f t="shared" si="207"/>
        <v>-</v>
      </c>
      <c r="BI110" s="24" t="str">
        <f t="shared" si="207"/>
        <v>-</v>
      </c>
      <c r="BJ110" s="24" t="str">
        <f t="shared" si="207"/>
        <v>-</v>
      </c>
      <c r="BK110" s="24" t="str">
        <f t="shared" si="207"/>
        <v>-</v>
      </c>
      <c r="BL110" s="24" t="str">
        <f t="shared" si="207"/>
        <v>-</v>
      </c>
      <c r="BM110" s="24" t="str">
        <f t="shared" si="207"/>
        <v>-</v>
      </c>
      <c r="BN110" s="24" t="str">
        <f t="shared" si="207"/>
        <v>-</v>
      </c>
      <c r="BO110" s="24" t="str">
        <f t="shared" si="207"/>
        <v>-</v>
      </c>
      <c r="BP110" s="24" t="str">
        <f t="shared" si="207"/>
        <v>-</v>
      </c>
      <c r="BQ110" s="24" t="str">
        <f t="shared" si="207"/>
        <v>-</v>
      </c>
    </row>
    <row r="111" spans="1:69" x14ac:dyDescent="0.25">
      <c r="A111" s="515" t="s">
        <v>69</v>
      </c>
      <c r="B111" s="499" t="s">
        <v>69</v>
      </c>
      <c r="C111" s="1">
        <f t="shared" si="208"/>
        <v>0</v>
      </c>
      <c r="D111" s="1">
        <f t="shared" si="209"/>
        <v>0</v>
      </c>
      <c r="E111" s="1">
        <f t="shared" si="210"/>
        <v>0</v>
      </c>
      <c r="F111" s="2" t="str">
        <f>IFERROR(SUM(AS111:BD111)/SUM($AG111:INDEX(AG111:AR111,$A$2)),"-")</f>
        <v>-</v>
      </c>
      <c r="H111" s="1">
        <f t="shared" si="211"/>
        <v>0</v>
      </c>
      <c r="I111" s="1">
        <f t="shared" si="196"/>
        <v>0</v>
      </c>
      <c r="J111" s="1">
        <f t="shared" si="197"/>
        <v>0</v>
      </c>
      <c r="K111" s="1">
        <f t="shared" si="198"/>
        <v>0</v>
      </c>
      <c r="L111" s="1">
        <f t="shared" si="199"/>
        <v>0</v>
      </c>
      <c r="M111" s="1">
        <f t="shared" si="200"/>
        <v>0</v>
      </c>
      <c r="N111" s="1">
        <f t="shared" si="201"/>
        <v>0</v>
      </c>
      <c r="O111" s="1">
        <f t="shared" si="202"/>
        <v>0</v>
      </c>
      <c r="P111" s="1">
        <f t="shared" si="203"/>
        <v>0</v>
      </c>
      <c r="Q111" s="1">
        <f t="shared" si="204"/>
        <v>0</v>
      </c>
      <c r="R111" s="1">
        <f t="shared" si="205"/>
        <v>0</v>
      </c>
      <c r="S111" s="1">
        <f t="shared" si="206"/>
        <v>0</v>
      </c>
      <c r="BF111" s="24" t="str">
        <f t="shared" si="207"/>
        <v>-</v>
      </c>
      <c r="BG111" s="24" t="str">
        <f t="shared" si="207"/>
        <v>-</v>
      </c>
      <c r="BH111" s="24" t="str">
        <f t="shared" si="207"/>
        <v>-</v>
      </c>
      <c r="BI111" s="24" t="str">
        <f t="shared" si="207"/>
        <v>-</v>
      </c>
      <c r="BJ111" s="24" t="str">
        <f t="shared" si="207"/>
        <v>-</v>
      </c>
      <c r="BK111" s="24" t="str">
        <f t="shared" si="207"/>
        <v>-</v>
      </c>
      <c r="BL111" s="24" t="str">
        <f t="shared" si="207"/>
        <v>-</v>
      </c>
      <c r="BM111" s="24" t="str">
        <f t="shared" si="207"/>
        <v>-</v>
      </c>
      <c r="BN111" s="24" t="str">
        <f t="shared" si="207"/>
        <v>-</v>
      </c>
      <c r="BO111" s="24" t="str">
        <f t="shared" si="207"/>
        <v>-</v>
      </c>
      <c r="BP111" s="24" t="str">
        <f t="shared" si="207"/>
        <v>-</v>
      </c>
      <c r="BQ111" s="24" t="str">
        <f t="shared" si="207"/>
        <v>-</v>
      </c>
    </row>
    <row r="112" spans="1:69" x14ac:dyDescent="0.25">
      <c r="A112" s="515" t="s">
        <v>70</v>
      </c>
      <c r="B112" s="499" t="s">
        <v>70</v>
      </c>
      <c r="C112" s="1">
        <f t="shared" si="208"/>
        <v>0</v>
      </c>
      <c r="D112" s="1">
        <f t="shared" si="209"/>
        <v>0</v>
      </c>
      <c r="E112" s="1">
        <f t="shared" si="210"/>
        <v>0</v>
      </c>
      <c r="F112" s="2" t="str">
        <f>IFERROR(SUM(AS112:BD112)/SUM($AG112:INDEX(AG112:AR112,$A$2)),"-")</f>
        <v>-</v>
      </c>
      <c r="H112" s="1">
        <f t="shared" si="211"/>
        <v>0</v>
      </c>
      <c r="I112" s="1">
        <f t="shared" si="196"/>
        <v>0</v>
      </c>
      <c r="J112" s="1">
        <f t="shared" si="197"/>
        <v>0</v>
      </c>
      <c r="K112" s="1">
        <f t="shared" si="198"/>
        <v>0</v>
      </c>
      <c r="L112" s="1">
        <f t="shared" si="199"/>
        <v>0</v>
      </c>
      <c r="M112" s="1">
        <f t="shared" si="200"/>
        <v>0</v>
      </c>
      <c r="N112" s="1">
        <f t="shared" si="201"/>
        <v>0</v>
      </c>
      <c r="O112" s="1">
        <f t="shared" si="202"/>
        <v>0</v>
      </c>
      <c r="P112" s="1">
        <f t="shared" si="203"/>
        <v>0</v>
      </c>
      <c r="Q112" s="1">
        <f t="shared" si="204"/>
        <v>0</v>
      </c>
      <c r="R112" s="1">
        <f t="shared" si="205"/>
        <v>0</v>
      </c>
      <c r="S112" s="1">
        <f t="shared" si="206"/>
        <v>0</v>
      </c>
      <c r="BF112" s="24" t="str">
        <f t="shared" si="207"/>
        <v>-</v>
      </c>
      <c r="BG112" s="24" t="str">
        <f t="shared" si="207"/>
        <v>-</v>
      </c>
      <c r="BH112" s="24" t="str">
        <f t="shared" si="207"/>
        <v>-</v>
      </c>
      <c r="BI112" s="24" t="str">
        <f t="shared" si="207"/>
        <v>-</v>
      </c>
      <c r="BJ112" s="24" t="str">
        <f t="shared" si="207"/>
        <v>-</v>
      </c>
      <c r="BK112" s="24" t="str">
        <f t="shared" si="207"/>
        <v>-</v>
      </c>
      <c r="BL112" s="24" t="str">
        <f t="shared" si="207"/>
        <v>-</v>
      </c>
      <c r="BM112" s="24" t="str">
        <f t="shared" si="207"/>
        <v>-</v>
      </c>
      <c r="BN112" s="24" t="str">
        <f t="shared" si="207"/>
        <v>-</v>
      </c>
      <c r="BO112" s="24" t="str">
        <f t="shared" si="207"/>
        <v>-</v>
      </c>
      <c r="BP112" s="24" t="str">
        <f t="shared" si="207"/>
        <v>-</v>
      </c>
      <c r="BQ112" s="24" t="str">
        <f t="shared" si="207"/>
        <v>-</v>
      </c>
    </row>
    <row r="113" spans="1:69" x14ac:dyDescent="0.25">
      <c r="A113" s="516" t="s">
        <v>185</v>
      </c>
      <c r="B113" s="501" t="s">
        <v>185</v>
      </c>
      <c r="C113" s="1">
        <f t="shared" si="208"/>
        <v>0</v>
      </c>
      <c r="D113" s="1">
        <f t="shared" si="209"/>
        <v>0</v>
      </c>
      <c r="E113" s="1">
        <f t="shared" si="210"/>
        <v>0</v>
      </c>
      <c r="F113" s="2" t="str">
        <f>IFERROR(SUM(AS113:BD113)/SUM($AG113:INDEX(AG113:AR113,$A$2)),"-")</f>
        <v>-</v>
      </c>
      <c r="H113" s="1">
        <f t="shared" si="211"/>
        <v>0</v>
      </c>
      <c r="I113" s="1">
        <f t="shared" si="196"/>
        <v>0</v>
      </c>
      <c r="J113" s="1">
        <f t="shared" si="197"/>
        <v>0</v>
      </c>
      <c r="K113" s="1">
        <f t="shared" si="198"/>
        <v>0</v>
      </c>
      <c r="L113" s="1">
        <f t="shared" si="199"/>
        <v>0</v>
      </c>
      <c r="M113" s="1">
        <f t="shared" si="200"/>
        <v>0</v>
      </c>
      <c r="N113" s="1">
        <f t="shared" si="201"/>
        <v>0</v>
      </c>
      <c r="O113" s="1">
        <f t="shared" si="202"/>
        <v>0</v>
      </c>
      <c r="P113" s="1">
        <f t="shared" si="203"/>
        <v>0</v>
      </c>
      <c r="Q113" s="1">
        <f t="shared" si="204"/>
        <v>0</v>
      </c>
      <c r="R113" s="1">
        <f t="shared" si="205"/>
        <v>0</v>
      </c>
      <c r="S113" s="1">
        <f t="shared" si="206"/>
        <v>0</v>
      </c>
      <c r="BF113" s="24" t="str">
        <f t="shared" si="207"/>
        <v>-</v>
      </c>
      <c r="BG113" s="24" t="str">
        <f t="shared" si="207"/>
        <v>-</v>
      </c>
      <c r="BH113" s="24" t="str">
        <f t="shared" si="207"/>
        <v>-</v>
      </c>
      <c r="BI113" s="24" t="str">
        <f t="shared" si="207"/>
        <v>-</v>
      </c>
      <c r="BJ113" s="24" t="str">
        <f t="shared" si="207"/>
        <v>-</v>
      </c>
      <c r="BK113" s="24" t="str">
        <f t="shared" si="207"/>
        <v>-</v>
      </c>
      <c r="BL113" s="24" t="str">
        <f t="shared" si="207"/>
        <v>-</v>
      </c>
      <c r="BM113" s="24" t="str">
        <f t="shared" si="207"/>
        <v>-</v>
      </c>
      <c r="BN113" s="24" t="str">
        <f t="shared" si="207"/>
        <v>-</v>
      </c>
      <c r="BO113" s="24" t="str">
        <f t="shared" si="207"/>
        <v>-</v>
      </c>
      <c r="BP113" s="24" t="str">
        <f t="shared" si="207"/>
        <v>-</v>
      </c>
      <c r="BQ113" s="24" t="str">
        <f t="shared" si="207"/>
        <v>-</v>
      </c>
    </row>
    <row r="114" spans="1:69" x14ac:dyDescent="0.25">
      <c r="A114" s="515"/>
      <c r="B114" s="499"/>
    </row>
    <row r="115" spans="1:69" x14ac:dyDescent="0.25">
      <c r="A115" s="512" t="s">
        <v>106</v>
      </c>
      <c r="B115" s="500" t="s">
        <v>106</v>
      </c>
      <c r="C115" s="498" t="s">
        <v>0</v>
      </c>
      <c r="D115" s="498" t="s">
        <v>1</v>
      </c>
      <c r="E115" s="498" t="s">
        <v>2</v>
      </c>
      <c r="F115" s="498" t="s">
        <v>3</v>
      </c>
      <c r="G115" s="2" t="s">
        <v>53</v>
      </c>
      <c r="H115" s="505" t="s">
        <v>4</v>
      </c>
      <c r="I115" s="505" t="s">
        <v>5</v>
      </c>
      <c r="J115" s="505" t="s">
        <v>6</v>
      </c>
      <c r="K115" s="505" t="s">
        <v>7</v>
      </c>
      <c r="L115" s="509" t="s">
        <v>8</v>
      </c>
      <c r="M115" s="509" t="s">
        <v>9</v>
      </c>
      <c r="N115" s="509" t="s">
        <v>10</v>
      </c>
      <c r="O115" s="509" t="s">
        <v>11</v>
      </c>
      <c r="P115" s="503" t="s">
        <v>12</v>
      </c>
      <c r="Q115" s="503" t="s">
        <v>13</v>
      </c>
      <c r="R115" s="503" t="s">
        <v>207</v>
      </c>
      <c r="S115" s="503" t="s">
        <v>208</v>
      </c>
      <c r="T115" s="91" t="s">
        <v>53</v>
      </c>
      <c r="U115" s="505" t="s">
        <v>14</v>
      </c>
      <c r="V115" s="505" t="s">
        <v>15</v>
      </c>
      <c r="W115" s="505" t="s">
        <v>16</v>
      </c>
      <c r="X115" s="505" t="s">
        <v>17</v>
      </c>
      <c r="Y115" s="505" t="s">
        <v>18</v>
      </c>
      <c r="Z115" s="505" t="s">
        <v>19</v>
      </c>
      <c r="AA115" s="505" t="s">
        <v>20</v>
      </c>
      <c r="AB115" s="505" t="s">
        <v>21</v>
      </c>
      <c r="AC115" s="505" t="s">
        <v>22</v>
      </c>
      <c r="AD115" s="505" t="s">
        <v>23</v>
      </c>
      <c r="AE115" s="505" t="s">
        <v>24</v>
      </c>
      <c r="AF115" s="505" t="s">
        <v>25</v>
      </c>
      <c r="AG115" s="507" t="s">
        <v>26</v>
      </c>
      <c r="AH115" s="507" t="s">
        <v>27</v>
      </c>
      <c r="AI115" s="507" t="s">
        <v>28</v>
      </c>
      <c r="AJ115" s="507" t="s">
        <v>29</v>
      </c>
      <c r="AK115" s="507" t="s">
        <v>30</v>
      </c>
      <c r="AL115" s="507" t="s">
        <v>31</v>
      </c>
      <c r="AM115" s="507" t="s">
        <v>32</v>
      </c>
      <c r="AN115" s="507" t="s">
        <v>33</v>
      </c>
      <c r="AO115" s="507" t="s">
        <v>34</v>
      </c>
      <c r="AP115" s="507" t="s">
        <v>35</v>
      </c>
      <c r="AQ115" s="507" t="s">
        <v>36</v>
      </c>
      <c r="AR115" s="507" t="s">
        <v>37</v>
      </c>
      <c r="AS115" s="503" t="s">
        <v>38</v>
      </c>
      <c r="AT115" s="503" t="s">
        <v>39</v>
      </c>
      <c r="AU115" s="503" t="s">
        <v>40</v>
      </c>
      <c r="AV115" s="503" t="s">
        <v>41</v>
      </c>
      <c r="AW115" s="503" t="s">
        <v>42</v>
      </c>
      <c r="AX115" s="503" t="s">
        <v>43</v>
      </c>
      <c r="AY115" s="510" t="s">
        <v>322</v>
      </c>
      <c r="AZ115" s="510" t="s">
        <v>323</v>
      </c>
      <c r="BA115" s="510" t="s">
        <v>324</v>
      </c>
      <c r="BB115" s="510" t="s">
        <v>325</v>
      </c>
      <c r="BC115" s="510" t="s">
        <v>326</v>
      </c>
      <c r="BD115" s="510" t="s">
        <v>327</v>
      </c>
      <c r="BF115" s="518">
        <v>42736</v>
      </c>
      <c r="BG115" s="518">
        <v>42767</v>
      </c>
      <c r="BH115" s="518">
        <v>42795</v>
      </c>
      <c r="BI115" s="518">
        <v>42826</v>
      </c>
      <c r="BJ115" s="518">
        <v>42856</v>
      </c>
      <c r="BK115" s="518">
        <v>42887</v>
      </c>
      <c r="BL115" s="518">
        <v>42917</v>
      </c>
      <c r="BM115" s="518">
        <v>42948</v>
      </c>
      <c r="BN115" s="518">
        <v>42979</v>
      </c>
      <c r="BO115" s="518">
        <v>43009</v>
      </c>
      <c r="BP115" s="518">
        <v>43040</v>
      </c>
      <c r="BQ115" s="518">
        <v>43070</v>
      </c>
    </row>
    <row r="116" spans="1:69" x14ac:dyDescent="0.25">
      <c r="A116" s="515" t="s">
        <v>184</v>
      </c>
      <c r="B116" s="499" t="s">
        <v>184</v>
      </c>
      <c r="C116" s="1">
        <f t="shared" ref="C116" si="212">SUM(U116:AF116)</f>
        <v>0</v>
      </c>
      <c r="D116" s="1">
        <f t="shared" ref="D116" si="213">SUM(AG116:AR116)</f>
        <v>0</v>
      </c>
      <c r="E116" s="1">
        <f t="shared" ref="E116" si="214">SUM(AS116:BD116)</f>
        <v>0</v>
      </c>
      <c r="F116" s="2" t="str">
        <f>IFERROR(SUM(AS116:BD116)/SUM($AG116:INDEX(AG116:AR116,$A$2)),"-")</f>
        <v>-</v>
      </c>
      <c r="H116" s="1">
        <f t="shared" ref="H116" si="215">SUM(U116:W116)</f>
        <v>0</v>
      </c>
      <c r="I116" s="1">
        <f t="shared" ref="I116:I124" si="216">SUM(X116:Z116)</f>
        <v>0</v>
      </c>
      <c r="J116" s="1">
        <f t="shared" ref="J116:J124" si="217">SUM(AA116:AC116)</f>
        <v>0</v>
      </c>
      <c r="K116" s="1">
        <f t="shared" ref="K116:K124" si="218">SUM(AD116:AF116)</f>
        <v>0</v>
      </c>
      <c r="L116" s="1">
        <f t="shared" ref="L116:L124" si="219">SUM(AG116:AI116)</f>
        <v>0</v>
      </c>
      <c r="M116" s="1">
        <f t="shared" ref="M116:M124" si="220">SUM(AJ116:AL116)</f>
        <v>0</v>
      </c>
      <c r="N116" s="1">
        <f t="shared" ref="N116" si="221">SUM(AM116:AO116)</f>
        <v>0</v>
      </c>
      <c r="O116" s="1">
        <f t="shared" ref="O116" si="222">SUM(AP116:AR116)</f>
        <v>0</v>
      </c>
      <c r="P116" s="1">
        <f t="shared" ref="P116" si="223">SUM(AS116:AU116)</f>
        <v>0</v>
      </c>
      <c r="Q116" s="1">
        <f t="shared" ref="Q116" si="224">SUM(AV116:AX116)</f>
        <v>0</v>
      </c>
      <c r="R116" s="1">
        <f t="shared" ref="R116" si="225">SUM(AY116:BA116)</f>
        <v>0</v>
      </c>
      <c r="S116" s="1">
        <f t="shared" ref="S116" si="226">SUM(BB116:BD116)</f>
        <v>0</v>
      </c>
      <c r="BF116" s="24" t="str">
        <f t="shared" ref="BF116:BQ124" si="227">IFERROR(AS116/AG116,"-")</f>
        <v>-</v>
      </c>
      <c r="BG116" s="24" t="str">
        <f t="shared" si="227"/>
        <v>-</v>
      </c>
      <c r="BH116" s="24" t="str">
        <f t="shared" si="227"/>
        <v>-</v>
      </c>
      <c r="BI116" s="24" t="str">
        <f t="shared" si="227"/>
        <v>-</v>
      </c>
      <c r="BJ116" s="24" t="str">
        <f t="shared" si="227"/>
        <v>-</v>
      </c>
      <c r="BK116" s="24" t="str">
        <f t="shared" si="227"/>
        <v>-</v>
      </c>
      <c r="BL116" s="24" t="str">
        <f t="shared" si="227"/>
        <v>-</v>
      </c>
      <c r="BM116" s="24" t="str">
        <f t="shared" si="227"/>
        <v>-</v>
      </c>
      <c r="BN116" s="24" t="str">
        <f t="shared" si="227"/>
        <v>-</v>
      </c>
      <c r="BO116" s="24" t="str">
        <f t="shared" si="227"/>
        <v>-</v>
      </c>
      <c r="BP116" s="24" t="str">
        <f t="shared" si="227"/>
        <v>-</v>
      </c>
      <c r="BQ116" s="24" t="str">
        <f t="shared" si="227"/>
        <v>-</v>
      </c>
    </row>
    <row r="117" spans="1:69" x14ac:dyDescent="0.25">
      <c r="A117" s="515" t="s">
        <v>64</v>
      </c>
      <c r="B117" s="499" t="s">
        <v>64</v>
      </c>
      <c r="C117" s="1">
        <f t="shared" ref="C117:C124" si="228">SUM(U117:AF117)</f>
        <v>0</v>
      </c>
      <c r="D117" s="1">
        <f t="shared" ref="D117:D124" si="229">SUM(AG117:AR117)</f>
        <v>0</v>
      </c>
      <c r="E117" s="1">
        <f t="shared" ref="E117:E124" si="230">SUM(AS117:BD117)</f>
        <v>0</v>
      </c>
      <c r="F117" s="2" t="str">
        <f>IFERROR(SUM(AS117:BD117)/SUM($AG117:INDEX(AG117:AR117,$A$2)),"-")</f>
        <v>-</v>
      </c>
      <c r="H117" s="1">
        <f t="shared" ref="H117:H124" si="231">SUM(U117:W117)</f>
        <v>0</v>
      </c>
      <c r="I117" s="1">
        <f t="shared" si="216"/>
        <v>0</v>
      </c>
      <c r="J117" s="1">
        <f t="shared" si="217"/>
        <v>0</v>
      </c>
      <c r="K117" s="1">
        <f t="shared" si="218"/>
        <v>0</v>
      </c>
      <c r="L117" s="1">
        <f t="shared" si="219"/>
        <v>0</v>
      </c>
      <c r="M117" s="1">
        <f t="shared" si="220"/>
        <v>0</v>
      </c>
      <c r="N117" s="1">
        <f t="shared" ref="N117:N124" si="232">SUM(AM117:AO117)</f>
        <v>0</v>
      </c>
      <c r="O117" s="1">
        <f t="shared" ref="O117:O124" si="233">SUM(AP117:AR117)</f>
        <v>0</v>
      </c>
      <c r="P117" s="1">
        <f t="shared" ref="P117:P124" si="234">SUM(AS117:AU117)</f>
        <v>0</v>
      </c>
      <c r="Q117" s="1">
        <f t="shared" ref="Q117:Q124" si="235">SUM(AV117:AX117)</f>
        <v>0</v>
      </c>
      <c r="R117" s="1">
        <f t="shared" ref="R117:R124" si="236">SUM(AY117:BA117)</f>
        <v>0</v>
      </c>
      <c r="S117" s="1">
        <f t="shared" ref="S117:S124" si="237">SUM(BB117:BD117)</f>
        <v>0</v>
      </c>
      <c r="BF117" s="24" t="str">
        <f t="shared" si="227"/>
        <v>-</v>
      </c>
      <c r="BG117" s="24" t="str">
        <f t="shared" si="227"/>
        <v>-</v>
      </c>
      <c r="BH117" s="24" t="str">
        <f t="shared" si="227"/>
        <v>-</v>
      </c>
      <c r="BI117" s="24" t="str">
        <f t="shared" si="227"/>
        <v>-</v>
      </c>
      <c r="BJ117" s="24" t="str">
        <f t="shared" si="227"/>
        <v>-</v>
      </c>
      <c r="BK117" s="24" t="str">
        <f t="shared" si="227"/>
        <v>-</v>
      </c>
      <c r="BL117" s="24" t="str">
        <f t="shared" si="227"/>
        <v>-</v>
      </c>
      <c r="BM117" s="24" t="str">
        <f t="shared" si="227"/>
        <v>-</v>
      </c>
      <c r="BN117" s="24" t="str">
        <f t="shared" si="227"/>
        <v>-</v>
      </c>
      <c r="BO117" s="24" t="str">
        <f t="shared" si="227"/>
        <v>-</v>
      </c>
      <c r="BP117" s="24" t="str">
        <f t="shared" si="227"/>
        <v>-</v>
      </c>
      <c r="BQ117" s="24" t="str">
        <f t="shared" si="227"/>
        <v>-</v>
      </c>
    </row>
    <row r="118" spans="1:69" x14ac:dyDescent="0.25">
      <c r="A118" s="515" t="s">
        <v>65</v>
      </c>
      <c r="B118" s="499" t="s">
        <v>65</v>
      </c>
      <c r="C118" s="1">
        <f t="shared" si="228"/>
        <v>0</v>
      </c>
      <c r="D118" s="1">
        <f t="shared" si="229"/>
        <v>0</v>
      </c>
      <c r="E118" s="1">
        <f t="shared" si="230"/>
        <v>0</v>
      </c>
      <c r="F118" s="2" t="str">
        <f>IFERROR(SUM(AS118:BD118)/SUM($AG118:INDEX(AG118:AR118,$A$2)),"-")</f>
        <v>-</v>
      </c>
      <c r="H118" s="1">
        <f t="shared" si="231"/>
        <v>0</v>
      </c>
      <c r="I118" s="1">
        <f t="shared" si="216"/>
        <v>0</v>
      </c>
      <c r="J118" s="1">
        <f t="shared" si="217"/>
        <v>0</v>
      </c>
      <c r="K118" s="1">
        <f t="shared" si="218"/>
        <v>0</v>
      </c>
      <c r="L118" s="1">
        <f t="shared" si="219"/>
        <v>0</v>
      </c>
      <c r="M118" s="1">
        <f t="shared" si="220"/>
        <v>0</v>
      </c>
      <c r="N118" s="1">
        <f t="shared" si="232"/>
        <v>0</v>
      </c>
      <c r="O118" s="1">
        <f t="shared" si="233"/>
        <v>0</v>
      </c>
      <c r="P118" s="1">
        <f t="shared" si="234"/>
        <v>0</v>
      </c>
      <c r="Q118" s="1">
        <f t="shared" si="235"/>
        <v>0</v>
      </c>
      <c r="R118" s="1">
        <f t="shared" si="236"/>
        <v>0</v>
      </c>
      <c r="S118" s="1">
        <f t="shared" si="237"/>
        <v>0</v>
      </c>
      <c r="BF118" s="24" t="str">
        <f t="shared" si="227"/>
        <v>-</v>
      </c>
      <c r="BG118" s="24" t="str">
        <f t="shared" si="227"/>
        <v>-</v>
      </c>
      <c r="BH118" s="24" t="str">
        <f t="shared" si="227"/>
        <v>-</v>
      </c>
      <c r="BI118" s="24" t="str">
        <f t="shared" si="227"/>
        <v>-</v>
      </c>
      <c r="BJ118" s="24" t="str">
        <f t="shared" si="227"/>
        <v>-</v>
      </c>
      <c r="BK118" s="24" t="str">
        <f t="shared" si="227"/>
        <v>-</v>
      </c>
      <c r="BL118" s="24" t="str">
        <f t="shared" si="227"/>
        <v>-</v>
      </c>
      <c r="BM118" s="24" t="str">
        <f t="shared" si="227"/>
        <v>-</v>
      </c>
      <c r="BN118" s="24" t="str">
        <f t="shared" si="227"/>
        <v>-</v>
      </c>
      <c r="BO118" s="24" t="str">
        <f t="shared" si="227"/>
        <v>-</v>
      </c>
      <c r="BP118" s="24" t="str">
        <f t="shared" si="227"/>
        <v>-</v>
      </c>
      <c r="BQ118" s="24" t="str">
        <f t="shared" si="227"/>
        <v>-</v>
      </c>
    </row>
    <row r="119" spans="1:69" x14ac:dyDescent="0.25">
      <c r="A119" s="515" t="s">
        <v>66</v>
      </c>
      <c r="B119" s="499" t="s">
        <v>66</v>
      </c>
      <c r="C119" s="1">
        <f t="shared" si="228"/>
        <v>0</v>
      </c>
      <c r="D119" s="1">
        <f t="shared" si="229"/>
        <v>0</v>
      </c>
      <c r="E119" s="1">
        <f t="shared" si="230"/>
        <v>0</v>
      </c>
      <c r="F119" s="2" t="str">
        <f>IFERROR(SUM(AS119:BD119)/SUM($AG119:INDEX(AG119:AR119,$A$2)),"-")</f>
        <v>-</v>
      </c>
      <c r="H119" s="1">
        <f t="shared" si="231"/>
        <v>0</v>
      </c>
      <c r="I119" s="1">
        <f t="shared" si="216"/>
        <v>0</v>
      </c>
      <c r="J119" s="1">
        <f t="shared" si="217"/>
        <v>0</v>
      </c>
      <c r="K119" s="1">
        <f t="shared" si="218"/>
        <v>0</v>
      </c>
      <c r="L119" s="1">
        <f t="shared" si="219"/>
        <v>0</v>
      </c>
      <c r="M119" s="1">
        <f t="shared" si="220"/>
        <v>0</v>
      </c>
      <c r="N119" s="1">
        <f t="shared" si="232"/>
        <v>0</v>
      </c>
      <c r="O119" s="1">
        <f t="shared" si="233"/>
        <v>0</v>
      </c>
      <c r="P119" s="1">
        <f t="shared" si="234"/>
        <v>0</v>
      </c>
      <c r="Q119" s="1">
        <f t="shared" si="235"/>
        <v>0</v>
      </c>
      <c r="R119" s="1">
        <f t="shared" si="236"/>
        <v>0</v>
      </c>
      <c r="S119" s="1">
        <f t="shared" si="237"/>
        <v>0</v>
      </c>
      <c r="BF119" s="24" t="str">
        <f t="shared" si="227"/>
        <v>-</v>
      </c>
      <c r="BG119" s="24" t="str">
        <f t="shared" si="227"/>
        <v>-</v>
      </c>
      <c r="BH119" s="24" t="str">
        <f t="shared" si="227"/>
        <v>-</v>
      </c>
      <c r="BI119" s="24" t="str">
        <f t="shared" si="227"/>
        <v>-</v>
      </c>
      <c r="BJ119" s="24" t="str">
        <f t="shared" si="227"/>
        <v>-</v>
      </c>
      <c r="BK119" s="24" t="str">
        <f t="shared" si="227"/>
        <v>-</v>
      </c>
      <c r="BL119" s="24" t="str">
        <f t="shared" si="227"/>
        <v>-</v>
      </c>
      <c r="BM119" s="24" t="str">
        <f t="shared" si="227"/>
        <v>-</v>
      </c>
      <c r="BN119" s="24" t="str">
        <f t="shared" si="227"/>
        <v>-</v>
      </c>
      <c r="BO119" s="24" t="str">
        <f t="shared" si="227"/>
        <v>-</v>
      </c>
      <c r="BP119" s="24" t="str">
        <f t="shared" si="227"/>
        <v>-</v>
      </c>
      <c r="BQ119" s="24" t="str">
        <f t="shared" si="227"/>
        <v>-</v>
      </c>
    </row>
    <row r="120" spans="1:69" x14ac:dyDescent="0.25">
      <c r="A120" s="515" t="s">
        <v>67</v>
      </c>
      <c r="B120" s="499" t="s">
        <v>67</v>
      </c>
      <c r="C120" s="1">
        <f t="shared" si="228"/>
        <v>0</v>
      </c>
      <c r="D120" s="1">
        <f t="shared" si="229"/>
        <v>0</v>
      </c>
      <c r="E120" s="1">
        <f t="shared" si="230"/>
        <v>0</v>
      </c>
      <c r="F120" s="2" t="str">
        <f>IFERROR(SUM(AS120:BD120)/SUM($AG120:INDEX(AG120:AR120,$A$2)),"-")</f>
        <v>-</v>
      </c>
      <c r="H120" s="1">
        <f t="shared" si="231"/>
        <v>0</v>
      </c>
      <c r="I120" s="1">
        <f t="shared" si="216"/>
        <v>0</v>
      </c>
      <c r="J120" s="1">
        <f t="shared" si="217"/>
        <v>0</v>
      </c>
      <c r="K120" s="1">
        <f t="shared" si="218"/>
        <v>0</v>
      </c>
      <c r="L120" s="1">
        <f t="shared" si="219"/>
        <v>0</v>
      </c>
      <c r="M120" s="1">
        <f t="shared" si="220"/>
        <v>0</v>
      </c>
      <c r="N120" s="1">
        <f t="shared" si="232"/>
        <v>0</v>
      </c>
      <c r="O120" s="1">
        <f t="shared" si="233"/>
        <v>0</v>
      </c>
      <c r="P120" s="1">
        <f t="shared" si="234"/>
        <v>0</v>
      </c>
      <c r="Q120" s="1">
        <f t="shared" si="235"/>
        <v>0</v>
      </c>
      <c r="R120" s="1">
        <f t="shared" si="236"/>
        <v>0</v>
      </c>
      <c r="S120" s="1">
        <f t="shared" si="237"/>
        <v>0</v>
      </c>
      <c r="BF120" s="24" t="str">
        <f t="shared" si="227"/>
        <v>-</v>
      </c>
      <c r="BG120" s="24" t="str">
        <f t="shared" si="227"/>
        <v>-</v>
      </c>
      <c r="BH120" s="24" t="str">
        <f t="shared" si="227"/>
        <v>-</v>
      </c>
      <c r="BI120" s="24" t="str">
        <f t="shared" si="227"/>
        <v>-</v>
      </c>
      <c r="BJ120" s="24" t="str">
        <f t="shared" si="227"/>
        <v>-</v>
      </c>
      <c r="BK120" s="24" t="str">
        <f t="shared" si="227"/>
        <v>-</v>
      </c>
      <c r="BL120" s="24" t="str">
        <f t="shared" si="227"/>
        <v>-</v>
      </c>
      <c r="BM120" s="24" t="str">
        <f t="shared" si="227"/>
        <v>-</v>
      </c>
      <c r="BN120" s="24" t="str">
        <f t="shared" si="227"/>
        <v>-</v>
      </c>
      <c r="BO120" s="24" t="str">
        <f t="shared" si="227"/>
        <v>-</v>
      </c>
      <c r="BP120" s="24" t="str">
        <f t="shared" si="227"/>
        <v>-</v>
      </c>
      <c r="BQ120" s="24" t="str">
        <f t="shared" si="227"/>
        <v>-</v>
      </c>
    </row>
    <row r="121" spans="1:69" x14ac:dyDescent="0.25">
      <c r="A121" s="515" t="s">
        <v>68</v>
      </c>
      <c r="B121" s="499" t="s">
        <v>68</v>
      </c>
      <c r="C121" s="1">
        <f t="shared" si="228"/>
        <v>0</v>
      </c>
      <c r="D121" s="1">
        <f t="shared" si="229"/>
        <v>0</v>
      </c>
      <c r="E121" s="1">
        <f t="shared" si="230"/>
        <v>0</v>
      </c>
      <c r="F121" s="2" t="str">
        <f>IFERROR(SUM(AS121:BD121)/SUM($AG121:INDEX(AG121:AR121,$A$2)),"-")</f>
        <v>-</v>
      </c>
      <c r="H121" s="1">
        <f t="shared" si="231"/>
        <v>0</v>
      </c>
      <c r="I121" s="1">
        <f t="shared" si="216"/>
        <v>0</v>
      </c>
      <c r="J121" s="1">
        <f t="shared" si="217"/>
        <v>0</v>
      </c>
      <c r="K121" s="1">
        <f t="shared" si="218"/>
        <v>0</v>
      </c>
      <c r="L121" s="1">
        <f t="shared" si="219"/>
        <v>0</v>
      </c>
      <c r="M121" s="1">
        <f t="shared" si="220"/>
        <v>0</v>
      </c>
      <c r="N121" s="1">
        <f t="shared" si="232"/>
        <v>0</v>
      </c>
      <c r="O121" s="1">
        <f t="shared" si="233"/>
        <v>0</v>
      </c>
      <c r="P121" s="1">
        <f t="shared" si="234"/>
        <v>0</v>
      </c>
      <c r="Q121" s="1">
        <f t="shared" si="235"/>
        <v>0</v>
      </c>
      <c r="R121" s="1">
        <f t="shared" si="236"/>
        <v>0</v>
      </c>
      <c r="S121" s="1">
        <f t="shared" si="237"/>
        <v>0</v>
      </c>
      <c r="BF121" s="24" t="str">
        <f t="shared" si="227"/>
        <v>-</v>
      </c>
      <c r="BG121" s="24" t="str">
        <f t="shared" si="227"/>
        <v>-</v>
      </c>
      <c r="BH121" s="24" t="str">
        <f t="shared" si="227"/>
        <v>-</v>
      </c>
      <c r="BI121" s="24" t="str">
        <f t="shared" si="227"/>
        <v>-</v>
      </c>
      <c r="BJ121" s="24" t="str">
        <f t="shared" si="227"/>
        <v>-</v>
      </c>
      <c r="BK121" s="24" t="str">
        <f t="shared" si="227"/>
        <v>-</v>
      </c>
      <c r="BL121" s="24" t="str">
        <f t="shared" si="227"/>
        <v>-</v>
      </c>
      <c r="BM121" s="24" t="str">
        <f t="shared" si="227"/>
        <v>-</v>
      </c>
      <c r="BN121" s="24" t="str">
        <f t="shared" si="227"/>
        <v>-</v>
      </c>
      <c r="BO121" s="24" t="str">
        <f t="shared" si="227"/>
        <v>-</v>
      </c>
      <c r="BP121" s="24" t="str">
        <f t="shared" si="227"/>
        <v>-</v>
      </c>
      <c r="BQ121" s="24" t="str">
        <f t="shared" si="227"/>
        <v>-</v>
      </c>
    </row>
    <row r="122" spans="1:69" x14ac:dyDescent="0.25">
      <c r="A122" s="515" t="s">
        <v>69</v>
      </c>
      <c r="B122" s="499" t="s">
        <v>69</v>
      </c>
      <c r="C122" s="1">
        <f t="shared" si="228"/>
        <v>0</v>
      </c>
      <c r="D122" s="1">
        <f t="shared" si="229"/>
        <v>0</v>
      </c>
      <c r="E122" s="1">
        <f t="shared" si="230"/>
        <v>0</v>
      </c>
      <c r="F122" s="2" t="str">
        <f>IFERROR(SUM(AS122:BD122)/SUM($AG122:INDEX(AG122:AR122,$A$2)),"-")</f>
        <v>-</v>
      </c>
      <c r="H122" s="1">
        <f t="shared" si="231"/>
        <v>0</v>
      </c>
      <c r="I122" s="1">
        <f t="shared" si="216"/>
        <v>0</v>
      </c>
      <c r="J122" s="1">
        <f t="shared" si="217"/>
        <v>0</v>
      </c>
      <c r="K122" s="1">
        <f t="shared" si="218"/>
        <v>0</v>
      </c>
      <c r="L122" s="1">
        <f t="shared" si="219"/>
        <v>0</v>
      </c>
      <c r="M122" s="1">
        <f t="shared" si="220"/>
        <v>0</v>
      </c>
      <c r="N122" s="1">
        <f t="shared" si="232"/>
        <v>0</v>
      </c>
      <c r="O122" s="1">
        <f t="shared" si="233"/>
        <v>0</v>
      </c>
      <c r="P122" s="1">
        <f t="shared" si="234"/>
        <v>0</v>
      </c>
      <c r="Q122" s="1">
        <f t="shared" si="235"/>
        <v>0</v>
      </c>
      <c r="R122" s="1">
        <f t="shared" si="236"/>
        <v>0</v>
      </c>
      <c r="S122" s="1">
        <f t="shared" si="237"/>
        <v>0</v>
      </c>
      <c r="BF122" s="24" t="str">
        <f t="shared" si="227"/>
        <v>-</v>
      </c>
      <c r="BG122" s="24" t="str">
        <f t="shared" si="227"/>
        <v>-</v>
      </c>
      <c r="BH122" s="24" t="str">
        <f t="shared" si="227"/>
        <v>-</v>
      </c>
      <c r="BI122" s="24" t="str">
        <f t="shared" si="227"/>
        <v>-</v>
      </c>
      <c r="BJ122" s="24" t="str">
        <f t="shared" si="227"/>
        <v>-</v>
      </c>
      <c r="BK122" s="24" t="str">
        <f t="shared" si="227"/>
        <v>-</v>
      </c>
      <c r="BL122" s="24" t="str">
        <f t="shared" si="227"/>
        <v>-</v>
      </c>
      <c r="BM122" s="24" t="str">
        <f t="shared" si="227"/>
        <v>-</v>
      </c>
      <c r="BN122" s="24" t="str">
        <f t="shared" si="227"/>
        <v>-</v>
      </c>
      <c r="BO122" s="24" t="str">
        <f t="shared" si="227"/>
        <v>-</v>
      </c>
      <c r="BP122" s="24" t="str">
        <f t="shared" si="227"/>
        <v>-</v>
      </c>
      <c r="BQ122" s="24" t="str">
        <f t="shared" si="227"/>
        <v>-</v>
      </c>
    </row>
    <row r="123" spans="1:69" x14ac:dyDescent="0.25">
      <c r="A123" s="515" t="s">
        <v>70</v>
      </c>
      <c r="B123" s="499" t="s">
        <v>70</v>
      </c>
      <c r="C123" s="1">
        <f t="shared" si="228"/>
        <v>0</v>
      </c>
      <c r="D123" s="1">
        <f t="shared" si="229"/>
        <v>0</v>
      </c>
      <c r="E123" s="1">
        <f t="shared" si="230"/>
        <v>0</v>
      </c>
      <c r="F123" s="2" t="str">
        <f>IFERROR(SUM(AS123:BD123)/SUM($AG123:INDEX(AG123:AR123,$A$2)),"-")</f>
        <v>-</v>
      </c>
      <c r="H123" s="1">
        <f t="shared" si="231"/>
        <v>0</v>
      </c>
      <c r="I123" s="1">
        <f t="shared" si="216"/>
        <v>0</v>
      </c>
      <c r="J123" s="1">
        <f t="shared" si="217"/>
        <v>0</v>
      </c>
      <c r="K123" s="1">
        <f t="shared" si="218"/>
        <v>0</v>
      </c>
      <c r="L123" s="1">
        <f t="shared" si="219"/>
        <v>0</v>
      </c>
      <c r="M123" s="1">
        <f t="shared" si="220"/>
        <v>0</v>
      </c>
      <c r="N123" s="1">
        <f t="shared" si="232"/>
        <v>0</v>
      </c>
      <c r="O123" s="1">
        <f t="shared" si="233"/>
        <v>0</v>
      </c>
      <c r="P123" s="1">
        <f t="shared" si="234"/>
        <v>0</v>
      </c>
      <c r="Q123" s="1">
        <f t="shared" si="235"/>
        <v>0</v>
      </c>
      <c r="R123" s="1">
        <f t="shared" si="236"/>
        <v>0</v>
      </c>
      <c r="S123" s="1">
        <f t="shared" si="237"/>
        <v>0</v>
      </c>
      <c r="BF123" s="24" t="str">
        <f t="shared" si="227"/>
        <v>-</v>
      </c>
      <c r="BG123" s="24" t="str">
        <f t="shared" si="227"/>
        <v>-</v>
      </c>
      <c r="BH123" s="24" t="str">
        <f t="shared" si="227"/>
        <v>-</v>
      </c>
      <c r="BI123" s="24" t="str">
        <f t="shared" si="227"/>
        <v>-</v>
      </c>
      <c r="BJ123" s="24" t="str">
        <f t="shared" si="227"/>
        <v>-</v>
      </c>
      <c r="BK123" s="24" t="str">
        <f t="shared" si="227"/>
        <v>-</v>
      </c>
      <c r="BL123" s="24" t="str">
        <f t="shared" si="227"/>
        <v>-</v>
      </c>
      <c r="BM123" s="24" t="str">
        <f t="shared" si="227"/>
        <v>-</v>
      </c>
      <c r="BN123" s="24" t="str">
        <f t="shared" si="227"/>
        <v>-</v>
      </c>
      <c r="BO123" s="24" t="str">
        <f t="shared" si="227"/>
        <v>-</v>
      </c>
      <c r="BP123" s="24" t="str">
        <f t="shared" si="227"/>
        <v>-</v>
      </c>
      <c r="BQ123" s="24" t="str">
        <f t="shared" si="227"/>
        <v>-</v>
      </c>
    </row>
    <row r="124" spans="1:69" x14ac:dyDescent="0.25">
      <c r="A124" s="516" t="s">
        <v>185</v>
      </c>
      <c r="B124" s="501" t="s">
        <v>185</v>
      </c>
      <c r="C124" s="1">
        <f t="shared" si="228"/>
        <v>0</v>
      </c>
      <c r="D124" s="1">
        <f t="shared" si="229"/>
        <v>0</v>
      </c>
      <c r="E124" s="1">
        <f t="shared" si="230"/>
        <v>0</v>
      </c>
      <c r="F124" s="2" t="str">
        <f>IFERROR(SUM(AS124:BD124)/SUM($AG124:INDEX(AG124:AR124,$A$2)),"-")</f>
        <v>-</v>
      </c>
      <c r="H124" s="1">
        <f t="shared" si="231"/>
        <v>0</v>
      </c>
      <c r="I124" s="1">
        <f t="shared" si="216"/>
        <v>0</v>
      </c>
      <c r="J124" s="1">
        <f t="shared" si="217"/>
        <v>0</v>
      </c>
      <c r="K124" s="1">
        <f t="shared" si="218"/>
        <v>0</v>
      </c>
      <c r="L124" s="1">
        <f t="shared" si="219"/>
        <v>0</v>
      </c>
      <c r="M124" s="1">
        <f t="shared" si="220"/>
        <v>0</v>
      </c>
      <c r="N124" s="1">
        <f t="shared" si="232"/>
        <v>0</v>
      </c>
      <c r="O124" s="1">
        <f t="shared" si="233"/>
        <v>0</v>
      </c>
      <c r="P124" s="1">
        <f t="shared" si="234"/>
        <v>0</v>
      </c>
      <c r="Q124" s="1">
        <f t="shared" si="235"/>
        <v>0</v>
      </c>
      <c r="R124" s="1">
        <f t="shared" si="236"/>
        <v>0</v>
      </c>
      <c r="S124" s="1">
        <f t="shared" si="237"/>
        <v>0</v>
      </c>
      <c r="BF124" s="24" t="str">
        <f t="shared" si="227"/>
        <v>-</v>
      </c>
      <c r="BG124" s="24" t="str">
        <f t="shared" si="227"/>
        <v>-</v>
      </c>
      <c r="BH124" s="24" t="str">
        <f t="shared" si="227"/>
        <v>-</v>
      </c>
      <c r="BI124" s="24" t="str">
        <f t="shared" si="227"/>
        <v>-</v>
      </c>
      <c r="BJ124" s="24" t="str">
        <f t="shared" si="227"/>
        <v>-</v>
      </c>
      <c r="BK124" s="24" t="str">
        <f t="shared" si="227"/>
        <v>-</v>
      </c>
      <c r="BL124" s="24" t="str">
        <f t="shared" si="227"/>
        <v>-</v>
      </c>
      <c r="BM124" s="24" t="str">
        <f t="shared" si="227"/>
        <v>-</v>
      </c>
      <c r="BN124" s="24" t="str">
        <f t="shared" si="227"/>
        <v>-</v>
      </c>
      <c r="BO124" s="24" t="str">
        <f t="shared" si="227"/>
        <v>-</v>
      </c>
      <c r="BP124" s="24" t="str">
        <f t="shared" si="227"/>
        <v>-</v>
      </c>
      <c r="BQ124" s="24" t="str">
        <f t="shared" si="227"/>
        <v>-</v>
      </c>
    </row>
    <row r="125" spans="1:69" x14ac:dyDescent="0.25">
      <c r="A125" s="515"/>
      <c r="B125" s="499"/>
    </row>
    <row r="126" spans="1:69" x14ac:dyDescent="0.25">
      <c r="A126" s="512" t="s">
        <v>293</v>
      </c>
      <c r="B126" s="500" t="s">
        <v>293</v>
      </c>
      <c r="C126" s="498" t="s">
        <v>0</v>
      </c>
      <c r="D126" s="498" t="s">
        <v>1</v>
      </c>
      <c r="E126" s="498" t="s">
        <v>2</v>
      </c>
      <c r="F126" s="498" t="s">
        <v>3</v>
      </c>
      <c r="G126" s="2" t="s">
        <v>53</v>
      </c>
      <c r="H126" s="505" t="s">
        <v>4</v>
      </c>
      <c r="I126" s="505" t="s">
        <v>5</v>
      </c>
      <c r="J126" s="505" t="s">
        <v>6</v>
      </c>
      <c r="K126" s="505" t="s">
        <v>7</v>
      </c>
      <c r="L126" s="509" t="s">
        <v>8</v>
      </c>
      <c r="M126" s="509" t="s">
        <v>9</v>
      </c>
      <c r="N126" s="509" t="s">
        <v>10</v>
      </c>
      <c r="O126" s="509" t="s">
        <v>11</v>
      </c>
      <c r="P126" s="503" t="s">
        <v>12</v>
      </c>
      <c r="Q126" s="503" t="s">
        <v>13</v>
      </c>
      <c r="R126" s="503" t="s">
        <v>207</v>
      </c>
      <c r="S126" s="503" t="s">
        <v>208</v>
      </c>
      <c r="T126" s="91" t="s">
        <v>53</v>
      </c>
      <c r="U126" s="505" t="s">
        <v>14</v>
      </c>
      <c r="V126" s="505" t="s">
        <v>15</v>
      </c>
      <c r="W126" s="505" t="s">
        <v>16</v>
      </c>
      <c r="X126" s="505" t="s">
        <v>17</v>
      </c>
      <c r="Y126" s="505" t="s">
        <v>18</v>
      </c>
      <c r="Z126" s="505" t="s">
        <v>19</v>
      </c>
      <c r="AA126" s="505" t="s">
        <v>20</v>
      </c>
      <c r="AB126" s="505" t="s">
        <v>21</v>
      </c>
      <c r="AC126" s="505" t="s">
        <v>22</v>
      </c>
      <c r="AD126" s="505" t="s">
        <v>23</v>
      </c>
      <c r="AE126" s="505" t="s">
        <v>24</v>
      </c>
      <c r="AF126" s="505" t="s">
        <v>25</v>
      </c>
      <c r="AG126" s="507" t="s">
        <v>26</v>
      </c>
      <c r="AH126" s="507" t="s">
        <v>27</v>
      </c>
      <c r="AI126" s="507" t="s">
        <v>28</v>
      </c>
      <c r="AJ126" s="507" t="s">
        <v>29</v>
      </c>
      <c r="AK126" s="507" t="s">
        <v>30</v>
      </c>
      <c r="AL126" s="507" t="s">
        <v>31</v>
      </c>
      <c r="AM126" s="507" t="s">
        <v>32</v>
      </c>
      <c r="AN126" s="507" t="s">
        <v>33</v>
      </c>
      <c r="AO126" s="507" t="s">
        <v>34</v>
      </c>
      <c r="AP126" s="507" t="s">
        <v>35</v>
      </c>
      <c r="AQ126" s="507" t="s">
        <v>36</v>
      </c>
      <c r="AR126" s="507" t="s">
        <v>37</v>
      </c>
      <c r="AS126" s="503" t="s">
        <v>38</v>
      </c>
      <c r="AT126" s="503" t="s">
        <v>39</v>
      </c>
      <c r="AU126" s="503" t="s">
        <v>40</v>
      </c>
      <c r="AV126" s="503" t="s">
        <v>41</v>
      </c>
      <c r="AW126" s="503" t="s">
        <v>42</v>
      </c>
      <c r="AX126" s="503" t="s">
        <v>43</v>
      </c>
      <c r="AY126" s="510" t="s">
        <v>322</v>
      </c>
      <c r="AZ126" s="510" t="s">
        <v>323</v>
      </c>
      <c r="BA126" s="510" t="s">
        <v>324</v>
      </c>
      <c r="BB126" s="510" t="s">
        <v>325</v>
      </c>
      <c r="BC126" s="510" t="s">
        <v>326</v>
      </c>
      <c r="BD126" s="510" t="s">
        <v>327</v>
      </c>
      <c r="BF126" s="518">
        <v>42736</v>
      </c>
      <c r="BG126" s="518">
        <v>42767</v>
      </c>
      <c r="BH126" s="518">
        <v>42795</v>
      </c>
      <c r="BI126" s="518">
        <v>42826</v>
      </c>
      <c r="BJ126" s="518">
        <v>42856</v>
      </c>
      <c r="BK126" s="518">
        <v>42887</v>
      </c>
      <c r="BL126" s="518">
        <v>42917</v>
      </c>
      <c r="BM126" s="518">
        <v>42948</v>
      </c>
      <c r="BN126" s="518">
        <v>42979</v>
      </c>
      <c r="BO126" s="518">
        <v>43009</v>
      </c>
      <c r="BP126" s="518">
        <v>43040</v>
      </c>
      <c r="BQ126" s="518">
        <v>43070</v>
      </c>
    </row>
    <row r="127" spans="1:69" x14ac:dyDescent="0.25">
      <c r="A127" s="515" t="s">
        <v>184</v>
      </c>
      <c r="B127" s="499" t="s">
        <v>184</v>
      </c>
      <c r="C127" s="1">
        <f t="shared" ref="C127" si="238">SUM(U127:AF127)</f>
        <v>0</v>
      </c>
      <c r="D127" s="1">
        <f t="shared" ref="D127" si="239">SUM(AG127:AR127)</f>
        <v>0</v>
      </c>
      <c r="E127" s="1">
        <f t="shared" ref="E127" si="240">SUM(AS127:BD127)</f>
        <v>0</v>
      </c>
      <c r="F127" s="2" t="str">
        <f>IFERROR(SUM(AS127:BD127)/SUM($AG127:INDEX(AG127:AR127,$A$2)),"-")</f>
        <v>-</v>
      </c>
      <c r="H127" s="1">
        <f t="shared" ref="H127" si="241">SUM(U127:W127)</f>
        <v>0</v>
      </c>
      <c r="I127" s="1">
        <f t="shared" ref="I127:I135" si="242">SUM(X127:Z127)</f>
        <v>0</v>
      </c>
      <c r="J127" s="1">
        <f t="shared" ref="J127:J135" si="243">SUM(AA127:AC127)</f>
        <v>0</v>
      </c>
      <c r="K127" s="1">
        <f t="shared" ref="K127:K135" si="244">SUM(AD127:AF127)</f>
        <v>0</v>
      </c>
      <c r="L127" s="1">
        <f t="shared" ref="L127:L135" si="245">SUM(AG127:AI127)</f>
        <v>0</v>
      </c>
      <c r="M127" s="1">
        <f t="shared" ref="M127:M135" si="246">SUM(AJ127:AL127)</f>
        <v>0</v>
      </c>
      <c r="N127" s="1">
        <f t="shared" ref="N127:N135" si="247">SUM(AM127:AO127)</f>
        <v>0</v>
      </c>
      <c r="O127" s="1">
        <f t="shared" ref="O127:O135" si="248">SUM(AP127:AR127)</f>
        <v>0</v>
      </c>
      <c r="P127" s="1">
        <f t="shared" ref="P127:P135" si="249">SUM(AS127:AU127)</f>
        <v>0</v>
      </c>
      <c r="Q127" s="1">
        <f t="shared" ref="Q127:Q135" si="250">SUM(AV127:AX127)</f>
        <v>0</v>
      </c>
      <c r="R127" s="1">
        <f t="shared" ref="R127:R135" si="251">SUM(AY127:BA127)</f>
        <v>0</v>
      </c>
      <c r="S127" s="1">
        <f t="shared" ref="S127:S135" si="252">SUM(BB127:BD127)</f>
        <v>0</v>
      </c>
      <c r="BF127" s="24" t="str">
        <f t="shared" ref="BF127:BQ135" si="253">IFERROR(AS127/AG127,"-")</f>
        <v>-</v>
      </c>
      <c r="BG127" s="24" t="str">
        <f t="shared" si="253"/>
        <v>-</v>
      </c>
      <c r="BH127" s="24" t="str">
        <f t="shared" si="253"/>
        <v>-</v>
      </c>
      <c r="BI127" s="24" t="str">
        <f t="shared" si="253"/>
        <v>-</v>
      </c>
      <c r="BJ127" s="24" t="str">
        <f t="shared" si="253"/>
        <v>-</v>
      </c>
      <c r="BK127" s="24" t="str">
        <f t="shared" si="253"/>
        <v>-</v>
      </c>
      <c r="BL127" s="24" t="str">
        <f t="shared" si="253"/>
        <v>-</v>
      </c>
      <c r="BM127" s="24" t="str">
        <f t="shared" si="253"/>
        <v>-</v>
      </c>
      <c r="BN127" s="24" t="str">
        <f t="shared" si="253"/>
        <v>-</v>
      </c>
      <c r="BO127" s="24" t="str">
        <f t="shared" si="253"/>
        <v>-</v>
      </c>
      <c r="BP127" s="24" t="str">
        <f t="shared" si="253"/>
        <v>-</v>
      </c>
      <c r="BQ127" s="24" t="str">
        <f t="shared" si="253"/>
        <v>-</v>
      </c>
    </row>
    <row r="128" spans="1:69" x14ac:dyDescent="0.25">
      <c r="A128" s="515" t="s">
        <v>64</v>
      </c>
      <c r="B128" s="499" t="s">
        <v>64</v>
      </c>
      <c r="C128" s="1">
        <f t="shared" ref="C128:C135" si="254">SUM(U128:AF128)</f>
        <v>0</v>
      </c>
      <c r="D128" s="1">
        <f t="shared" ref="D128:D135" si="255">SUM(AG128:AR128)</f>
        <v>0</v>
      </c>
      <c r="E128" s="1">
        <f t="shared" ref="E128:E135" si="256">SUM(AS128:BD128)</f>
        <v>0</v>
      </c>
      <c r="F128" s="2" t="str">
        <f>IFERROR(SUM(AS128:BD128)/SUM($AG128:INDEX(AG128:AR128,$A$2)),"-")</f>
        <v>-</v>
      </c>
      <c r="H128" s="1">
        <f t="shared" ref="H128:H135" si="257">SUM(U128:W128)</f>
        <v>0</v>
      </c>
      <c r="I128" s="1">
        <f t="shared" si="242"/>
        <v>0</v>
      </c>
      <c r="J128" s="1">
        <f t="shared" si="243"/>
        <v>0</v>
      </c>
      <c r="K128" s="1">
        <f t="shared" si="244"/>
        <v>0</v>
      </c>
      <c r="L128" s="1">
        <f t="shared" si="245"/>
        <v>0</v>
      </c>
      <c r="M128" s="1">
        <f t="shared" si="246"/>
        <v>0</v>
      </c>
      <c r="N128" s="1">
        <f t="shared" si="247"/>
        <v>0</v>
      </c>
      <c r="O128" s="1">
        <f t="shared" si="248"/>
        <v>0</v>
      </c>
      <c r="P128" s="1">
        <f t="shared" si="249"/>
        <v>0</v>
      </c>
      <c r="Q128" s="1">
        <f t="shared" si="250"/>
        <v>0</v>
      </c>
      <c r="R128" s="1">
        <f t="shared" si="251"/>
        <v>0</v>
      </c>
      <c r="S128" s="1">
        <f t="shared" si="252"/>
        <v>0</v>
      </c>
      <c r="BF128" s="24" t="str">
        <f t="shared" si="253"/>
        <v>-</v>
      </c>
      <c r="BG128" s="24" t="str">
        <f t="shared" si="253"/>
        <v>-</v>
      </c>
      <c r="BH128" s="24" t="str">
        <f t="shared" si="253"/>
        <v>-</v>
      </c>
      <c r="BI128" s="24" t="str">
        <f t="shared" si="253"/>
        <v>-</v>
      </c>
      <c r="BJ128" s="24" t="str">
        <f t="shared" si="253"/>
        <v>-</v>
      </c>
      <c r="BK128" s="24" t="str">
        <f t="shared" si="253"/>
        <v>-</v>
      </c>
      <c r="BL128" s="24" t="str">
        <f t="shared" si="253"/>
        <v>-</v>
      </c>
      <c r="BM128" s="24" t="str">
        <f t="shared" si="253"/>
        <v>-</v>
      </c>
      <c r="BN128" s="24" t="str">
        <f t="shared" si="253"/>
        <v>-</v>
      </c>
      <c r="BO128" s="24" t="str">
        <f t="shared" si="253"/>
        <v>-</v>
      </c>
      <c r="BP128" s="24" t="str">
        <f t="shared" si="253"/>
        <v>-</v>
      </c>
      <c r="BQ128" s="24" t="str">
        <f t="shared" si="253"/>
        <v>-</v>
      </c>
    </row>
    <row r="129" spans="1:69" x14ac:dyDescent="0.25">
      <c r="A129" s="515" t="s">
        <v>65</v>
      </c>
      <c r="B129" s="499" t="s">
        <v>65</v>
      </c>
      <c r="C129" s="1">
        <f t="shared" si="254"/>
        <v>0</v>
      </c>
      <c r="D129" s="1">
        <f t="shared" si="255"/>
        <v>0</v>
      </c>
      <c r="E129" s="1">
        <f t="shared" si="256"/>
        <v>0</v>
      </c>
      <c r="F129" s="2" t="str">
        <f>IFERROR(SUM(AS129:BD129)/SUM($AG129:INDEX(AG129:AR129,$A$2)),"-")</f>
        <v>-</v>
      </c>
      <c r="H129" s="1">
        <f t="shared" si="257"/>
        <v>0</v>
      </c>
      <c r="I129" s="1">
        <f t="shared" si="242"/>
        <v>0</v>
      </c>
      <c r="J129" s="1">
        <f t="shared" si="243"/>
        <v>0</v>
      </c>
      <c r="K129" s="1">
        <f t="shared" si="244"/>
        <v>0</v>
      </c>
      <c r="L129" s="1">
        <f t="shared" si="245"/>
        <v>0</v>
      </c>
      <c r="M129" s="1">
        <f t="shared" si="246"/>
        <v>0</v>
      </c>
      <c r="N129" s="1">
        <f t="shared" si="247"/>
        <v>0</v>
      </c>
      <c r="O129" s="1">
        <f t="shared" si="248"/>
        <v>0</v>
      </c>
      <c r="P129" s="1">
        <f t="shared" si="249"/>
        <v>0</v>
      </c>
      <c r="Q129" s="1">
        <f t="shared" si="250"/>
        <v>0</v>
      </c>
      <c r="R129" s="1">
        <f t="shared" si="251"/>
        <v>0</v>
      </c>
      <c r="S129" s="1">
        <f t="shared" si="252"/>
        <v>0</v>
      </c>
      <c r="BF129" s="24" t="str">
        <f t="shared" si="253"/>
        <v>-</v>
      </c>
      <c r="BG129" s="24" t="str">
        <f t="shared" si="253"/>
        <v>-</v>
      </c>
      <c r="BH129" s="24" t="str">
        <f t="shared" si="253"/>
        <v>-</v>
      </c>
      <c r="BI129" s="24" t="str">
        <f t="shared" si="253"/>
        <v>-</v>
      </c>
      <c r="BJ129" s="24" t="str">
        <f t="shared" si="253"/>
        <v>-</v>
      </c>
      <c r="BK129" s="24" t="str">
        <f t="shared" si="253"/>
        <v>-</v>
      </c>
      <c r="BL129" s="24" t="str">
        <f t="shared" si="253"/>
        <v>-</v>
      </c>
      <c r="BM129" s="24" t="str">
        <f t="shared" si="253"/>
        <v>-</v>
      </c>
      <c r="BN129" s="24" t="str">
        <f t="shared" si="253"/>
        <v>-</v>
      </c>
      <c r="BO129" s="24" t="str">
        <f t="shared" si="253"/>
        <v>-</v>
      </c>
      <c r="BP129" s="24" t="str">
        <f t="shared" si="253"/>
        <v>-</v>
      </c>
      <c r="BQ129" s="24" t="str">
        <f t="shared" si="253"/>
        <v>-</v>
      </c>
    </row>
    <row r="130" spans="1:69" x14ac:dyDescent="0.25">
      <c r="A130" s="515" t="s">
        <v>66</v>
      </c>
      <c r="B130" s="499" t="s">
        <v>66</v>
      </c>
      <c r="C130" s="1">
        <f t="shared" si="254"/>
        <v>0</v>
      </c>
      <c r="D130" s="1">
        <f t="shared" si="255"/>
        <v>0</v>
      </c>
      <c r="E130" s="1">
        <f t="shared" si="256"/>
        <v>0</v>
      </c>
      <c r="F130" s="2" t="str">
        <f>IFERROR(SUM(AS130:BD130)/SUM($AG130:INDEX(AG130:AR130,$A$2)),"-")</f>
        <v>-</v>
      </c>
      <c r="H130" s="1">
        <f t="shared" si="257"/>
        <v>0</v>
      </c>
      <c r="I130" s="1">
        <f t="shared" si="242"/>
        <v>0</v>
      </c>
      <c r="J130" s="1">
        <f t="shared" si="243"/>
        <v>0</v>
      </c>
      <c r="K130" s="1">
        <f t="shared" si="244"/>
        <v>0</v>
      </c>
      <c r="L130" s="1">
        <f t="shared" si="245"/>
        <v>0</v>
      </c>
      <c r="M130" s="1">
        <f t="shared" si="246"/>
        <v>0</v>
      </c>
      <c r="N130" s="1">
        <f t="shared" si="247"/>
        <v>0</v>
      </c>
      <c r="O130" s="1">
        <f t="shared" si="248"/>
        <v>0</v>
      </c>
      <c r="P130" s="1">
        <f t="shared" si="249"/>
        <v>0</v>
      </c>
      <c r="Q130" s="1">
        <f t="shared" si="250"/>
        <v>0</v>
      </c>
      <c r="R130" s="1">
        <f t="shared" si="251"/>
        <v>0</v>
      </c>
      <c r="S130" s="1">
        <f t="shared" si="252"/>
        <v>0</v>
      </c>
      <c r="BF130" s="24" t="str">
        <f t="shared" si="253"/>
        <v>-</v>
      </c>
      <c r="BG130" s="24" t="str">
        <f t="shared" si="253"/>
        <v>-</v>
      </c>
      <c r="BH130" s="24" t="str">
        <f t="shared" si="253"/>
        <v>-</v>
      </c>
      <c r="BI130" s="24" t="str">
        <f t="shared" si="253"/>
        <v>-</v>
      </c>
      <c r="BJ130" s="24" t="str">
        <f t="shared" si="253"/>
        <v>-</v>
      </c>
      <c r="BK130" s="24" t="str">
        <f t="shared" si="253"/>
        <v>-</v>
      </c>
      <c r="BL130" s="24" t="str">
        <f t="shared" si="253"/>
        <v>-</v>
      </c>
      <c r="BM130" s="24" t="str">
        <f t="shared" si="253"/>
        <v>-</v>
      </c>
      <c r="BN130" s="24" t="str">
        <f t="shared" si="253"/>
        <v>-</v>
      </c>
      <c r="BO130" s="24" t="str">
        <f t="shared" si="253"/>
        <v>-</v>
      </c>
      <c r="BP130" s="24" t="str">
        <f t="shared" si="253"/>
        <v>-</v>
      </c>
      <c r="BQ130" s="24" t="str">
        <f t="shared" si="253"/>
        <v>-</v>
      </c>
    </row>
    <row r="131" spans="1:69" x14ac:dyDescent="0.25">
      <c r="A131" s="515" t="s">
        <v>67</v>
      </c>
      <c r="B131" s="499" t="s">
        <v>67</v>
      </c>
      <c r="C131" s="1">
        <f t="shared" si="254"/>
        <v>0</v>
      </c>
      <c r="D131" s="1">
        <f t="shared" si="255"/>
        <v>0</v>
      </c>
      <c r="E131" s="1">
        <f t="shared" si="256"/>
        <v>0</v>
      </c>
      <c r="F131" s="2" t="str">
        <f>IFERROR(SUM(AS131:BD131)/SUM($AG131:INDEX(AG131:AR131,$A$2)),"-")</f>
        <v>-</v>
      </c>
      <c r="H131" s="1">
        <f t="shared" si="257"/>
        <v>0</v>
      </c>
      <c r="I131" s="1">
        <f t="shared" si="242"/>
        <v>0</v>
      </c>
      <c r="J131" s="1">
        <f t="shared" si="243"/>
        <v>0</v>
      </c>
      <c r="K131" s="1">
        <f t="shared" si="244"/>
        <v>0</v>
      </c>
      <c r="L131" s="1">
        <f t="shared" si="245"/>
        <v>0</v>
      </c>
      <c r="M131" s="1">
        <f t="shared" si="246"/>
        <v>0</v>
      </c>
      <c r="N131" s="1">
        <f t="shared" si="247"/>
        <v>0</v>
      </c>
      <c r="O131" s="1">
        <f t="shared" si="248"/>
        <v>0</v>
      </c>
      <c r="P131" s="1">
        <f t="shared" si="249"/>
        <v>0</v>
      </c>
      <c r="Q131" s="1">
        <f t="shared" si="250"/>
        <v>0</v>
      </c>
      <c r="R131" s="1">
        <f t="shared" si="251"/>
        <v>0</v>
      </c>
      <c r="S131" s="1">
        <f t="shared" si="252"/>
        <v>0</v>
      </c>
      <c r="BF131" s="24" t="str">
        <f t="shared" si="253"/>
        <v>-</v>
      </c>
      <c r="BG131" s="24" t="str">
        <f t="shared" si="253"/>
        <v>-</v>
      </c>
      <c r="BH131" s="24" t="str">
        <f t="shared" si="253"/>
        <v>-</v>
      </c>
      <c r="BI131" s="24" t="str">
        <f t="shared" si="253"/>
        <v>-</v>
      </c>
      <c r="BJ131" s="24" t="str">
        <f t="shared" si="253"/>
        <v>-</v>
      </c>
      <c r="BK131" s="24" t="str">
        <f t="shared" si="253"/>
        <v>-</v>
      </c>
      <c r="BL131" s="24" t="str">
        <f t="shared" si="253"/>
        <v>-</v>
      </c>
      <c r="BM131" s="24" t="str">
        <f t="shared" si="253"/>
        <v>-</v>
      </c>
      <c r="BN131" s="24" t="str">
        <f t="shared" si="253"/>
        <v>-</v>
      </c>
      <c r="BO131" s="24" t="str">
        <f t="shared" si="253"/>
        <v>-</v>
      </c>
      <c r="BP131" s="24" t="str">
        <f t="shared" si="253"/>
        <v>-</v>
      </c>
      <c r="BQ131" s="24" t="str">
        <f t="shared" si="253"/>
        <v>-</v>
      </c>
    </row>
    <row r="132" spans="1:69" x14ac:dyDescent="0.25">
      <c r="A132" s="515" t="s">
        <v>68</v>
      </c>
      <c r="B132" s="499" t="s">
        <v>68</v>
      </c>
      <c r="C132" s="1">
        <f t="shared" si="254"/>
        <v>0</v>
      </c>
      <c r="D132" s="1">
        <f t="shared" si="255"/>
        <v>0</v>
      </c>
      <c r="E132" s="1">
        <f t="shared" si="256"/>
        <v>0</v>
      </c>
      <c r="F132" s="2" t="str">
        <f>IFERROR(SUM(AS132:BD132)/SUM($AG132:INDEX(AG132:AR132,$A$2)),"-")</f>
        <v>-</v>
      </c>
      <c r="H132" s="1">
        <f t="shared" si="257"/>
        <v>0</v>
      </c>
      <c r="I132" s="1">
        <f t="shared" si="242"/>
        <v>0</v>
      </c>
      <c r="J132" s="1">
        <f t="shared" si="243"/>
        <v>0</v>
      </c>
      <c r="K132" s="1">
        <f t="shared" si="244"/>
        <v>0</v>
      </c>
      <c r="L132" s="1">
        <f t="shared" si="245"/>
        <v>0</v>
      </c>
      <c r="M132" s="1">
        <f t="shared" si="246"/>
        <v>0</v>
      </c>
      <c r="N132" s="1">
        <f t="shared" si="247"/>
        <v>0</v>
      </c>
      <c r="O132" s="1">
        <f t="shared" si="248"/>
        <v>0</v>
      </c>
      <c r="P132" s="1">
        <f t="shared" si="249"/>
        <v>0</v>
      </c>
      <c r="Q132" s="1">
        <f t="shared" si="250"/>
        <v>0</v>
      </c>
      <c r="R132" s="1">
        <f t="shared" si="251"/>
        <v>0</v>
      </c>
      <c r="S132" s="1">
        <f t="shared" si="252"/>
        <v>0</v>
      </c>
      <c r="BF132" s="24" t="str">
        <f t="shared" si="253"/>
        <v>-</v>
      </c>
      <c r="BG132" s="24" t="str">
        <f t="shared" si="253"/>
        <v>-</v>
      </c>
      <c r="BH132" s="24" t="str">
        <f t="shared" si="253"/>
        <v>-</v>
      </c>
      <c r="BI132" s="24" t="str">
        <f t="shared" si="253"/>
        <v>-</v>
      </c>
      <c r="BJ132" s="24" t="str">
        <f t="shared" si="253"/>
        <v>-</v>
      </c>
      <c r="BK132" s="24" t="str">
        <f t="shared" si="253"/>
        <v>-</v>
      </c>
      <c r="BL132" s="24" t="str">
        <f t="shared" si="253"/>
        <v>-</v>
      </c>
      <c r="BM132" s="24" t="str">
        <f t="shared" si="253"/>
        <v>-</v>
      </c>
      <c r="BN132" s="24" t="str">
        <f t="shared" si="253"/>
        <v>-</v>
      </c>
      <c r="BO132" s="24" t="str">
        <f t="shared" si="253"/>
        <v>-</v>
      </c>
      <c r="BP132" s="24" t="str">
        <f t="shared" si="253"/>
        <v>-</v>
      </c>
      <c r="BQ132" s="24" t="str">
        <f t="shared" si="253"/>
        <v>-</v>
      </c>
    </row>
    <row r="133" spans="1:69" x14ac:dyDescent="0.25">
      <c r="A133" s="515" t="s">
        <v>69</v>
      </c>
      <c r="B133" s="499" t="s">
        <v>69</v>
      </c>
      <c r="C133" s="1">
        <f t="shared" si="254"/>
        <v>0</v>
      </c>
      <c r="D133" s="1">
        <f t="shared" si="255"/>
        <v>0</v>
      </c>
      <c r="E133" s="1">
        <f t="shared" si="256"/>
        <v>0</v>
      </c>
      <c r="F133" s="2" t="str">
        <f>IFERROR(SUM(AS133:BD133)/SUM($AG133:INDEX(AG133:AR133,$A$2)),"-")</f>
        <v>-</v>
      </c>
      <c r="H133" s="1">
        <f t="shared" si="257"/>
        <v>0</v>
      </c>
      <c r="I133" s="1">
        <f t="shared" si="242"/>
        <v>0</v>
      </c>
      <c r="J133" s="1">
        <f t="shared" si="243"/>
        <v>0</v>
      </c>
      <c r="K133" s="1">
        <f t="shared" si="244"/>
        <v>0</v>
      </c>
      <c r="L133" s="1">
        <f t="shared" si="245"/>
        <v>0</v>
      </c>
      <c r="M133" s="1">
        <f t="shared" si="246"/>
        <v>0</v>
      </c>
      <c r="N133" s="1">
        <f t="shared" si="247"/>
        <v>0</v>
      </c>
      <c r="O133" s="1">
        <f t="shared" si="248"/>
        <v>0</v>
      </c>
      <c r="P133" s="1">
        <f t="shared" si="249"/>
        <v>0</v>
      </c>
      <c r="Q133" s="1">
        <f t="shared" si="250"/>
        <v>0</v>
      </c>
      <c r="R133" s="1">
        <f t="shared" si="251"/>
        <v>0</v>
      </c>
      <c r="S133" s="1">
        <f t="shared" si="252"/>
        <v>0</v>
      </c>
      <c r="BF133" s="24" t="str">
        <f t="shared" si="253"/>
        <v>-</v>
      </c>
      <c r="BG133" s="24" t="str">
        <f t="shared" si="253"/>
        <v>-</v>
      </c>
      <c r="BH133" s="24" t="str">
        <f t="shared" si="253"/>
        <v>-</v>
      </c>
      <c r="BI133" s="24" t="str">
        <f t="shared" si="253"/>
        <v>-</v>
      </c>
      <c r="BJ133" s="24" t="str">
        <f t="shared" si="253"/>
        <v>-</v>
      </c>
      <c r="BK133" s="24" t="str">
        <f t="shared" si="253"/>
        <v>-</v>
      </c>
      <c r="BL133" s="24" t="str">
        <f t="shared" si="253"/>
        <v>-</v>
      </c>
      <c r="BM133" s="24" t="str">
        <f t="shared" si="253"/>
        <v>-</v>
      </c>
      <c r="BN133" s="24" t="str">
        <f t="shared" si="253"/>
        <v>-</v>
      </c>
      <c r="BO133" s="24" t="str">
        <f t="shared" si="253"/>
        <v>-</v>
      </c>
      <c r="BP133" s="24" t="str">
        <f t="shared" si="253"/>
        <v>-</v>
      </c>
      <c r="BQ133" s="24" t="str">
        <f t="shared" si="253"/>
        <v>-</v>
      </c>
    </row>
    <row r="134" spans="1:69" x14ac:dyDescent="0.25">
      <c r="A134" s="515" t="s">
        <v>70</v>
      </c>
      <c r="B134" s="499" t="s">
        <v>70</v>
      </c>
      <c r="C134" s="1">
        <f t="shared" si="254"/>
        <v>0</v>
      </c>
      <c r="D134" s="1">
        <f t="shared" si="255"/>
        <v>0</v>
      </c>
      <c r="E134" s="1">
        <f>SUM(AS134:BD134)</f>
        <v>0</v>
      </c>
      <c r="F134" s="2" t="str">
        <f>IFERROR(SUM(AS134:BD134)/SUM($AG134:INDEX(AG134:AR134,$A$2)),"-")</f>
        <v>-</v>
      </c>
      <c r="H134" s="1">
        <f t="shared" si="257"/>
        <v>0</v>
      </c>
      <c r="I134" s="1">
        <f t="shared" si="242"/>
        <v>0</v>
      </c>
      <c r="J134" s="1">
        <f t="shared" si="243"/>
        <v>0</v>
      </c>
      <c r="K134" s="1">
        <f t="shared" si="244"/>
        <v>0</v>
      </c>
      <c r="L134" s="1">
        <f t="shared" si="245"/>
        <v>0</v>
      </c>
      <c r="M134" s="1">
        <f t="shared" si="246"/>
        <v>0</v>
      </c>
      <c r="N134" s="1">
        <f t="shared" si="247"/>
        <v>0</v>
      </c>
      <c r="O134" s="1">
        <f t="shared" si="248"/>
        <v>0</v>
      </c>
      <c r="P134" s="1">
        <f t="shared" si="249"/>
        <v>0</v>
      </c>
      <c r="Q134" s="1">
        <f t="shared" si="250"/>
        <v>0</v>
      </c>
      <c r="R134" s="1">
        <f t="shared" si="251"/>
        <v>0</v>
      </c>
      <c r="S134" s="1">
        <f t="shared" si="252"/>
        <v>0</v>
      </c>
      <c r="BF134" s="24" t="str">
        <f t="shared" si="253"/>
        <v>-</v>
      </c>
      <c r="BG134" s="24" t="str">
        <f t="shared" si="253"/>
        <v>-</v>
      </c>
      <c r="BH134" s="24" t="str">
        <f t="shared" si="253"/>
        <v>-</v>
      </c>
      <c r="BI134" s="24" t="str">
        <f t="shared" si="253"/>
        <v>-</v>
      </c>
      <c r="BJ134" s="24" t="str">
        <f t="shared" si="253"/>
        <v>-</v>
      </c>
      <c r="BK134" s="24" t="str">
        <f t="shared" si="253"/>
        <v>-</v>
      </c>
      <c r="BL134" s="24" t="str">
        <f t="shared" si="253"/>
        <v>-</v>
      </c>
      <c r="BM134" s="24" t="str">
        <f t="shared" si="253"/>
        <v>-</v>
      </c>
      <c r="BN134" s="24" t="str">
        <f t="shared" si="253"/>
        <v>-</v>
      </c>
      <c r="BO134" s="24" t="str">
        <f t="shared" si="253"/>
        <v>-</v>
      </c>
      <c r="BP134" s="24" t="str">
        <f t="shared" si="253"/>
        <v>-</v>
      </c>
      <c r="BQ134" s="24" t="str">
        <f t="shared" si="253"/>
        <v>-</v>
      </c>
    </row>
    <row r="135" spans="1:69" x14ac:dyDescent="0.25">
      <c r="A135" s="516" t="s">
        <v>185</v>
      </c>
      <c r="B135" s="501" t="s">
        <v>185</v>
      </c>
      <c r="C135" s="1">
        <f t="shared" si="254"/>
        <v>0</v>
      </c>
      <c r="D135" s="1">
        <f t="shared" si="255"/>
        <v>0</v>
      </c>
      <c r="E135" s="1">
        <f t="shared" si="256"/>
        <v>0</v>
      </c>
      <c r="F135" s="2" t="str">
        <f>IFERROR(SUM(AS135:BD135)/SUM($AG135:INDEX(AG135:AR135,$A$2)),"-")</f>
        <v>-</v>
      </c>
      <c r="H135" s="1">
        <f t="shared" si="257"/>
        <v>0</v>
      </c>
      <c r="I135" s="1">
        <f t="shared" si="242"/>
        <v>0</v>
      </c>
      <c r="J135" s="1">
        <f t="shared" si="243"/>
        <v>0</v>
      </c>
      <c r="K135" s="1">
        <f t="shared" si="244"/>
        <v>0</v>
      </c>
      <c r="L135" s="1">
        <f t="shared" si="245"/>
        <v>0</v>
      </c>
      <c r="M135" s="1">
        <f t="shared" si="246"/>
        <v>0</v>
      </c>
      <c r="N135" s="1">
        <f t="shared" si="247"/>
        <v>0</v>
      </c>
      <c r="O135" s="1">
        <f t="shared" si="248"/>
        <v>0</v>
      </c>
      <c r="P135" s="1">
        <f t="shared" si="249"/>
        <v>0</v>
      </c>
      <c r="Q135" s="1">
        <f t="shared" si="250"/>
        <v>0</v>
      </c>
      <c r="R135" s="1">
        <f t="shared" si="251"/>
        <v>0</v>
      </c>
      <c r="S135" s="1">
        <f t="shared" si="252"/>
        <v>0</v>
      </c>
      <c r="BF135" s="24" t="str">
        <f t="shared" si="253"/>
        <v>-</v>
      </c>
      <c r="BG135" s="24" t="str">
        <f t="shared" si="253"/>
        <v>-</v>
      </c>
      <c r="BH135" s="24" t="str">
        <f t="shared" si="253"/>
        <v>-</v>
      </c>
      <c r="BI135" s="24" t="str">
        <f t="shared" si="253"/>
        <v>-</v>
      </c>
      <c r="BJ135" s="24" t="str">
        <f t="shared" si="253"/>
        <v>-</v>
      </c>
      <c r="BK135" s="24" t="str">
        <f t="shared" si="253"/>
        <v>-</v>
      </c>
      <c r="BL135" s="24" t="str">
        <f t="shared" si="253"/>
        <v>-</v>
      </c>
      <c r="BM135" s="24" t="str">
        <f t="shared" si="253"/>
        <v>-</v>
      </c>
      <c r="BN135" s="24" t="str">
        <f t="shared" si="253"/>
        <v>-</v>
      </c>
      <c r="BO135" s="24" t="str">
        <f t="shared" si="253"/>
        <v>-</v>
      </c>
      <c r="BP135" s="24" t="str">
        <f t="shared" si="253"/>
        <v>-</v>
      </c>
      <c r="BQ135" s="24" t="str">
        <f t="shared" si="253"/>
        <v>-</v>
      </c>
    </row>
    <row r="136" spans="1:69" x14ac:dyDescent="0.25">
      <c r="A136" s="515"/>
      <c r="B136" s="499"/>
    </row>
    <row r="137" spans="1:69" x14ac:dyDescent="0.25">
      <c r="A137" s="512" t="s">
        <v>253</v>
      </c>
      <c r="B137" s="500" t="s">
        <v>253</v>
      </c>
      <c r="C137" s="498" t="s">
        <v>0</v>
      </c>
      <c r="D137" s="498" t="s">
        <v>1</v>
      </c>
      <c r="E137" s="498" t="s">
        <v>2</v>
      </c>
      <c r="F137" s="498" t="s">
        <v>3</v>
      </c>
      <c r="G137" s="2" t="s">
        <v>53</v>
      </c>
      <c r="H137" s="505" t="s">
        <v>4</v>
      </c>
      <c r="I137" s="505" t="s">
        <v>5</v>
      </c>
      <c r="J137" s="505" t="s">
        <v>6</v>
      </c>
      <c r="K137" s="505" t="s">
        <v>7</v>
      </c>
      <c r="L137" s="509" t="s">
        <v>8</v>
      </c>
      <c r="M137" s="509" t="s">
        <v>9</v>
      </c>
      <c r="N137" s="509" t="s">
        <v>10</v>
      </c>
      <c r="O137" s="509" t="s">
        <v>11</v>
      </c>
      <c r="P137" s="503" t="s">
        <v>12</v>
      </c>
      <c r="Q137" s="503" t="s">
        <v>13</v>
      </c>
      <c r="R137" s="503" t="s">
        <v>207</v>
      </c>
      <c r="S137" s="503" t="s">
        <v>208</v>
      </c>
      <c r="T137" s="91" t="s">
        <v>53</v>
      </c>
      <c r="U137" s="505" t="s">
        <v>14</v>
      </c>
      <c r="V137" s="505" t="s">
        <v>15</v>
      </c>
      <c r="W137" s="505" t="s">
        <v>16</v>
      </c>
      <c r="X137" s="505" t="s">
        <v>17</v>
      </c>
      <c r="Y137" s="505" t="s">
        <v>18</v>
      </c>
      <c r="Z137" s="505" t="s">
        <v>19</v>
      </c>
      <c r="AA137" s="505" t="s">
        <v>20</v>
      </c>
      <c r="AB137" s="505" t="s">
        <v>21</v>
      </c>
      <c r="AC137" s="505" t="s">
        <v>22</v>
      </c>
      <c r="AD137" s="505" t="s">
        <v>23</v>
      </c>
      <c r="AE137" s="505" t="s">
        <v>24</v>
      </c>
      <c r="AF137" s="505" t="s">
        <v>25</v>
      </c>
      <c r="AG137" s="507" t="s">
        <v>26</v>
      </c>
      <c r="AH137" s="507" t="s">
        <v>27</v>
      </c>
      <c r="AI137" s="507" t="s">
        <v>28</v>
      </c>
      <c r="AJ137" s="507" t="s">
        <v>29</v>
      </c>
      <c r="AK137" s="507" t="s">
        <v>30</v>
      </c>
      <c r="AL137" s="507" t="s">
        <v>31</v>
      </c>
      <c r="AM137" s="507" t="s">
        <v>32</v>
      </c>
      <c r="AN137" s="507" t="s">
        <v>33</v>
      </c>
      <c r="AO137" s="507" t="s">
        <v>34</v>
      </c>
      <c r="AP137" s="507" t="s">
        <v>35</v>
      </c>
      <c r="AQ137" s="507" t="s">
        <v>36</v>
      </c>
      <c r="AR137" s="507" t="s">
        <v>37</v>
      </c>
      <c r="AS137" s="503" t="s">
        <v>38</v>
      </c>
      <c r="AT137" s="503" t="s">
        <v>39</v>
      </c>
      <c r="AU137" s="503" t="s">
        <v>40</v>
      </c>
      <c r="AV137" s="503" t="s">
        <v>41</v>
      </c>
      <c r="AW137" s="503" t="s">
        <v>42</v>
      </c>
      <c r="AX137" s="503" t="s">
        <v>43</v>
      </c>
      <c r="AY137" s="510" t="s">
        <v>322</v>
      </c>
      <c r="AZ137" s="510" t="s">
        <v>323</v>
      </c>
      <c r="BA137" s="510" t="s">
        <v>324</v>
      </c>
      <c r="BB137" s="510" t="s">
        <v>325</v>
      </c>
      <c r="BC137" s="510" t="s">
        <v>326</v>
      </c>
      <c r="BD137" s="510" t="s">
        <v>327</v>
      </c>
      <c r="BF137" s="518">
        <v>42736</v>
      </c>
      <c r="BG137" s="518">
        <v>42767</v>
      </c>
      <c r="BH137" s="518">
        <v>42795</v>
      </c>
      <c r="BI137" s="518">
        <v>42826</v>
      </c>
      <c r="BJ137" s="518">
        <v>42856</v>
      </c>
      <c r="BK137" s="518">
        <v>42887</v>
      </c>
      <c r="BL137" s="518">
        <v>42917</v>
      </c>
      <c r="BM137" s="518">
        <v>42948</v>
      </c>
      <c r="BN137" s="518">
        <v>42979</v>
      </c>
      <c r="BO137" s="518">
        <v>43009</v>
      </c>
      <c r="BP137" s="518">
        <v>43040</v>
      </c>
      <c r="BQ137" s="518">
        <v>43070</v>
      </c>
    </row>
    <row r="138" spans="1:69" x14ac:dyDescent="0.25">
      <c r="A138" s="515" t="s">
        <v>184</v>
      </c>
      <c r="B138" s="499" t="s">
        <v>184</v>
      </c>
      <c r="C138" s="1">
        <f t="shared" ref="C138" si="258">SUM(U138:AF138)</f>
        <v>0</v>
      </c>
      <c r="D138" s="1">
        <f t="shared" ref="D138" si="259">SUM(AG138:AR138)</f>
        <v>0</v>
      </c>
      <c r="E138" s="1">
        <f t="shared" ref="E138" si="260">SUM(AS138:BD138)</f>
        <v>0</v>
      </c>
      <c r="F138" s="2" t="str">
        <f>IFERROR(SUM(AS138:BD138)/SUM($AG138:INDEX(AG138:AR138,$A$2)),"-")</f>
        <v>-</v>
      </c>
      <c r="H138" s="1">
        <f t="shared" ref="H138" si="261">SUM(U138:W138)</f>
        <v>0</v>
      </c>
      <c r="I138" s="1">
        <f t="shared" ref="I138:I146" si="262">SUM(X138:Z138)</f>
        <v>0</v>
      </c>
      <c r="J138" s="1">
        <f t="shared" ref="J138:J146" si="263">SUM(AA138:AC138)</f>
        <v>0</v>
      </c>
      <c r="K138" s="1">
        <f t="shared" ref="K138:K146" si="264">SUM(AD138:AF138)</f>
        <v>0</v>
      </c>
      <c r="L138" s="1">
        <f t="shared" ref="L138:L146" si="265">SUM(AG138:AI138)</f>
        <v>0</v>
      </c>
      <c r="M138" s="1">
        <f t="shared" ref="M138:M146" si="266">SUM(AJ138:AL138)</f>
        <v>0</v>
      </c>
      <c r="N138" s="1">
        <f t="shared" ref="N138:N146" si="267">SUM(AM138:AO138)</f>
        <v>0</v>
      </c>
      <c r="O138" s="1">
        <f t="shared" ref="O138:O146" si="268">SUM(AP138:AR138)</f>
        <v>0</v>
      </c>
      <c r="P138" s="1">
        <f t="shared" ref="P138:P146" si="269">SUM(AS138:AU138)</f>
        <v>0</v>
      </c>
      <c r="Q138" s="1">
        <f t="shared" ref="Q138:Q146" si="270">SUM(AV138:AX138)</f>
        <v>0</v>
      </c>
      <c r="R138" s="1">
        <f t="shared" ref="R138:R146" si="271">SUM(AY138:BA138)</f>
        <v>0</v>
      </c>
      <c r="S138" s="1">
        <f t="shared" ref="S138:S146" si="272">SUM(BB138:BD138)</f>
        <v>0</v>
      </c>
      <c r="BF138" s="24" t="str">
        <f t="shared" ref="BF138:BQ146" si="273">IFERROR(AS138/AG138,"-")</f>
        <v>-</v>
      </c>
      <c r="BG138" s="24" t="str">
        <f t="shared" si="273"/>
        <v>-</v>
      </c>
      <c r="BH138" s="24" t="str">
        <f t="shared" si="273"/>
        <v>-</v>
      </c>
      <c r="BI138" s="24" t="str">
        <f t="shared" si="273"/>
        <v>-</v>
      </c>
      <c r="BJ138" s="24" t="str">
        <f t="shared" si="273"/>
        <v>-</v>
      </c>
      <c r="BK138" s="24" t="str">
        <f t="shared" si="273"/>
        <v>-</v>
      </c>
      <c r="BL138" s="24" t="str">
        <f t="shared" si="273"/>
        <v>-</v>
      </c>
      <c r="BM138" s="24" t="str">
        <f t="shared" si="273"/>
        <v>-</v>
      </c>
      <c r="BN138" s="24" t="str">
        <f t="shared" si="273"/>
        <v>-</v>
      </c>
      <c r="BO138" s="24" t="str">
        <f t="shared" si="273"/>
        <v>-</v>
      </c>
      <c r="BP138" s="24" t="str">
        <f t="shared" si="273"/>
        <v>-</v>
      </c>
      <c r="BQ138" s="24" t="str">
        <f t="shared" si="273"/>
        <v>-</v>
      </c>
    </row>
    <row r="139" spans="1:69" x14ac:dyDescent="0.25">
      <c r="A139" s="515" t="s">
        <v>64</v>
      </c>
      <c r="B139" s="499" t="s">
        <v>64</v>
      </c>
      <c r="C139" s="1">
        <f t="shared" ref="C139:C146" si="274">SUM(U139:AF139)</f>
        <v>0</v>
      </c>
      <c r="D139" s="1">
        <f t="shared" ref="D139:D146" si="275">SUM(AG139:AR139)</f>
        <v>0</v>
      </c>
      <c r="E139" s="1">
        <f t="shared" ref="E139:E146" si="276">SUM(AS139:BD139)</f>
        <v>0</v>
      </c>
      <c r="F139" s="2" t="str">
        <f>IFERROR(SUM(AS139:BD139)/SUM($AG139:INDEX(AG139:AR139,$A$2)),"-")</f>
        <v>-</v>
      </c>
      <c r="H139" s="1">
        <f t="shared" ref="H139:H146" si="277">SUM(U139:W139)</f>
        <v>0</v>
      </c>
      <c r="I139" s="1">
        <f t="shared" si="262"/>
        <v>0</v>
      </c>
      <c r="J139" s="1">
        <f t="shared" si="263"/>
        <v>0</v>
      </c>
      <c r="K139" s="1">
        <f t="shared" si="264"/>
        <v>0</v>
      </c>
      <c r="L139" s="1">
        <f t="shared" si="265"/>
        <v>0</v>
      </c>
      <c r="M139" s="1">
        <f t="shared" si="266"/>
        <v>0</v>
      </c>
      <c r="N139" s="1">
        <f t="shared" si="267"/>
        <v>0</v>
      </c>
      <c r="O139" s="1">
        <f t="shared" si="268"/>
        <v>0</v>
      </c>
      <c r="P139" s="1">
        <f t="shared" si="269"/>
        <v>0</v>
      </c>
      <c r="Q139" s="1">
        <f t="shared" si="270"/>
        <v>0</v>
      </c>
      <c r="R139" s="1">
        <f t="shared" si="271"/>
        <v>0</v>
      </c>
      <c r="S139" s="1">
        <f t="shared" si="272"/>
        <v>0</v>
      </c>
      <c r="BF139" s="24" t="str">
        <f t="shared" si="273"/>
        <v>-</v>
      </c>
      <c r="BG139" s="24" t="str">
        <f t="shared" si="273"/>
        <v>-</v>
      </c>
      <c r="BH139" s="24" t="str">
        <f t="shared" si="273"/>
        <v>-</v>
      </c>
      <c r="BI139" s="24" t="str">
        <f t="shared" si="273"/>
        <v>-</v>
      </c>
      <c r="BJ139" s="24" t="str">
        <f t="shared" si="273"/>
        <v>-</v>
      </c>
      <c r="BK139" s="24" t="str">
        <f t="shared" si="273"/>
        <v>-</v>
      </c>
      <c r="BL139" s="24" t="str">
        <f t="shared" si="273"/>
        <v>-</v>
      </c>
      <c r="BM139" s="24" t="str">
        <f t="shared" si="273"/>
        <v>-</v>
      </c>
      <c r="BN139" s="24" t="str">
        <f t="shared" si="273"/>
        <v>-</v>
      </c>
      <c r="BO139" s="24" t="str">
        <f t="shared" si="273"/>
        <v>-</v>
      </c>
      <c r="BP139" s="24" t="str">
        <f t="shared" si="273"/>
        <v>-</v>
      </c>
      <c r="BQ139" s="24" t="str">
        <f t="shared" si="273"/>
        <v>-</v>
      </c>
    </row>
    <row r="140" spans="1:69" x14ac:dyDescent="0.25">
      <c r="A140" s="515" t="s">
        <v>65</v>
      </c>
      <c r="B140" s="499" t="s">
        <v>65</v>
      </c>
      <c r="C140" s="1">
        <f t="shared" si="274"/>
        <v>0</v>
      </c>
      <c r="D140" s="1">
        <f t="shared" si="275"/>
        <v>0</v>
      </c>
      <c r="E140" s="1">
        <f t="shared" si="276"/>
        <v>0</v>
      </c>
      <c r="F140" s="2" t="str">
        <f>IFERROR(SUM(AS140:BD140)/SUM($AG140:INDEX(AG140:AR140,$A$2)),"-")</f>
        <v>-</v>
      </c>
      <c r="H140" s="1">
        <f t="shared" si="277"/>
        <v>0</v>
      </c>
      <c r="I140" s="1">
        <f t="shared" si="262"/>
        <v>0</v>
      </c>
      <c r="J140" s="1">
        <f t="shared" si="263"/>
        <v>0</v>
      </c>
      <c r="K140" s="1">
        <f t="shared" si="264"/>
        <v>0</v>
      </c>
      <c r="L140" s="1">
        <f t="shared" si="265"/>
        <v>0</v>
      </c>
      <c r="M140" s="1">
        <f t="shared" si="266"/>
        <v>0</v>
      </c>
      <c r="N140" s="1">
        <f t="shared" si="267"/>
        <v>0</v>
      </c>
      <c r="O140" s="1">
        <f t="shared" si="268"/>
        <v>0</v>
      </c>
      <c r="P140" s="1">
        <f t="shared" si="269"/>
        <v>0</v>
      </c>
      <c r="Q140" s="1">
        <f t="shared" si="270"/>
        <v>0</v>
      </c>
      <c r="R140" s="1">
        <f t="shared" si="271"/>
        <v>0</v>
      </c>
      <c r="S140" s="1">
        <f t="shared" si="272"/>
        <v>0</v>
      </c>
      <c r="BF140" s="24" t="str">
        <f t="shared" si="273"/>
        <v>-</v>
      </c>
      <c r="BG140" s="24" t="str">
        <f t="shared" si="273"/>
        <v>-</v>
      </c>
      <c r="BH140" s="24" t="str">
        <f t="shared" si="273"/>
        <v>-</v>
      </c>
      <c r="BI140" s="24" t="str">
        <f t="shared" si="273"/>
        <v>-</v>
      </c>
      <c r="BJ140" s="24" t="str">
        <f t="shared" si="273"/>
        <v>-</v>
      </c>
      <c r="BK140" s="24" t="str">
        <f t="shared" si="273"/>
        <v>-</v>
      </c>
      <c r="BL140" s="24" t="str">
        <f t="shared" si="273"/>
        <v>-</v>
      </c>
      <c r="BM140" s="24" t="str">
        <f t="shared" si="273"/>
        <v>-</v>
      </c>
      <c r="BN140" s="24" t="str">
        <f t="shared" si="273"/>
        <v>-</v>
      </c>
      <c r="BO140" s="24" t="str">
        <f t="shared" si="273"/>
        <v>-</v>
      </c>
      <c r="BP140" s="24" t="str">
        <f t="shared" si="273"/>
        <v>-</v>
      </c>
      <c r="BQ140" s="24" t="str">
        <f t="shared" si="273"/>
        <v>-</v>
      </c>
    </row>
    <row r="141" spans="1:69" x14ac:dyDescent="0.25">
      <c r="A141" s="515" t="s">
        <v>66</v>
      </c>
      <c r="B141" s="499" t="s">
        <v>66</v>
      </c>
      <c r="C141" s="1">
        <f t="shared" si="274"/>
        <v>0</v>
      </c>
      <c r="D141" s="1">
        <f t="shared" si="275"/>
        <v>0</v>
      </c>
      <c r="E141" s="1">
        <f t="shared" si="276"/>
        <v>0</v>
      </c>
      <c r="F141" s="2" t="str">
        <f>IFERROR(SUM(AS141:BD141)/SUM($AG141:INDEX(AG141:AR141,$A$2)),"-")</f>
        <v>-</v>
      </c>
      <c r="H141" s="1">
        <f t="shared" si="277"/>
        <v>0</v>
      </c>
      <c r="I141" s="1">
        <f t="shared" si="262"/>
        <v>0</v>
      </c>
      <c r="J141" s="1">
        <f t="shared" si="263"/>
        <v>0</v>
      </c>
      <c r="K141" s="1">
        <f t="shared" si="264"/>
        <v>0</v>
      </c>
      <c r="L141" s="1">
        <f t="shared" si="265"/>
        <v>0</v>
      </c>
      <c r="M141" s="1">
        <f t="shared" si="266"/>
        <v>0</v>
      </c>
      <c r="N141" s="1">
        <f t="shared" si="267"/>
        <v>0</v>
      </c>
      <c r="O141" s="1">
        <f t="shared" si="268"/>
        <v>0</v>
      </c>
      <c r="P141" s="1">
        <f t="shared" si="269"/>
        <v>0</v>
      </c>
      <c r="Q141" s="1">
        <f t="shared" si="270"/>
        <v>0</v>
      </c>
      <c r="R141" s="1">
        <f t="shared" si="271"/>
        <v>0</v>
      </c>
      <c r="S141" s="1">
        <f t="shared" si="272"/>
        <v>0</v>
      </c>
      <c r="BF141" s="24" t="str">
        <f t="shared" si="273"/>
        <v>-</v>
      </c>
      <c r="BG141" s="24" t="str">
        <f t="shared" si="273"/>
        <v>-</v>
      </c>
      <c r="BH141" s="24" t="str">
        <f t="shared" si="273"/>
        <v>-</v>
      </c>
      <c r="BI141" s="24" t="str">
        <f t="shared" si="273"/>
        <v>-</v>
      </c>
      <c r="BJ141" s="24" t="str">
        <f t="shared" si="273"/>
        <v>-</v>
      </c>
      <c r="BK141" s="24" t="str">
        <f t="shared" si="273"/>
        <v>-</v>
      </c>
      <c r="BL141" s="24" t="str">
        <f t="shared" si="273"/>
        <v>-</v>
      </c>
      <c r="BM141" s="24" t="str">
        <f t="shared" si="273"/>
        <v>-</v>
      </c>
      <c r="BN141" s="24" t="str">
        <f t="shared" si="273"/>
        <v>-</v>
      </c>
      <c r="BO141" s="24" t="str">
        <f t="shared" si="273"/>
        <v>-</v>
      </c>
      <c r="BP141" s="24" t="str">
        <f t="shared" si="273"/>
        <v>-</v>
      </c>
      <c r="BQ141" s="24" t="str">
        <f t="shared" si="273"/>
        <v>-</v>
      </c>
    </row>
    <row r="142" spans="1:69" x14ac:dyDescent="0.25">
      <c r="A142" s="515" t="s">
        <v>67</v>
      </c>
      <c r="B142" s="499" t="s">
        <v>67</v>
      </c>
      <c r="C142" s="1">
        <f t="shared" si="274"/>
        <v>0</v>
      </c>
      <c r="D142" s="1">
        <f t="shared" si="275"/>
        <v>0</v>
      </c>
      <c r="E142" s="1">
        <f t="shared" si="276"/>
        <v>0</v>
      </c>
      <c r="F142" s="2" t="str">
        <f>IFERROR(SUM(AS142:BD142)/SUM($AG142:INDEX(AG142:AR142,$A$2)),"-")</f>
        <v>-</v>
      </c>
      <c r="H142" s="1">
        <f t="shared" si="277"/>
        <v>0</v>
      </c>
      <c r="I142" s="1">
        <f t="shared" si="262"/>
        <v>0</v>
      </c>
      <c r="J142" s="1">
        <f t="shared" si="263"/>
        <v>0</v>
      </c>
      <c r="K142" s="1">
        <f t="shared" si="264"/>
        <v>0</v>
      </c>
      <c r="L142" s="1">
        <f t="shared" si="265"/>
        <v>0</v>
      </c>
      <c r="M142" s="1">
        <f t="shared" si="266"/>
        <v>0</v>
      </c>
      <c r="N142" s="1">
        <f t="shared" si="267"/>
        <v>0</v>
      </c>
      <c r="O142" s="1">
        <f t="shared" si="268"/>
        <v>0</v>
      </c>
      <c r="P142" s="1">
        <f t="shared" si="269"/>
        <v>0</v>
      </c>
      <c r="Q142" s="1">
        <f t="shared" si="270"/>
        <v>0</v>
      </c>
      <c r="R142" s="1">
        <f t="shared" si="271"/>
        <v>0</v>
      </c>
      <c r="S142" s="1">
        <f t="shared" si="272"/>
        <v>0</v>
      </c>
      <c r="BF142" s="24" t="str">
        <f t="shared" si="273"/>
        <v>-</v>
      </c>
      <c r="BG142" s="24" t="str">
        <f t="shared" si="273"/>
        <v>-</v>
      </c>
      <c r="BH142" s="24" t="str">
        <f t="shared" si="273"/>
        <v>-</v>
      </c>
      <c r="BI142" s="24" t="str">
        <f t="shared" si="273"/>
        <v>-</v>
      </c>
      <c r="BJ142" s="24" t="str">
        <f t="shared" si="273"/>
        <v>-</v>
      </c>
      <c r="BK142" s="24" t="str">
        <f t="shared" si="273"/>
        <v>-</v>
      </c>
      <c r="BL142" s="24" t="str">
        <f t="shared" si="273"/>
        <v>-</v>
      </c>
      <c r="BM142" s="24" t="str">
        <f t="shared" si="273"/>
        <v>-</v>
      </c>
      <c r="BN142" s="24" t="str">
        <f t="shared" si="273"/>
        <v>-</v>
      </c>
      <c r="BO142" s="24" t="str">
        <f t="shared" si="273"/>
        <v>-</v>
      </c>
      <c r="BP142" s="24" t="str">
        <f t="shared" si="273"/>
        <v>-</v>
      </c>
      <c r="BQ142" s="24" t="str">
        <f t="shared" si="273"/>
        <v>-</v>
      </c>
    </row>
    <row r="143" spans="1:69" x14ac:dyDescent="0.25">
      <c r="A143" s="515" t="s">
        <v>68</v>
      </c>
      <c r="B143" s="499" t="s">
        <v>68</v>
      </c>
      <c r="C143" s="1">
        <f t="shared" si="274"/>
        <v>0</v>
      </c>
      <c r="D143" s="1">
        <f t="shared" si="275"/>
        <v>0</v>
      </c>
      <c r="E143" s="1">
        <f t="shared" si="276"/>
        <v>0</v>
      </c>
      <c r="F143" s="2" t="str">
        <f>IFERROR(SUM(AS143:BD143)/SUM($AG143:INDEX(AG143:AR143,$A$2)),"-")</f>
        <v>-</v>
      </c>
      <c r="H143" s="1">
        <f t="shared" si="277"/>
        <v>0</v>
      </c>
      <c r="I143" s="1">
        <f t="shared" si="262"/>
        <v>0</v>
      </c>
      <c r="J143" s="1">
        <f t="shared" si="263"/>
        <v>0</v>
      </c>
      <c r="K143" s="1">
        <f t="shared" si="264"/>
        <v>0</v>
      </c>
      <c r="L143" s="1">
        <f t="shared" si="265"/>
        <v>0</v>
      </c>
      <c r="M143" s="1">
        <f t="shared" si="266"/>
        <v>0</v>
      </c>
      <c r="N143" s="1">
        <f t="shared" si="267"/>
        <v>0</v>
      </c>
      <c r="O143" s="1">
        <f t="shared" si="268"/>
        <v>0</v>
      </c>
      <c r="P143" s="1">
        <f t="shared" si="269"/>
        <v>0</v>
      </c>
      <c r="Q143" s="1">
        <f t="shared" si="270"/>
        <v>0</v>
      </c>
      <c r="R143" s="1">
        <f t="shared" si="271"/>
        <v>0</v>
      </c>
      <c r="S143" s="1">
        <f t="shared" si="272"/>
        <v>0</v>
      </c>
      <c r="BF143" s="24" t="str">
        <f t="shared" si="273"/>
        <v>-</v>
      </c>
      <c r="BG143" s="24" t="str">
        <f t="shared" si="273"/>
        <v>-</v>
      </c>
      <c r="BH143" s="24" t="str">
        <f t="shared" si="273"/>
        <v>-</v>
      </c>
      <c r="BI143" s="24" t="str">
        <f t="shared" si="273"/>
        <v>-</v>
      </c>
      <c r="BJ143" s="24" t="str">
        <f t="shared" si="273"/>
        <v>-</v>
      </c>
      <c r="BK143" s="24" t="str">
        <f t="shared" si="273"/>
        <v>-</v>
      </c>
      <c r="BL143" s="24" t="str">
        <f t="shared" si="273"/>
        <v>-</v>
      </c>
      <c r="BM143" s="24" t="str">
        <f t="shared" si="273"/>
        <v>-</v>
      </c>
      <c r="BN143" s="24" t="str">
        <f t="shared" si="273"/>
        <v>-</v>
      </c>
      <c r="BO143" s="24" t="str">
        <f t="shared" si="273"/>
        <v>-</v>
      </c>
      <c r="BP143" s="24" t="str">
        <f t="shared" si="273"/>
        <v>-</v>
      </c>
      <c r="BQ143" s="24" t="str">
        <f t="shared" si="273"/>
        <v>-</v>
      </c>
    </row>
    <row r="144" spans="1:69" x14ac:dyDescent="0.25">
      <c r="A144" s="515" t="s">
        <v>69</v>
      </c>
      <c r="B144" s="499" t="s">
        <v>69</v>
      </c>
      <c r="C144" s="1">
        <f t="shared" si="274"/>
        <v>0</v>
      </c>
      <c r="D144" s="1">
        <f t="shared" si="275"/>
        <v>0</v>
      </c>
      <c r="E144" s="1">
        <f t="shared" si="276"/>
        <v>0</v>
      </c>
      <c r="F144" s="2" t="str">
        <f>IFERROR(SUM(AS144:BD144)/SUM($AG144:INDEX(AG144:AR144,$A$2)),"-")</f>
        <v>-</v>
      </c>
      <c r="H144" s="1">
        <f t="shared" si="277"/>
        <v>0</v>
      </c>
      <c r="I144" s="1">
        <f t="shared" si="262"/>
        <v>0</v>
      </c>
      <c r="J144" s="1">
        <f t="shared" si="263"/>
        <v>0</v>
      </c>
      <c r="K144" s="1">
        <f t="shared" si="264"/>
        <v>0</v>
      </c>
      <c r="L144" s="1">
        <f t="shared" si="265"/>
        <v>0</v>
      </c>
      <c r="M144" s="1">
        <f t="shared" si="266"/>
        <v>0</v>
      </c>
      <c r="N144" s="1">
        <f t="shared" si="267"/>
        <v>0</v>
      </c>
      <c r="O144" s="1">
        <f t="shared" si="268"/>
        <v>0</v>
      </c>
      <c r="P144" s="1">
        <f t="shared" si="269"/>
        <v>0</v>
      </c>
      <c r="Q144" s="1">
        <f t="shared" si="270"/>
        <v>0</v>
      </c>
      <c r="R144" s="1">
        <f t="shared" si="271"/>
        <v>0</v>
      </c>
      <c r="S144" s="1">
        <f t="shared" si="272"/>
        <v>0</v>
      </c>
      <c r="BF144" s="24" t="str">
        <f t="shared" si="273"/>
        <v>-</v>
      </c>
      <c r="BG144" s="24" t="str">
        <f t="shared" si="273"/>
        <v>-</v>
      </c>
      <c r="BH144" s="24" t="str">
        <f t="shared" si="273"/>
        <v>-</v>
      </c>
      <c r="BI144" s="24" t="str">
        <f t="shared" si="273"/>
        <v>-</v>
      </c>
      <c r="BJ144" s="24" t="str">
        <f t="shared" si="273"/>
        <v>-</v>
      </c>
      <c r="BK144" s="24" t="str">
        <f t="shared" si="273"/>
        <v>-</v>
      </c>
      <c r="BL144" s="24" t="str">
        <f t="shared" si="273"/>
        <v>-</v>
      </c>
      <c r="BM144" s="24" t="str">
        <f t="shared" si="273"/>
        <v>-</v>
      </c>
      <c r="BN144" s="24" t="str">
        <f t="shared" si="273"/>
        <v>-</v>
      </c>
      <c r="BO144" s="24" t="str">
        <f t="shared" si="273"/>
        <v>-</v>
      </c>
      <c r="BP144" s="24" t="str">
        <f t="shared" si="273"/>
        <v>-</v>
      </c>
      <c r="BQ144" s="24" t="str">
        <f t="shared" si="273"/>
        <v>-</v>
      </c>
    </row>
    <row r="145" spans="1:69" x14ac:dyDescent="0.25">
      <c r="A145" s="515" t="s">
        <v>70</v>
      </c>
      <c r="B145" s="499" t="s">
        <v>70</v>
      </c>
      <c r="C145" s="1">
        <f t="shared" si="274"/>
        <v>0</v>
      </c>
      <c r="D145" s="1">
        <f t="shared" si="275"/>
        <v>0</v>
      </c>
      <c r="E145" s="1">
        <f t="shared" si="276"/>
        <v>0</v>
      </c>
      <c r="F145" s="2" t="str">
        <f>IFERROR(SUM(AS145:BD145)/SUM($AG145:INDEX(AG145:AR145,$A$2)),"-")</f>
        <v>-</v>
      </c>
      <c r="H145" s="1">
        <f t="shared" si="277"/>
        <v>0</v>
      </c>
      <c r="I145" s="1">
        <f t="shared" si="262"/>
        <v>0</v>
      </c>
      <c r="J145" s="1">
        <f t="shared" si="263"/>
        <v>0</v>
      </c>
      <c r="K145" s="1">
        <f t="shared" si="264"/>
        <v>0</v>
      </c>
      <c r="L145" s="1">
        <f t="shared" si="265"/>
        <v>0</v>
      </c>
      <c r="M145" s="1">
        <f t="shared" si="266"/>
        <v>0</v>
      </c>
      <c r="N145" s="1">
        <f t="shared" si="267"/>
        <v>0</v>
      </c>
      <c r="O145" s="1">
        <f t="shared" si="268"/>
        <v>0</v>
      </c>
      <c r="P145" s="1">
        <f t="shared" si="269"/>
        <v>0</v>
      </c>
      <c r="Q145" s="1">
        <f t="shared" si="270"/>
        <v>0</v>
      </c>
      <c r="R145" s="1">
        <f t="shared" si="271"/>
        <v>0</v>
      </c>
      <c r="S145" s="1">
        <f t="shared" si="272"/>
        <v>0</v>
      </c>
      <c r="BF145" s="24" t="str">
        <f t="shared" si="273"/>
        <v>-</v>
      </c>
      <c r="BG145" s="24" t="str">
        <f t="shared" si="273"/>
        <v>-</v>
      </c>
      <c r="BH145" s="24" t="str">
        <f t="shared" si="273"/>
        <v>-</v>
      </c>
      <c r="BI145" s="24" t="str">
        <f t="shared" si="273"/>
        <v>-</v>
      </c>
      <c r="BJ145" s="24" t="str">
        <f t="shared" si="273"/>
        <v>-</v>
      </c>
      <c r="BK145" s="24" t="str">
        <f t="shared" si="273"/>
        <v>-</v>
      </c>
      <c r="BL145" s="24" t="str">
        <f t="shared" si="273"/>
        <v>-</v>
      </c>
      <c r="BM145" s="24" t="str">
        <f t="shared" si="273"/>
        <v>-</v>
      </c>
      <c r="BN145" s="24" t="str">
        <f t="shared" si="273"/>
        <v>-</v>
      </c>
      <c r="BO145" s="24" t="str">
        <f t="shared" si="273"/>
        <v>-</v>
      </c>
      <c r="BP145" s="24" t="str">
        <f t="shared" si="273"/>
        <v>-</v>
      </c>
      <c r="BQ145" s="24" t="str">
        <f t="shared" si="273"/>
        <v>-</v>
      </c>
    </row>
    <row r="146" spans="1:69" x14ac:dyDescent="0.25">
      <c r="A146" s="516" t="s">
        <v>185</v>
      </c>
      <c r="B146" s="501" t="s">
        <v>185</v>
      </c>
      <c r="C146" s="1">
        <f t="shared" si="274"/>
        <v>0</v>
      </c>
      <c r="D146" s="1">
        <f t="shared" si="275"/>
        <v>0</v>
      </c>
      <c r="E146" s="1">
        <f t="shared" si="276"/>
        <v>0</v>
      </c>
      <c r="F146" s="2" t="str">
        <f>IFERROR(SUM(AS146:BD146)/SUM($AG146:INDEX(AG146:AR146,$A$2)),"-")</f>
        <v>-</v>
      </c>
      <c r="H146" s="1">
        <f t="shared" si="277"/>
        <v>0</v>
      </c>
      <c r="I146" s="1">
        <f t="shared" si="262"/>
        <v>0</v>
      </c>
      <c r="J146" s="1">
        <f t="shared" si="263"/>
        <v>0</v>
      </c>
      <c r="K146" s="1">
        <f t="shared" si="264"/>
        <v>0</v>
      </c>
      <c r="L146" s="1">
        <f t="shared" si="265"/>
        <v>0</v>
      </c>
      <c r="M146" s="1">
        <f t="shared" si="266"/>
        <v>0</v>
      </c>
      <c r="N146" s="1">
        <f t="shared" si="267"/>
        <v>0</v>
      </c>
      <c r="O146" s="1">
        <f t="shared" si="268"/>
        <v>0</v>
      </c>
      <c r="P146" s="1">
        <f t="shared" si="269"/>
        <v>0</v>
      </c>
      <c r="Q146" s="1">
        <f t="shared" si="270"/>
        <v>0</v>
      </c>
      <c r="R146" s="1">
        <f t="shared" si="271"/>
        <v>0</v>
      </c>
      <c r="S146" s="1">
        <f t="shared" si="272"/>
        <v>0</v>
      </c>
      <c r="BF146" s="24" t="str">
        <f t="shared" si="273"/>
        <v>-</v>
      </c>
      <c r="BG146" s="24" t="str">
        <f t="shared" si="273"/>
        <v>-</v>
      </c>
      <c r="BH146" s="24" t="str">
        <f t="shared" si="273"/>
        <v>-</v>
      </c>
      <c r="BI146" s="24" t="str">
        <f t="shared" si="273"/>
        <v>-</v>
      </c>
      <c r="BJ146" s="24" t="str">
        <f t="shared" si="273"/>
        <v>-</v>
      </c>
      <c r="BK146" s="24" t="str">
        <f t="shared" si="273"/>
        <v>-</v>
      </c>
      <c r="BL146" s="24" t="str">
        <f t="shared" si="273"/>
        <v>-</v>
      </c>
      <c r="BM146" s="24" t="str">
        <f t="shared" si="273"/>
        <v>-</v>
      </c>
      <c r="BN146" s="24" t="str">
        <f t="shared" si="273"/>
        <v>-</v>
      </c>
      <c r="BO146" s="24" t="str">
        <f t="shared" si="273"/>
        <v>-</v>
      </c>
      <c r="BP146" s="24" t="str">
        <f t="shared" si="273"/>
        <v>-</v>
      </c>
      <c r="BQ146" s="24" t="str">
        <f t="shared" si="273"/>
        <v>-</v>
      </c>
    </row>
    <row r="147" spans="1:69" x14ac:dyDescent="0.25">
      <c r="A147" s="515"/>
      <c r="B147" s="499"/>
    </row>
    <row r="148" spans="1:69" x14ac:dyDescent="0.25">
      <c r="A148" s="512" t="s">
        <v>312</v>
      </c>
      <c r="B148" s="500" t="s">
        <v>312</v>
      </c>
      <c r="C148" s="498" t="s">
        <v>0</v>
      </c>
      <c r="D148" s="498" t="s">
        <v>1</v>
      </c>
      <c r="E148" s="498" t="s">
        <v>2</v>
      </c>
      <c r="F148" s="498" t="s">
        <v>3</v>
      </c>
      <c r="G148" s="2" t="s">
        <v>53</v>
      </c>
      <c r="H148" s="505" t="s">
        <v>4</v>
      </c>
      <c r="I148" s="505" t="s">
        <v>5</v>
      </c>
      <c r="J148" s="505" t="s">
        <v>6</v>
      </c>
      <c r="K148" s="505" t="s">
        <v>7</v>
      </c>
      <c r="L148" s="509" t="s">
        <v>8</v>
      </c>
      <c r="M148" s="509" t="s">
        <v>9</v>
      </c>
      <c r="N148" s="509" t="s">
        <v>10</v>
      </c>
      <c r="O148" s="509" t="s">
        <v>11</v>
      </c>
      <c r="P148" s="503" t="s">
        <v>12</v>
      </c>
      <c r="Q148" s="503" t="s">
        <v>13</v>
      </c>
      <c r="R148" s="503" t="s">
        <v>207</v>
      </c>
      <c r="S148" s="503" t="s">
        <v>208</v>
      </c>
      <c r="T148" s="91" t="s">
        <v>53</v>
      </c>
      <c r="U148" s="505" t="s">
        <v>14</v>
      </c>
      <c r="V148" s="505" t="s">
        <v>15</v>
      </c>
      <c r="W148" s="505" t="s">
        <v>16</v>
      </c>
      <c r="X148" s="505" t="s">
        <v>17</v>
      </c>
      <c r="Y148" s="505" t="s">
        <v>18</v>
      </c>
      <c r="Z148" s="505" t="s">
        <v>19</v>
      </c>
      <c r="AA148" s="505" t="s">
        <v>20</v>
      </c>
      <c r="AB148" s="505" t="s">
        <v>21</v>
      </c>
      <c r="AC148" s="505" t="s">
        <v>22</v>
      </c>
      <c r="AD148" s="505" t="s">
        <v>23</v>
      </c>
      <c r="AE148" s="505" t="s">
        <v>24</v>
      </c>
      <c r="AF148" s="505" t="s">
        <v>25</v>
      </c>
      <c r="AG148" s="507" t="s">
        <v>26</v>
      </c>
      <c r="AH148" s="507" t="s">
        <v>27</v>
      </c>
      <c r="AI148" s="507" t="s">
        <v>28</v>
      </c>
      <c r="AJ148" s="507" t="s">
        <v>29</v>
      </c>
      <c r="AK148" s="507" t="s">
        <v>30</v>
      </c>
      <c r="AL148" s="507" t="s">
        <v>31</v>
      </c>
      <c r="AM148" s="507" t="s">
        <v>32</v>
      </c>
      <c r="AN148" s="507" t="s">
        <v>33</v>
      </c>
      <c r="AO148" s="507" t="s">
        <v>34</v>
      </c>
      <c r="AP148" s="507" t="s">
        <v>35</v>
      </c>
      <c r="AQ148" s="507" t="s">
        <v>36</v>
      </c>
      <c r="AR148" s="507" t="s">
        <v>37</v>
      </c>
      <c r="AS148" s="503" t="s">
        <v>38</v>
      </c>
      <c r="AT148" s="503" t="s">
        <v>39</v>
      </c>
      <c r="AU148" s="503" t="s">
        <v>40</v>
      </c>
      <c r="AV148" s="503" t="s">
        <v>41</v>
      </c>
      <c r="AW148" s="503" t="s">
        <v>42</v>
      </c>
      <c r="AX148" s="503" t="s">
        <v>43</v>
      </c>
      <c r="AY148" s="510" t="s">
        <v>322</v>
      </c>
      <c r="AZ148" s="510" t="s">
        <v>323</v>
      </c>
      <c r="BA148" s="510" t="s">
        <v>324</v>
      </c>
      <c r="BB148" s="510" t="s">
        <v>325</v>
      </c>
      <c r="BC148" s="510" t="s">
        <v>326</v>
      </c>
      <c r="BD148" s="510" t="s">
        <v>327</v>
      </c>
      <c r="BF148" s="518">
        <v>42736</v>
      </c>
      <c r="BG148" s="518">
        <v>42767</v>
      </c>
      <c r="BH148" s="518">
        <v>42795</v>
      </c>
      <c r="BI148" s="518">
        <v>42826</v>
      </c>
      <c r="BJ148" s="518">
        <v>42856</v>
      </c>
      <c r="BK148" s="518">
        <v>42887</v>
      </c>
      <c r="BL148" s="518">
        <v>42917</v>
      </c>
      <c r="BM148" s="518">
        <v>42948</v>
      </c>
      <c r="BN148" s="518">
        <v>42979</v>
      </c>
      <c r="BO148" s="518">
        <v>43009</v>
      </c>
      <c r="BP148" s="518">
        <v>43040</v>
      </c>
      <c r="BQ148" s="518">
        <v>43070</v>
      </c>
    </row>
    <row r="149" spans="1:69" x14ac:dyDescent="0.25">
      <c r="A149" s="515" t="s">
        <v>313</v>
      </c>
      <c r="B149" s="499" t="s">
        <v>313</v>
      </c>
      <c r="C149" s="1">
        <f t="shared" ref="C149" si="278">SUM(U149:AF149)</f>
        <v>0</v>
      </c>
      <c r="D149" s="1">
        <f t="shared" ref="D149" si="279">SUM(AG149:AR149)</f>
        <v>0</v>
      </c>
      <c r="E149" s="1">
        <f t="shared" ref="E149" si="280">SUM(AS149:BD149)</f>
        <v>0</v>
      </c>
      <c r="F149" s="2" t="str">
        <f>IFERROR(SUM(AS149:BD149)/SUM($AG149:INDEX(AG149:AR149,$A$2)),"-")</f>
        <v>-</v>
      </c>
      <c r="H149" s="1">
        <f t="shared" ref="H149" si="281">SUM(U149:W149)</f>
        <v>0</v>
      </c>
      <c r="I149" s="1">
        <f t="shared" ref="I149:I157" si="282">SUM(X149:Z149)</f>
        <v>0</v>
      </c>
      <c r="J149" s="1">
        <f t="shared" ref="J149:J157" si="283">SUM(AA149:AC149)</f>
        <v>0</v>
      </c>
      <c r="K149" s="1">
        <f t="shared" ref="K149:K157" si="284">SUM(AD149:AF149)</f>
        <v>0</v>
      </c>
      <c r="L149" s="1">
        <f t="shared" ref="L149:L157" si="285">SUM(AG149:AI149)</f>
        <v>0</v>
      </c>
      <c r="M149" s="1">
        <f t="shared" ref="M149:M157" si="286">SUM(AJ149:AL149)</f>
        <v>0</v>
      </c>
      <c r="N149" s="1">
        <f t="shared" ref="N149" si="287">SUM(AM149:AO149)</f>
        <v>0</v>
      </c>
      <c r="O149" s="1">
        <f t="shared" ref="O149" si="288">SUM(AP149:AR149)</f>
        <v>0</v>
      </c>
      <c r="P149" s="1">
        <f t="shared" ref="P149" si="289">SUM(AS149:AU149)</f>
        <v>0</v>
      </c>
      <c r="Q149" s="1">
        <f t="shared" ref="Q149" si="290">SUM(AV149:AX149)</f>
        <v>0</v>
      </c>
      <c r="R149" s="1">
        <f t="shared" ref="R149" si="291">SUM(AY149:BA149)</f>
        <v>0</v>
      </c>
      <c r="S149" s="1">
        <f t="shared" ref="S149" si="292">SUM(BB149:BD149)</f>
        <v>0</v>
      </c>
      <c r="BF149" s="24" t="str">
        <f t="shared" ref="BF149:BQ157" si="293">IFERROR(AS149/AG149,"-")</f>
        <v>-</v>
      </c>
      <c r="BG149" s="24" t="str">
        <f t="shared" si="293"/>
        <v>-</v>
      </c>
      <c r="BH149" s="24" t="str">
        <f t="shared" si="293"/>
        <v>-</v>
      </c>
      <c r="BI149" s="24" t="str">
        <f t="shared" si="293"/>
        <v>-</v>
      </c>
      <c r="BJ149" s="24" t="str">
        <f t="shared" si="293"/>
        <v>-</v>
      </c>
      <c r="BK149" s="24" t="str">
        <f t="shared" si="293"/>
        <v>-</v>
      </c>
      <c r="BL149" s="24" t="str">
        <f t="shared" si="293"/>
        <v>-</v>
      </c>
      <c r="BM149" s="24" t="str">
        <f t="shared" si="293"/>
        <v>-</v>
      </c>
      <c r="BN149" s="24" t="str">
        <f t="shared" si="293"/>
        <v>-</v>
      </c>
      <c r="BO149" s="24" t="str">
        <f t="shared" si="293"/>
        <v>-</v>
      </c>
      <c r="BP149" s="24" t="str">
        <f t="shared" si="293"/>
        <v>-</v>
      </c>
      <c r="BQ149" s="24" t="str">
        <f t="shared" si="293"/>
        <v>-</v>
      </c>
    </row>
    <row r="150" spans="1:69" x14ac:dyDescent="0.25">
      <c r="A150" s="515" t="s">
        <v>314</v>
      </c>
      <c r="B150" s="499" t="s">
        <v>314</v>
      </c>
      <c r="C150" s="1">
        <f t="shared" ref="C150:C157" si="294">SUM(U150:AF150)</f>
        <v>0</v>
      </c>
      <c r="D150" s="1">
        <f t="shared" ref="D150:D157" si="295">SUM(AG150:AR150)</f>
        <v>0</v>
      </c>
      <c r="E150" s="1">
        <f t="shared" ref="E150:E157" si="296">SUM(AS150:BD150)</f>
        <v>0</v>
      </c>
      <c r="F150" s="2" t="str">
        <f>IFERROR(SUM(AS150:BD150)/SUM($AG150:INDEX(AG150:AR150,$A$2)),"-")</f>
        <v>-</v>
      </c>
      <c r="H150" s="1">
        <f t="shared" ref="H150:H157" si="297">SUM(U150:W150)</f>
        <v>0</v>
      </c>
      <c r="I150" s="1">
        <f t="shared" si="282"/>
        <v>0</v>
      </c>
      <c r="J150" s="1">
        <f t="shared" si="283"/>
        <v>0</v>
      </c>
      <c r="K150" s="1">
        <f t="shared" si="284"/>
        <v>0</v>
      </c>
      <c r="L150" s="1">
        <f t="shared" si="285"/>
        <v>0</v>
      </c>
      <c r="M150" s="1">
        <f t="shared" si="286"/>
        <v>0</v>
      </c>
      <c r="N150" s="1">
        <f t="shared" ref="N150:N157" si="298">SUM(AM150:AO150)</f>
        <v>0</v>
      </c>
      <c r="O150" s="1">
        <f t="shared" ref="O150:O157" si="299">SUM(AP150:AR150)</f>
        <v>0</v>
      </c>
      <c r="P150" s="1">
        <f t="shared" ref="P150:P157" si="300">SUM(AS150:AU150)</f>
        <v>0</v>
      </c>
      <c r="Q150" s="1">
        <f t="shared" ref="Q150:Q157" si="301">SUM(AV150:AX150)</f>
        <v>0</v>
      </c>
      <c r="R150" s="1">
        <f t="shared" ref="R150:R157" si="302">SUM(AY150:BA150)</f>
        <v>0</v>
      </c>
      <c r="S150" s="1">
        <f t="shared" ref="S150:S157" si="303">SUM(BB150:BD150)</f>
        <v>0</v>
      </c>
      <c r="BF150" s="24" t="str">
        <f t="shared" si="293"/>
        <v>-</v>
      </c>
      <c r="BG150" s="24" t="str">
        <f t="shared" si="293"/>
        <v>-</v>
      </c>
      <c r="BH150" s="24" t="str">
        <f t="shared" si="293"/>
        <v>-</v>
      </c>
      <c r="BI150" s="24" t="str">
        <f t="shared" si="293"/>
        <v>-</v>
      </c>
      <c r="BJ150" s="24" t="str">
        <f t="shared" si="293"/>
        <v>-</v>
      </c>
      <c r="BK150" s="24" t="str">
        <f t="shared" si="293"/>
        <v>-</v>
      </c>
      <c r="BL150" s="24" t="str">
        <f t="shared" si="293"/>
        <v>-</v>
      </c>
      <c r="BM150" s="24" t="str">
        <f t="shared" si="293"/>
        <v>-</v>
      </c>
      <c r="BN150" s="24" t="str">
        <f t="shared" si="293"/>
        <v>-</v>
      </c>
      <c r="BO150" s="24" t="str">
        <f t="shared" si="293"/>
        <v>-</v>
      </c>
      <c r="BP150" s="24" t="str">
        <f t="shared" si="293"/>
        <v>-</v>
      </c>
      <c r="BQ150" s="24" t="str">
        <f t="shared" si="293"/>
        <v>-</v>
      </c>
    </row>
    <row r="151" spans="1:69" x14ac:dyDescent="0.25">
      <c r="A151" s="515" t="s">
        <v>315</v>
      </c>
      <c r="B151" s="499" t="s">
        <v>315</v>
      </c>
      <c r="C151" s="1">
        <f t="shared" si="294"/>
        <v>0</v>
      </c>
      <c r="D151" s="1">
        <f t="shared" si="295"/>
        <v>0</v>
      </c>
      <c r="E151" s="1">
        <f t="shared" si="296"/>
        <v>0</v>
      </c>
      <c r="F151" s="2" t="str">
        <f>IFERROR(SUM(AS151:BD151)/SUM($AG151:INDEX(AG151:AR151,$A$2)),"-")</f>
        <v>-</v>
      </c>
      <c r="H151" s="1">
        <f t="shared" si="297"/>
        <v>0</v>
      </c>
      <c r="I151" s="1">
        <f t="shared" si="282"/>
        <v>0</v>
      </c>
      <c r="J151" s="1">
        <f t="shared" si="283"/>
        <v>0</v>
      </c>
      <c r="K151" s="1">
        <f t="shared" si="284"/>
        <v>0</v>
      </c>
      <c r="L151" s="1">
        <f t="shared" si="285"/>
        <v>0</v>
      </c>
      <c r="M151" s="1">
        <f t="shared" si="286"/>
        <v>0</v>
      </c>
      <c r="N151" s="1">
        <f t="shared" si="298"/>
        <v>0</v>
      </c>
      <c r="O151" s="1">
        <f t="shared" si="299"/>
        <v>0</v>
      </c>
      <c r="P151" s="1">
        <f t="shared" si="300"/>
        <v>0</v>
      </c>
      <c r="Q151" s="1">
        <f t="shared" si="301"/>
        <v>0</v>
      </c>
      <c r="R151" s="1">
        <f t="shared" si="302"/>
        <v>0</v>
      </c>
      <c r="S151" s="1">
        <f t="shared" si="303"/>
        <v>0</v>
      </c>
      <c r="BF151" s="24" t="str">
        <f t="shared" si="293"/>
        <v>-</v>
      </c>
      <c r="BG151" s="24" t="str">
        <f t="shared" si="293"/>
        <v>-</v>
      </c>
      <c r="BH151" s="24" t="str">
        <f t="shared" si="293"/>
        <v>-</v>
      </c>
      <c r="BI151" s="24" t="str">
        <f t="shared" si="293"/>
        <v>-</v>
      </c>
      <c r="BJ151" s="24" t="str">
        <f t="shared" si="293"/>
        <v>-</v>
      </c>
      <c r="BK151" s="24" t="str">
        <f t="shared" si="293"/>
        <v>-</v>
      </c>
      <c r="BL151" s="24" t="str">
        <f t="shared" si="293"/>
        <v>-</v>
      </c>
      <c r="BM151" s="24" t="str">
        <f t="shared" si="293"/>
        <v>-</v>
      </c>
      <c r="BN151" s="24" t="str">
        <f t="shared" si="293"/>
        <v>-</v>
      </c>
      <c r="BO151" s="24" t="str">
        <f t="shared" si="293"/>
        <v>-</v>
      </c>
      <c r="BP151" s="24" t="str">
        <f t="shared" si="293"/>
        <v>-</v>
      </c>
      <c r="BQ151" s="24" t="str">
        <f t="shared" si="293"/>
        <v>-</v>
      </c>
    </row>
    <row r="152" spans="1:69" x14ac:dyDescent="0.25">
      <c r="A152" s="515" t="s">
        <v>316</v>
      </c>
      <c r="B152" s="499" t="s">
        <v>316</v>
      </c>
      <c r="C152" s="1">
        <f t="shared" si="294"/>
        <v>0</v>
      </c>
      <c r="D152" s="1">
        <f t="shared" si="295"/>
        <v>0</v>
      </c>
      <c r="E152" s="1">
        <f t="shared" si="296"/>
        <v>0</v>
      </c>
      <c r="F152" s="2" t="str">
        <f>IFERROR(SUM(AS152:BD152)/SUM($AG152:INDEX(AG152:AR152,$A$2)),"-")</f>
        <v>-</v>
      </c>
      <c r="H152" s="1">
        <f t="shared" si="297"/>
        <v>0</v>
      </c>
      <c r="I152" s="1">
        <f t="shared" si="282"/>
        <v>0</v>
      </c>
      <c r="J152" s="1">
        <f t="shared" si="283"/>
        <v>0</v>
      </c>
      <c r="K152" s="1">
        <f t="shared" si="284"/>
        <v>0</v>
      </c>
      <c r="L152" s="1">
        <f t="shared" si="285"/>
        <v>0</v>
      </c>
      <c r="M152" s="1">
        <f t="shared" si="286"/>
        <v>0</v>
      </c>
      <c r="N152" s="1">
        <f t="shared" si="298"/>
        <v>0</v>
      </c>
      <c r="O152" s="1">
        <f t="shared" si="299"/>
        <v>0</v>
      </c>
      <c r="P152" s="1">
        <f t="shared" si="300"/>
        <v>0</v>
      </c>
      <c r="Q152" s="1">
        <f t="shared" si="301"/>
        <v>0</v>
      </c>
      <c r="R152" s="1">
        <f t="shared" si="302"/>
        <v>0</v>
      </c>
      <c r="S152" s="1">
        <f t="shared" si="303"/>
        <v>0</v>
      </c>
      <c r="BF152" s="24" t="str">
        <f t="shared" si="293"/>
        <v>-</v>
      </c>
      <c r="BG152" s="24" t="str">
        <f t="shared" si="293"/>
        <v>-</v>
      </c>
      <c r="BH152" s="24" t="str">
        <f t="shared" si="293"/>
        <v>-</v>
      </c>
      <c r="BI152" s="24" t="str">
        <f t="shared" si="293"/>
        <v>-</v>
      </c>
      <c r="BJ152" s="24" t="str">
        <f t="shared" si="293"/>
        <v>-</v>
      </c>
      <c r="BK152" s="24" t="str">
        <f t="shared" si="293"/>
        <v>-</v>
      </c>
      <c r="BL152" s="24" t="str">
        <f t="shared" si="293"/>
        <v>-</v>
      </c>
      <c r="BM152" s="24" t="str">
        <f t="shared" si="293"/>
        <v>-</v>
      </c>
      <c r="BN152" s="24" t="str">
        <f t="shared" si="293"/>
        <v>-</v>
      </c>
      <c r="BO152" s="24" t="str">
        <f t="shared" si="293"/>
        <v>-</v>
      </c>
      <c r="BP152" s="24" t="str">
        <f t="shared" si="293"/>
        <v>-</v>
      </c>
      <c r="BQ152" s="24" t="str">
        <f t="shared" si="293"/>
        <v>-</v>
      </c>
    </row>
    <row r="153" spans="1:69" x14ac:dyDescent="0.25">
      <c r="A153" s="515" t="s">
        <v>317</v>
      </c>
      <c r="B153" s="499" t="s">
        <v>317</v>
      </c>
      <c r="C153" s="1">
        <f t="shared" si="294"/>
        <v>0</v>
      </c>
      <c r="D153" s="1">
        <f t="shared" si="295"/>
        <v>0</v>
      </c>
      <c r="E153" s="1">
        <f t="shared" si="296"/>
        <v>0</v>
      </c>
      <c r="F153" s="2" t="str">
        <f>IFERROR(SUM(AS153:BD153)/SUM($AG153:INDEX(AG153:AR153,$A$2)),"-")</f>
        <v>-</v>
      </c>
      <c r="H153" s="1">
        <f t="shared" si="297"/>
        <v>0</v>
      </c>
      <c r="I153" s="1">
        <f t="shared" si="282"/>
        <v>0</v>
      </c>
      <c r="J153" s="1">
        <f t="shared" si="283"/>
        <v>0</v>
      </c>
      <c r="K153" s="1">
        <f t="shared" si="284"/>
        <v>0</v>
      </c>
      <c r="L153" s="1">
        <f t="shared" si="285"/>
        <v>0</v>
      </c>
      <c r="M153" s="1">
        <f t="shared" si="286"/>
        <v>0</v>
      </c>
      <c r="N153" s="1">
        <f t="shared" si="298"/>
        <v>0</v>
      </c>
      <c r="O153" s="1">
        <f t="shared" si="299"/>
        <v>0</v>
      </c>
      <c r="P153" s="1">
        <f t="shared" si="300"/>
        <v>0</v>
      </c>
      <c r="Q153" s="1">
        <f t="shared" si="301"/>
        <v>0</v>
      </c>
      <c r="R153" s="1">
        <f t="shared" si="302"/>
        <v>0</v>
      </c>
      <c r="S153" s="1">
        <f t="shared" si="303"/>
        <v>0</v>
      </c>
      <c r="BF153" s="24" t="str">
        <f t="shared" si="293"/>
        <v>-</v>
      </c>
      <c r="BG153" s="24" t="str">
        <f t="shared" si="293"/>
        <v>-</v>
      </c>
      <c r="BH153" s="24" t="str">
        <f t="shared" si="293"/>
        <v>-</v>
      </c>
      <c r="BI153" s="24" t="str">
        <f t="shared" si="293"/>
        <v>-</v>
      </c>
      <c r="BJ153" s="24" t="str">
        <f t="shared" si="293"/>
        <v>-</v>
      </c>
      <c r="BK153" s="24" t="str">
        <f t="shared" si="293"/>
        <v>-</v>
      </c>
      <c r="BL153" s="24" t="str">
        <f t="shared" si="293"/>
        <v>-</v>
      </c>
      <c r="BM153" s="24" t="str">
        <f t="shared" si="293"/>
        <v>-</v>
      </c>
      <c r="BN153" s="24" t="str">
        <f t="shared" si="293"/>
        <v>-</v>
      </c>
      <c r="BO153" s="24" t="str">
        <f t="shared" si="293"/>
        <v>-</v>
      </c>
      <c r="BP153" s="24" t="str">
        <f t="shared" si="293"/>
        <v>-</v>
      </c>
      <c r="BQ153" s="24" t="str">
        <f t="shared" si="293"/>
        <v>-</v>
      </c>
    </row>
    <row r="154" spans="1:69" x14ac:dyDescent="0.25">
      <c r="A154" s="515" t="s">
        <v>318</v>
      </c>
      <c r="B154" s="499" t="s">
        <v>318</v>
      </c>
      <c r="C154" s="1">
        <f t="shared" si="294"/>
        <v>0</v>
      </c>
      <c r="D154" s="1">
        <f t="shared" si="295"/>
        <v>0</v>
      </c>
      <c r="E154" s="1">
        <f t="shared" si="296"/>
        <v>0</v>
      </c>
      <c r="F154" s="2" t="str">
        <f>IFERROR(SUM(AS154:BD154)/SUM($AG154:INDEX(AG154:AR154,$A$2)),"-")</f>
        <v>-</v>
      </c>
      <c r="H154" s="1">
        <f t="shared" si="297"/>
        <v>0</v>
      </c>
      <c r="I154" s="1">
        <f t="shared" si="282"/>
        <v>0</v>
      </c>
      <c r="J154" s="1">
        <f t="shared" si="283"/>
        <v>0</v>
      </c>
      <c r="K154" s="1">
        <f t="shared" si="284"/>
        <v>0</v>
      </c>
      <c r="L154" s="1">
        <f t="shared" si="285"/>
        <v>0</v>
      </c>
      <c r="M154" s="1">
        <f t="shared" si="286"/>
        <v>0</v>
      </c>
      <c r="N154" s="1">
        <f t="shared" si="298"/>
        <v>0</v>
      </c>
      <c r="O154" s="1">
        <f t="shared" si="299"/>
        <v>0</v>
      </c>
      <c r="P154" s="1">
        <f t="shared" si="300"/>
        <v>0</v>
      </c>
      <c r="Q154" s="1">
        <f t="shared" si="301"/>
        <v>0</v>
      </c>
      <c r="R154" s="1">
        <f t="shared" si="302"/>
        <v>0</v>
      </c>
      <c r="S154" s="1">
        <f t="shared" si="303"/>
        <v>0</v>
      </c>
      <c r="BF154" s="24" t="str">
        <f t="shared" si="293"/>
        <v>-</v>
      </c>
      <c r="BG154" s="24" t="str">
        <f t="shared" si="293"/>
        <v>-</v>
      </c>
      <c r="BH154" s="24" t="str">
        <f t="shared" si="293"/>
        <v>-</v>
      </c>
      <c r="BI154" s="24" t="str">
        <f t="shared" si="293"/>
        <v>-</v>
      </c>
      <c r="BJ154" s="24" t="str">
        <f t="shared" si="293"/>
        <v>-</v>
      </c>
      <c r="BK154" s="24" t="str">
        <f t="shared" si="293"/>
        <v>-</v>
      </c>
      <c r="BL154" s="24" t="str">
        <f t="shared" si="293"/>
        <v>-</v>
      </c>
      <c r="BM154" s="24" t="str">
        <f t="shared" si="293"/>
        <v>-</v>
      </c>
      <c r="BN154" s="24" t="str">
        <f t="shared" si="293"/>
        <v>-</v>
      </c>
      <c r="BO154" s="24" t="str">
        <f t="shared" si="293"/>
        <v>-</v>
      </c>
      <c r="BP154" s="24" t="str">
        <f t="shared" si="293"/>
        <v>-</v>
      </c>
      <c r="BQ154" s="24" t="str">
        <f t="shared" si="293"/>
        <v>-</v>
      </c>
    </row>
    <row r="155" spans="1:69" x14ac:dyDescent="0.25">
      <c r="A155" s="515" t="s">
        <v>319</v>
      </c>
      <c r="B155" s="499" t="s">
        <v>319</v>
      </c>
      <c r="C155" s="1">
        <f t="shared" si="294"/>
        <v>0</v>
      </c>
      <c r="D155" s="1">
        <f t="shared" si="295"/>
        <v>0</v>
      </c>
      <c r="E155" s="1">
        <f t="shared" si="296"/>
        <v>0</v>
      </c>
      <c r="F155" s="2" t="str">
        <f>IFERROR(SUM(AS155:BD155)/SUM($AG155:INDEX(AG155:AR155,$A$2)),"-")</f>
        <v>-</v>
      </c>
      <c r="H155" s="1">
        <f t="shared" si="297"/>
        <v>0</v>
      </c>
      <c r="I155" s="1">
        <f t="shared" si="282"/>
        <v>0</v>
      </c>
      <c r="J155" s="1">
        <f t="shared" si="283"/>
        <v>0</v>
      </c>
      <c r="K155" s="1">
        <f t="shared" si="284"/>
        <v>0</v>
      </c>
      <c r="L155" s="1">
        <f t="shared" si="285"/>
        <v>0</v>
      </c>
      <c r="M155" s="1">
        <f t="shared" si="286"/>
        <v>0</v>
      </c>
      <c r="N155" s="1">
        <f t="shared" si="298"/>
        <v>0</v>
      </c>
      <c r="O155" s="1">
        <f t="shared" si="299"/>
        <v>0</v>
      </c>
      <c r="P155" s="1">
        <f t="shared" si="300"/>
        <v>0</v>
      </c>
      <c r="Q155" s="1">
        <f t="shared" si="301"/>
        <v>0</v>
      </c>
      <c r="R155" s="1">
        <f t="shared" si="302"/>
        <v>0</v>
      </c>
      <c r="S155" s="1">
        <f t="shared" si="303"/>
        <v>0</v>
      </c>
      <c r="BF155" s="24" t="str">
        <f t="shared" si="293"/>
        <v>-</v>
      </c>
      <c r="BG155" s="24" t="str">
        <f t="shared" si="293"/>
        <v>-</v>
      </c>
      <c r="BH155" s="24" t="str">
        <f t="shared" si="293"/>
        <v>-</v>
      </c>
      <c r="BI155" s="24" t="str">
        <f t="shared" si="293"/>
        <v>-</v>
      </c>
      <c r="BJ155" s="24" t="str">
        <f t="shared" si="293"/>
        <v>-</v>
      </c>
      <c r="BK155" s="24" t="str">
        <f t="shared" si="293"/>
        <v>-</v>
      </c>
      <c r="BL155" s="24" t="str">
        <f t="shared" si="293"/>
        <v>-</v>
      </c>
      <c r="BM155" s="24" t="str">
        <f t="shared" si="293"/>
        <v>-</v>
      </c>
      <c r="BN155" s="24" t="str">
        <f t="shared" si="293"/>
        <v>-</v>
      </c>
      <c r="BO155" s="24" t="str">
        <f t="shared" si="293"/>
        <v>-</v>
      </c>
      <c r="BP155" s="24" t="str">
        <f t="shared" si="293"/>
        <v>-</v>
      </c>
      <c r="BQ155" s="24" t="str">
        <f t="shared" si="293"/>
        <v>-</v>
      </c>
    </row>
    <row r="156" spans="1:69" x14ac:dyDescent="0.25">
      <c r="A156" s="515" t="s">
        <v>320</v>
      </c>
      <c r="B156" s="499" t="s">
        <v>320</v>
      </c>
      <c r="C156" s="1">
        <f t="shared" si="294"/>
        <v>0</v>
      </c>
      <c r="D156" s="1">
        <f t="shared" si="295"/>
        <v>0</v>
      </c>
      <c r="E156" s="1">
        <f t="shared" si="296"/>
        <v>0</v>
      </c>
      <c r="F156" s="2" t="str">
        <f>IFERROR(SUM(AS156:BD156)/SUM($AG156:INDEX(AG156:AR156,$A$2)),"-")</f>
        <v>-</v>
      </c>
      <c r="H156" s="1">
        <f t="shared" si="297"/>
        <v>0</v>
      </c>
      <c r="I156" s="1">
        <f t="shared" si="282"/>
        <v>0</v>
      </c>
      <c r="J156" s="1">
        <f t="shared" si="283"/>
        <v>0</v>
      </c>
      <c r="K156" s="1">
        <f t="shared" si="284"/>
        <v>0</v>
      </c>
      <c r="L156" s="1">
        <f t="shared" si="285"/>
        <v>0</v>
      </c>
      <c r="M156" s="1">
        <f t="shared" si="286"/>
        <v>0</v>
      </c>
      <c r="N156" s="1">
        <f t="shared" si="298"/>
        <v>0</v>
      </c>
      <c r="O156" s="1">
        <f t="shared" si="299"/>
        <v>0</v>
      </c>
      <c r="P156" s="1">
        <f t="shared" si="300"/>
        <v>0</v>
      </c>
      <c r="Q156" s="1">
        <f t="shared" si="301"/>
        <v>0</v>
      </c>
      <c r="R156" s="1">
        <f t="shared" si="302"/>
        <v>0</v>
      </c>
      <c r="S156" s="1">
        <f t="shared" si="303"/>
        <v>0</v>
      </c>
      <c r="BF156" s="24" t="str">
        <f t="shared" si="293"/>
        <v>-</v>
      </c>
      <c r="BG156" s="24" t="str">
        <f t="shared" si="293"/>
        <v>-</v>
      </c>
      <c r="BH156" s="24" t="str">
        <f t="shared" si="293"/>
        <v>-</v>
      </c>
      <c r="BI156" s="24" t="str">
        <f t="shared" si="293"/>
        <v>-</v>
      </c>
      <c r="BJ156" s="24" t="str">
        <f t="shared" si="293"/>
        <v>-</v>
      </c>
      <c r="BK156" s="24" t="str">
        <f t="shared" si="293"/>
        <v>-</v>
      </c>
      <c r="BL156" s="24" t="str">
        <f t="shared" si="293"/>
        <v>-</v>
      </c>
      <c r="BM156" s="24" t="str">
        <f t="shared" si="293"/>
        <v>-</v>
      </c>
      <c r="BN156" s="24" t="str">
        <f t="shared" si="293"/>
        <v>-</v>
      </c>
      <c r="BO156" s="24" t="str">
        <f t="shared" si="293"/>
        <v>-</v>
      </c>
      <c r="BP156" s="24" t="str">
        <f t="shared" si="293"/>
        <v>-</v>
      </c>
      <c r="BQ156" s="24" t="str">
        <f t="shared" si="293"/>
        <v>-</v>
      </c>
    </row>
    <row r="157" spans="1:69" x14ac:dyDescent="0.25">
      <c r="A157" s="515" t="s">
        <v>321</v>
      </c>
      <c r="B157" s="499" t="s">
        <v>321</v>
      </c>
      <c r="C157" s="1">
        <f t="shared" si="294"/>
        <v>0</v>
      </c>
      <c r="D157" s="1">
        <f t="shared" si="295"/>
        <v>0</v>
      </c>
      <c r="E157" s="1">
        <f t="shared" si="296"/>
        <v>0</v>
      </c>
      <c r="F157" s="2" t="str">
        <f>IFERROR(SUM(AS157:BD157)/SUM($AG157:INDEX(AG157:AR157,$A$2)),"-")</f>
        <v>-</v>
      </c>
      <c r="H157" s="1">
        <f t="shared" si="297"/>
        <v>0</v>
      </c>
      <c r="I157" s="1">
        <f t="shared" si="282"/>
        <v>0</v>
      </c>
      <c r="J157" s="1">
        <f t="shared" si="283"/>
        <v>0</v>
      </c>
      <c r="K157" s="1">
        <f t="shared" si="284"/>
        <v>0</v>
      </c>
      <c r="L157" s="1">
        <f t="shared" si="285"/>
        <v>0</v>
      </c>
      <c r="M157" s="1">
        <f t="shared" si="286"/>
        <v>0</v>
      </c>
      <c r="N157" s="1">
        <f t="shared" si="298"/>
        <v>0</v>
      </c>
      <c r="O157" s="1">
        <f t="shared" si="299"/>
        <v>0</v>
      </c>
      <c r="P157" s="1">
        <f t="shared" si="300"/>
        <v>0</v>
      </c>
      <c r="Q157" s="1">
        <f t="shared" si="301"/>
        <v>0</v>
      </c>
      <c r="R157" s="1">
        <f t="shared" si="302"/>
        <v>0</v>
      </c>
      <c r="S157" s="1">
        <f t="shared" si="303"/>
        <v>0</v>
      </c>
      <c r="BF157" s="24" t="str">
        <f t="shared" si="293"/>
        <v>-</v>
      </c>
      <c r="BG157" s="24" t="str">
        <f t="shared" si="293"/>
        <v>-</v>
      </c>
      <c r="BH157" s="24" t="str">
        <f t="shared" si="293"/>
        <v>-</v>
      </c>
      <c r="BI157" s="24" t="str">
        <f t="shared" si="293"/>
        <v>-</v>
      </c>
      <c r="BJ157" s="24" t="str">
        <f t="shared" si="293"/>
        <v>-</v>
      </c>
      <c r="BK157" s="24" t="str">
        <f t="shared" si="293"/>
        <v>-</v>
      </c>
      <c r="BL157" s="24" t="str">
        <f t="shared" si="293"/>
        <v>-</v>
      </c>
      <c r="BM157" s="24" t="str">
        <f t="shared" si="293"/>
        <v>-</v>
      </c>
      <c r="BN157" s="24" t="str">
        <f t="shared" si="293"/>
        <v>-</v>
      </c>
      <c r="BO157" s="24" t="str">
        <f t="shared" si="293"/>
        <v>-</v>
      </c>
      <c r="BP157" s="24" t="str">
        <f t="shared" si="293"/>
        <v>-</v>
      </c>
      <c r="BQ157" s="24" t="str">
        <f t="shared" si="293"/>
        <v>-</v>
      </c>
    </row>
  </sheetData>
  <mergeCells count="1">
    <mergeCell ref="BF2:BK2"/>
  </mergeCells>
  <conditionalFormatting sqref="BX21">
    <cfRule type="cellIs" dxfId="129" priority="129" operator="notEqual">
      <formula>TRUE</formula>
    </cfRule>
    <cfRule type="cellIs" dxfId="128" priority="130" operator="equal">
      <formula>TRUE</formula>
    </cfRule>
  </conditionalFormatting>
  <conditionalFormatting sqref="BX22:BX28">
    <cfRule type="cellIs" dxfId="127" priority="127" operator="notEqual">
      <formula>TRUE</formula>
    </cfRule>
    <cfRule type="cellIs" dxfId="126" priority="128" operator="equal">
      <formula>TRUE</formula>
    </cfRule>
  </conditionalFormatting>
  <conditionalFormatting sqref="BW21">
    <cfRule type="cellIs" dxfId="125" priority="125" operator="notEqual">
      <formula>TRUE</formula>
    </cfRule>
    <cfRule type="cellIs" dxfId="124" priority="126" operator="equal">
      <formula>TRUE</formula>
    </cfRule>
  </conditionalFormatting>
  <conditionalFormatting sqref="BW22:BW28">
    <cfRule type="cellIs" dxfId="123" priority="123" operator="notEqual">
      <formula>TRUE</formula>
    </cfRule>
    <cfRule type="cellIs" dxfId="122" priority="124" operator="equal">
      <formula>TRUE</formula>
    </cfRule>
  </conditionalFormatting>
  <conditionalFormatting sqref="BV21">
    <cfRule type="cellIs" dxfId="121" priority="121" operator="notEqual">
      <formula>TRUE</formula>
    </cfRule>
    <cfRule type="cellIs" dxfId="120" priority="122" operator="equal">
      <formula>TRUE</formula>
    </cfRule>
  </conditionalFormatting>
  <conditionalFormatting sqref="BV22:BV28">
    <cfRule type="cellIs" dxfId="119" priority="119" operator="notEqual">
      <formula>TRUE</formula>
    </cfRule>
    <cfRule type="cellIs" dxfId="118" priority="120" operator="equal">
      <formula>TRUE</formula>
    </cfRule>
  </conditionalFormatting>
  <conditionalFormatting sqref="BU21">
    <cfRule type="cellIs" dxfId="117" priority="117" operator="notEqual">
      <formula>TRUE</formula>
    </cfRule>
    <cfRule type="cellIs" dxfId="116" priority="118" operator="equal">
      <formula>TRUE</formula>
    </cfRule>
  </conditionalFormatting>
  <conditionalFormatting sqref="BU22:BU28">
    <cfRule type="cellIs" dxfId="115" priority="115" operator="notEqual">
      <formula>TRUE</formula>
    </cfRule>
    <cfRule type="cellIs" dxfId="114" priority="116" operator="equal">
      <formula>TRUE</formula>
    </cfRule>
  </conditionalFormatting>
  <conditionalFormatting sqref="BT21">
    <cfRule type="cellIs" dxfId="113" priority="113" operator="notEqual">
      <formula>TRUE</formula>
    </cfRule>
    <cfRule type="cellIs" dxfId="112" priority="114" operator="equal">
      <formula>TRUE</formula>
    </cfRule>
  </conditionalFormatting>
  <conditionalFormatting sqref="BT22:BT28">
    <cfRule type="cellIs" dxfId="111" priority="111" operator="notEqual">
      <formula>TRUE</formula>
    </cfRule>
    <cfRule type="cellIs" dxfId="110" priority="112" operator="equal">
      <formula>TRUE</formula>
    </cfRule>
  </conditionalFormatting>
  <conditionalFormatting sqref="BS21">
    <cfRule type="cellIs" dxfId="109" priority="109" operator="notEqual">
      <formula>TRUE</formula>
    </cfRule>
    <cfRule type="cellIs" dxfId="108" priority="110" operator="equal">
      <formula>TRUE</formula>
    </cfRule>
  </conditionalFormatting>
  <conditionalFormatting sqref="BS22:BS28">
    <cfRule type="cellIs" dxfId="107" priority="107" operator="notEqual">
      <formula>TRUE</formula>
    </cfRule>
    <cfRule type="cellIs" dxfId="106" priority="108" operator="equal">
      <formula>TRUE</formula>
    </cfRule>
  </conditionalFormatting>
  <conditionalFormatting sqref="BX4:BX5 BX12:BX17 BX7:BX10">
    <cfRule type="cellIs" dxfId="105" priority="105" operator="notEqual">
      <formula>TRUE</formula>
    </cfRule>
    <cfRule type="cellIs" dxfId="104" priority="106" operator="equal">
      <formula>TRUE</formula>
    </cfRule>
  </conditionalFormatting>
  <conditionalFormatting sqref="BW4:BW10 BW12:BW17">
    <cfRule type="cellIs" dxfId="103" priority="103" operator="notEqual">
      <formula>TRUE</formula>
    </cfRule>
    <cfRule type="cellIs" dxfId="102" priority="104" operator="equal">
      <formula>TRUE</formula>
    </cfRule>
  </conditionalFormatting>
  <conditionalFormatting sqref="BX6">
    <cfRule type="cellIs" dxfId="101" priority="101" operator="notEqual">
      <formula>TRUE</formula>
    </cfRule>
    <cfRule type="cellIs" dxfId="100" priority="102" operator="equal">
      <formula>TRUE</formula>
    </cfRule>
  </conditionalFormatting>
  <conditionalFormatting sqref="BX32:BX38">
    <cfRule type="cellIs" dxfId="99" priority="99" operator="notEqual">
      <formula>TRUE</formula>
    </cfRule>
    <cfRule type="cellIs" dxfId="98" priority="100" operator="equal">
      <formula>TRUE</formula>
    </cfRule>
  </conditionalFormatting>
  <conditionalFormatting sqref="BW32:BW38">
    <cfRule type="cellIs" dxfId="97" priority="97" operator="notEqual">
      <formula>TRUE</formula>
    </cfRule>
    <cfRule type="cellIs" dxfId="96" priority="98" operator="equal">
      <formula>TRUE</formula>
    </cfRule>
  </conditionalFormatting>
  <conditionalFormatting sqref="BU85:BU90">
    <cfRule type="cellIs" dxfId="95" priority="95" operator="notEqual">
      <formula>TRUE</formula>
    </cfRule>
    <cfRule type="cellIs" dxfId="94" priority="96" operator="equal">
      <formula>TRUE</formula>
    </cfRule>
  </conditionalFormatting>
  <conditionalFormatting sqref="BU84">
    <cfRule type="cellIs" dxfId="93" priority="93" operator="notEqual">
      <formula>TRUE</formula>
    </cfRule>
    <cfRule type="cellIs" dxfId="92" priority="94" operator="equal">
      <formula>TRUE</formula>
    </cfRule>
  </conditionalFormatting>
  <conditionalFormatting sqref="BT85:BT90">
    <cfRule type="cellIs" dxfId="91" priority="91" operator="notEqual">
      <formula>TRUE</formula>
    </cfRule>
    <cfRule type="cellIs" dxfId="90" priority="92" operator="equal">
      <formula>TRUE</formula>
    </cfRule>
  </conditionalFormatting>
  <conditionalFormatting sqref="BT84">
    <cfRule type="cellIs" dxfId="89" priority="89" operator="notEqual">
      <formula>TRUE</formula>
    </cfRule>
    <cfRule type="cellIs" dxfId="88" priority="90" operator="equal">
      <formula>TRUE</formula>
    </cfRule>
  </conditionalFormatting>
  <conditionalFormatting sqref="BS85:BS90">
    <cfRule type="cellIs" dxfId="87" priority="87" operator="notEqual">
      <formula>TRUE</formula>
    </cfRule>
    <cfRule type="cellIs" dxfId="86" priority="88" operator="equal">
      <formula>TRUE</formula>
    </cfRule>
  </conditionalFormatting>
  <conditionalFormatting sqref="BS84">
    <cfRule type="cellIs" dxfId="85" priority="85" operator="notEqual">
      <formula>TRUE</formula>
    </cfRule>
    <cfRule type="cellIs" dxfId="84" priority="86" operator="equal">
      <formula>TRUE</formula>
    </cfRule>
  </conditionalFormatting>
  <conditionalFormatting sqref="BX20">
    <cfRule type="cellIs" dxfId="83" priority="83" operator="notEqual">
      <formula>TRUE</formula>
    </cfRule>
    <cfRule type="cellIs" dxfId="82" priority="84" operator="equal">
      <formula>TRUE</formula>
    </cfRule>
  </conditionalFormatting>
  <conditionalFormatting sqref="BW20">
    <cfRule type="cellIs" dxfId="81" priority="81" operator="notEqual">
      <formula>TRUE</formula>
    </cfRule>
    <cfRule type="cellIs" dxfId="80" priority="82" operator="equal">
      <formula>TRUE</formula>
    </cfRule>
  </conditionalFormatting>
  <conditionalFormatting sqref="BV20">
    <cfRule type="cellIs" dxfId="79" priority="79" operator="notEqual">
      <formula>TRUE</formula>
    </cfRule>
    <cfRule type="cellIs" dxfId="78" priority="80" operator="equal">
      <formula>TRUE</formula>
    </cfRule>
  </conditionalFormatting>
  <conditionalFormatting sqref="BU20">
    <cfRule type="cellIs" dxfId="77" priority="77" operator="notEqual">
      <formula>TRUE</formula>
    </cfRule>
    <cfRule type="cellIs" dxfId="76" priority="78" operator="equal">
      <formula>TRUE</formula>
    </cfRule>
  </conditionalFormatting>
  <conditionalFormatting sqref="BT20">
    <cfRule type="cellIs" dxfId="75" priority="75" operator="notEqual">
      <formula>TRUE</formula>
    </cfRule>
    <cfRule type="cellIs" dxfId="74" priority="76" operator="equal">
      <formula>TRUE</formula>
    </cfRule>
  </conditionalFormatting>
  <conditionalFormatting sqref="BS20">
    <cfRule type="cellIs" dxfId="73" priority="73" operator="notEqual">
      <formula>TRUE</formula>
    </cfRule>
    <cfRule type="cellIs" dxfId="72" priority="74" operator="equal">
      <formula>TRUE</formula>
    </cfRule>
  </conditionalFormatting>
  <conditionalFormatting sqref="BV83:BV90">
    <cfRule type="cellIs" dxfId="71" priority="71" operator="notEqual">
      <formula>TRUE</formula>
    </cfRule>
    <cfRule type="cellIs" dxfId="70" priority="72" operator="equal">
      <formula>TRUE</formula>
    </cfRule>
  </conditionalFormatting>
  <conditionalFormatting sqref="BW83:BW90">
    <cfRule type="cellIs" dxfId="69" priority="69" operator="notEqual">
      <formula>TRUE</formula>
    </cfRule>
    <cfRule type="cellIs" dxfId="68" priority="70" operator="equal">
      <formula>TRUE</formula>
    </cfRule>
  </conditionalFormatting>
  <conditionalFormatting sqref="BX83:BX90">
    <cfRule type="cellIs" dxfId="67" priority="67" operator="notEqual">
      <formula>TRUE</formula>
    </cfRule>
    <cfRule type="cellIs" dxfId="66" priority="68" operator="equal">
      <formula>TRUE</formula>
    </cfRule>
  </conditionalFormatting>
  <conditionalFormatting sqref="BX49:BX56">
    <cfRule type="cellIs" dxfId="65" priority="65" operator="notEqual">
      <formula>TRUE</formula>
    </cfRule>
    <cfRule type="cellIs" dxfId="64" priority="66" operator="equal">
      <formula>TRUE</formula>
    </cfRule>
  </conditionalFormatting>
  <conditionalFormatting sqref="BW49:BW56">
    <cfRule type="cellIs" dxfId="63" priority="63" operator="notEqual">
      <formula>TRUE</formula>
    </cfRule>
    <cfRule type="cellIs" dxfId="62" priority="64" operator="equal">
      <formula>TRUE</formula>
    </cfRule>
  </conditionalFormatting>
  <conditionalFormatting sqref="BV49:BV56">
    <cfRule type="cellIs" dxfId="61" priority="61" operator="notEqual">
      <formula>TRUE</formula>
    </cfRule>
    <cfRule type="cellIs" dxfId="60" priority="62" operator="equal">
      <formula>TRUE</formula>
    </cfRule>
  </conditionalFormatting>
  <conditionalFormatting sqref="BU49:BU56">
    <cfRule type="cellIs" dxfId="59" priority="59" operator="notEqual">
      <formula>TRUE</formula>
    </cfRule>
    <cfRule type="cellIs" dxfId="58" priority="60" operator="equal">
      <formula>TRUE</formula>
    </cfRule>
  </conditionalFormatting>
  <conditionalFormatting sqref="BT49:BT56">
    <cfRule type="cellIs" dxfId="57" priority="57" operator="notEqual">
      <formula>TRUE</formula>
    </cfRule>
    <cfRule type="cellIs" dxfId="56" priority="58" operator="equal">
      <formula>TRUE</formula>
    </cfRule>
  </conditionalFormatting>
  <conditionalFormatting sqref="BS49:BS56">
    <cfRule type="cellIs" dxfId="55" priority="55" operator="notEqual">
      <formula>TRUE</formula>
    </cfRule>
    <cfRule type="cellIs" dxfId="54" priority="56" operator="equal">
      <formula>TRUE</formula>
    </cfRule>
  </conditionalFormatting>
  <conditionalFormatting sqref="BX72:BX80">
    <cfRule type="cellIs" dxfId="53" priority="53" operator="notEqual">
      <formula>TRUE</formula>
    </cfRule>
    <cfRule type="cellIs" dxfId="52" priority="54" operator="equal">
      <formula>TRUE</formula>
    </cfRule>
  </conditionalFormatting>
  <conditionalFormatting sqref="BW72:BW79">
    <cfRule type="cellIs" dxfId="51" priority="51" operator="notEqual">
      <formula>TRUE</formula>
    </cfRule>
    <cfRule type="cellIs" dxfId="50" priority="52" operator="equal">
      <formula>TRUE</formula>
    </cfRule>
  </conditionalFormatting>
  <conditionalFormatting sqref="BV72:BV79">
    <cfRule type="cellIs" dxfId="49" priority="49" operator="notEqual">
      <formula>TRUE</formula>
    </cfRule>
    <cfRule type="cellIs" dxfId="48" priority="50" operator="equal">
      <formula>TRUE</formula>
    </cfRule>
  </conditionalFormatting>
  <conditionalFormatting sqref="BS73:BS79">
    <cfRule type="cellIs" dxfId="47" priority="47" operator="notEqual">
      <formula>TRUE</formula>
    </cfRule>
    <cfRule type="cellIs" dxfId="46" priority="48" operator="equal">
      <formula>TRUE</formula>
    </cfRule>
  </conditionalFormatting>
  <conditionalFormatting sqref="BT73:BT79">
    <cfRule type="cellIs" dxfId="45" priority="45" operator="notEqual">
      <formula>TRUE</formula>
    </cfRule>
    <cfRule type="cellIs" dxfId="44" priority="46" operator="equal">
      <formula>TRUE</formula>
    </cfRule>
  </conditionalFormatting>
  <conditionalFormatting sqref="BU73:BU79">
    <cfRule type="cellIs" dxfId="43" priority="43" operator="notEqual">
      <formula>TRUE</formula>
    </cfRule>
    <cfRule type="cellIs" dxfId="42" priority="44" operator="equal">
      <formula>TRUE</formula>
    </cfRule>
  </conditionalFormatting>
  <conditionalFormatting sqref="BW80">
    <cfRule type="cellIs" dxfId="41" priority="41" operator="notEqual">
      <formula>TRUE</formula>
    </cfRule>
    <cfRule type="cellIs" dxfId="40" priority="42" operator="equal">
      <formula>TRUE</formula>
    </cfRule>
  </conditionalFormatting>
  <conditionalFormatting sqref="BV80">
    <cfRule type="cellIs" dxfId="39" priority="39" operator="notEqual">
      <formula>TRUE</formula>
    </cfRule>
    <cfRule type="cellIs" dxfId="38" priority="40" operator="equal">
      <formula>TRUE</formula>
    </cfRule>
  </conditionalFormatting>
  <conditionalFormatting sqref="BU80">
    <cfRule type="cellIs" dxfId="37" priority="37" operator="notEqual">
      <formula>TRUE</formula>
    </cfRule>
    <cfRule type="cellIs" dxfId="36" priority="38" operator="equal">
      <formula>TRUE</formula>
    </cfRule>
  </conditionalFormatting>
  <conditionalFormatting sqref="BT80">
    <cfRule type="cellIs" dxfId="35" priority="35" operator="notEqual">
      <formula>TRUE</formula>
    </cfRule>
    <cfRule type="cellIs" dxfId="34" priority="36" operator="equal">
      <formula>TRUE</formula>
    </cfRule>
  </conditionalFormatting>
  <conditionalFormatting sqref="BS80">
    <cfRule type="cellIs" dxfId="33" priority="33" operator="notEqual">
      <formula>TRUE</formula>
    </cfRule>
    <cfRule type="cellIs" dxfId="32" priority="34" operator="equal">
      <formula>TRUE</formula>
    </cfRule>
  </conditionalFormatting>
  <conditionalFormatting sqref="BS57">
    <cfRule type="cellIs" dxfId="31" priority="31" operator="notEqual">
      <formula>TRUE</formula>
    </cfRule>
    <cfRule type="cellIs" dxfId="30" priority="32" operator="equal">
      <formula>TRUE</formula>
    </cfRule>
  </conditionalFormatting>
  <conditionalFormatting sqref="BT57">
    <cfRule type="cellIs" dxfId="29" priority="29" operator="notEqual">
      <formula>TRUE</formula>
    </cfRule>
    <cfRule type="cellIs" dxfId="28" priority="30" operator="equal">
      <formula>TRUE</formula>
    </cfRule>
  </conditionalFormatting>
  <conditionalFormatting sqref="BU57">
    <cfRule type="cellIs" dxfId="27" priority="27" operator="notEqual">
      <formula>TRUE</formula>
    </cfRule>
    <cfRule type="cellIs" dxfId="26" priority="28" operator="equal">
      <formula>TRUE</formula>
    </cfRule>
  </conditionalFormatting>
  <conditionalFormatting sqref="BV57">
    <cfRule type="cellIs" dxfId="25" priority="25" operator="notEqual">
      <formula>TRUE</formula>
    </cfRule>
    <cfRule type="cellIs" dxfId="24" priority="26" operator="equal">
      <formula>TRUE</formula>
    </cfRule>
  </conditionalFormatting>
  <conditionalFormatting sqref="BW57">
    <cfRule type="cellIs" dxfId="23" priority="23" operator="notEqual">
      <formula>TRUE</formula>
    </cfRule>
    <cfRule type="cellIs" dxfId="22" priority="24" operator="equal">
      <formula>TRUE</formula>
    </cfRule>
  </conditionalFormatting>
  <conditionalFormatting sqref="BX57">
    <cfRule type="cellIs" dxfId="21" priority="21" operator="notEqual">
      <formula>TRUE</formula>
    </cfRule>
    <cfRule type="cellIs" dxfId="20" priority="22" operator="equal">
      <formula>TRUE</formula>
    </cfRule>
  </conditionalFormatting>
  <conditionalFormatting sqref="BX3">
    <cfRule type="cellIs" dxfId="19" priority="19" operator="notEqual">
      <formula>0</formula>
    </cfRule>
    <cfRule type="cellIs" dxfId="18" priority="20" operator="equal">
      <formula>0</formula>
    </cfRule>
  </conditionalFormatting>
  <conditionalFormatting sqref="BW3">
    <cfRule type="cellIs" dxfId="17" priority="17" operator="notEqual">
      <formula>0</formula>
    </cfRule>
    <cfRule type="cellIs" dxfId="16" priority="18" operator="equal">
      <formula>0</formula>
    </cfRule>
  </conditionalFormatting>
  <conditionalFormatting sqref="BV3">
    <cfRule type="cellIs" dxfId="15" priority="15" operator="notEqual">
      <formula>0</formula>
    </cfRule>
    <cfRule type="cellIs" dxfId="14" priority="16" operator="equal">
      <formula>0</formula>
    </cfRule>
  </conditionalFormatting>
  <conditionalFormatting sqref="BU3">
    <cfRule type="cellIs" dxfId="13" priority="13" operator="notEqual">
      <formula>0</formula>
    </cfRule>
    <cfRule type="cellIs" dxfId="12" priority="14" operator="equal">
      <formula>0</formula>
    </cfRule>
  </conditionalFormatting>
  <conditionalFormatting sqref="BT3">
    <cfRule type="cellIs" dxfId="11" priority="11" operator="notEqual">
      <formula>0</formula>
    </cfRule>
    <cfRule type="cellIs" dxfId="10" priority="12" operator="equal">
      <formula>0</formula>
    </cfRule>
  </conditionalFormatting>
  <conditionalFormatting sqref="BS3">
    <cfRule type="cellIs" dxfId="9" priority="9" operator="notEqual">
      <formula>0</formula>
    </cfRule>
    <cfRule type="cellIs" dxfId="8" priority="10" operator="equal">
      <formula>0</formula>
    </cfRule>
  </conditionalFormatting>
  <conditionalFormatting sqref="BS32:BS38">
    <cfRule type="cellIs" dxfId="7" priority="1" operator="notEqual">
      <formula>TRUE</formula>
    </cfRule>
    <cfRule type="cellIs" dxfId="6" priority="2" operator="equal">
      <formula>TRUE</formula>
    </cfRule>
  </conditionalFormatting>
  <conditionalFormatting sqref="BV32:BV38">
    <cfRule type="cellIs" dxfId="5" priority="7" operator="notEqual">
      <formula>TRUE</formula>
    </cfRule>
    <cfRule type="cellIs" dxfId="4" priority="8" operator="equal">
      <formula>TRUE</formula>
    </cfRule>
  </conditionalFormatting>
  <conditionalFormatting sqref="BU32:BU38">
    <cfRule type="cellIs" dxfId="3" priority="5" operator="notEqual">
      <formula>TRUE</formula>
    </cfRule>
    <cfRule type="cellIs" dxfId="2" priority="6" operator="equal">
      <formula>TRUE</formula>
    </cfRule>
  </conditionalFormatting>
  <conditionalFormatting sqref="BT32:BT38">
    <cfRule type="cellIs" dxfId="1" priority="3" operator="notEqual">
      <formula>TRUE</formula>
    </cfRule>
    <cfRule type="cellIs" dxfId="0" priority="4" operator="equal">
      <formula>TRUE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</sheetPr>
  <dimension ref="A3:CU121"/>
  <sheetViews>
    <sheetView showGridLines="0" zoomScale="70" zoomScaleNormal="70" workbookViewId="0">
      <pane xSplit="1" ySplit="6" topLeftCell="N67" activePane="bottomRight" state="frozen"/>
      <selection activeCell="CO72" sqref="CO72"/>
      <selection pane="topRight" activeCell="CO72" sqref="CO72"/>
      <selection pane="bottomLeft" activeCell="CO72" sqref="CO72"/>
      <selection pane="bottomRight" activeCell="CO26" sqref="CO26"/>
    </sheetView>
  </sheetViews>
  <sheetFormatPr defaultColWidth="8.5703125" defaultRowHeight="15" x14ac:dyDescent="0.25"/>
  <cols>
    <col min="1" max="1" width="22.28515625" style="134" customWidth="1" collapsed="1"/>
    <col min="2" max="12" width="9" style="134" hidden="1" customWidth="1" collapsed="1"/>
    <col min="13" max="13" width="9" style="159" hidden="1" customWidth="1" collapsed="1"/>
    <col min="14" max="16" width="9.140625" style="137" customWidth="1" collapsed="1"/>
    <col min="17" max="17" width="10" style="137" bestFit="1" customWidth="1" collapsed="1"/>
    <col min="18" max="19" width="9.140625" style="137" customWidth="1" collapsed="1"/>
    <col min="20" max="21" width="10" style="137" bestFit="1" customWidth="1" collapsed="1"/>
    <col min="22" max="24" width="9.140625" style="134" customWidth="1" collapsed="1"/>
    <col min="25" max="25" width="9.140625" style="159" customWidth="1" collapsed="1"/>
    <col min="26" max="36" width="9.140625" style="134" customWidth="1" collapsed="1"/>
    <col min="37" max="37" width="9.140625" style="159" customWidth="1" collapsed="1"/>
    <col min="38" max="48" width="9.140625" style="134" customWidth="1" collapsed="1"/>
    <col min="49" max="49" width="9.140625" style="159" customWidth="1" collapsed="1"/>
    <col min="50" max="60" width="9.140625" style="134" customWidth="1" collapsed="1"/>
    <col min="61" max="61" width="9.140625" style="159" customWidth="1" collapsed="1"/>
    <col min="62" max="72" width="9.140625" style="134" customWidth="1" collapsed="1"/>
    <col min="73" max="73" width="9.140625" style="159" customWidth="1" collapsed="1"/>
    <col min="74" max="74" width="9.140625" style="134" customWidth="1" collapsed="1"/>
    <col min="75" max="80" width="9.28515625" style="134" bestFit="1" customWidth="1" collapsed="1"/>
    <col min="81" max="84" width="9.140625" style="134" customWidth="1" collapsed="1"/>
    <col min="85" max="85" width="9.140625" style="159" customWidth="1" collapsed="1"/>
    <col min="86" max="96" width="9.140625" style="134" customWidth="1" collapsed="1"/>
    <col min="97" max="97" width="9.140625" style="159" customWidth="1" collapsed="1"/>
    <col min="98" max="16384" width="8.5703125" style="134" collapsed="1"/>
  </cols>
  <sheetData>
    <row r="3" spans="1:98" s="131" customFormat="1" ht="15.75" x14ac:dyDescent="0.25">
      <c r="A3" s="131" t="s">
        <v>235</v>
      </c>
      <c r="B3" s="131">
        <f>'Plan Agency North'!B3+'Plan Agency South'!B3</f>
        <v>0</v>
      </c>
      <c r="C3" s="131">
        <f>'Plan Agency North'!C3+'Plan Agency South'!C3</f>
        <v>0</v>
      </c>
      <c r="D3" s="131">
        <f>'Plan Agency North'!D3+'Plan Agency South'!D3</f>
        <v>0</v>
      </c>
      <c r="E3" s="131">
        <f>'Plan Agency North'!E3+'Plan Agency South'!E3</f>
        <v>0</v>
      </c>
      <c r="F3" s="131">
        <f>'Plan Agency North'!F3+'Plan Agency South'!F3</f>
        <v>0</v>
      </c>
      <c r="G3" s="131">
        <f>'Plan Agency North'!G3+'Plan Agency South'!G3</f>
        <v>0</v>
      </c>
      <c r="H3" s="131">
        <f>'Plan Agency North'!H3+'Plan Agency South'!H3</f>
        <v>0</v>
      </c>
      <c r="I3" s="131">
        <f>'Plan Agency North'!I3+'Plan Agency South'!I3</f>
        <v>0</v>
      </c>
      <c r="J3" s="131">
        <f>'Plan Agency North'!J3+'Plan Agency South'!J3</f>
        <v>0</v>
      </c>
      <c r="K3" s="131">
        <f>'Plan Agency North'!K3+'Plan Agency South'!K3</f>
        <v>0</v>
      </c>
      <c r="L3" s="131">
        <f>'Plan Agency North'!L3+'Plan Agency South'!L3</f>
        <v>0</v>
      </c>
      <c r="M3" s="132">
        <f>'Plan Agency North'!M3+'Plan Agency South'!M3</f>
        <v>0</v>
      </c>
      <c r="N3" s="133">
        <f>'Plan Agency North'!N3+'Plan Agency South'!N3</f>
        <v>0</v>
      </c>
      <c r="O3" s="133">
        <f>'Plan Agency North'!O3+'Plan Agency South'!O3</f>
        <v>0</v>
      </c>
      <c r="P3" s="133">
        <f>'Plan Agency North'!P3+'Plan Agency South'!P3</f>
        <v>0</v>
      </c>
      <c r="Q3" s="133">
        <f>'Plan Agency North'!Q3+'Plan Agency South'!Q3</f>
        <v>0</v>
      </c>
      <c r="R3" s="133">
        <f>'Plan Agency North'!R3+'Plan Agency South'!R3</f>
        <v>0</v>
      </c>
      <c r="S3" s="133">
        <f>'Plan Agency North'!S3+'Plan Agency South'!S3</f>
        <v>0</v>
      </c>
      <c r="T3" s="133">
        <f>'Plan Agency North'!T3+'Plan Agency South'!T3</f>
        <v>1</v>
      </c>
      <c r="U3" s="133">
        <f>'Plan Agency North'!U3+'Plan Agency South'!U3</f>
        <v>6</v>
      </c>
      <c r="V3" s="131">
        <f>'Plan Agency North'!V3+'Plan Agency South'!V3</f>
        <v>1</v>
      </c>
      <c r="W3" s="131">
        <f>'Plan Agency North'!W3+'Plan Agency South'!W3</f>
        <v>2</v>
      </c>
      <c r="X3" s="131">
        <f>'Plan Agency North'!X3+'Plan Agency South'!X3</f>
        <v>2</v>
      </c>
      <c r="Y3" s="132">
        <f>'Plan Agency North'!Y3+'Plan Agency South'!Y3</f>
        <v>2</v>
      </c>
      <c r="Z3" s="131">
        <f>'Plan Agency North'!Z3+'Plan Agency South'!Z3</f>
        <v>0</v>
      </c>
      <c r="AA3" s="131">
        <f>'Plan Agency North'!AA3+'Plan Agency South'!AA3</f>
        <v>0</v>
      </c>
      <c r="AB3" s="131">
        <f>'Plan Agency North'!AB3+'Plan Agency South'!AB3</f>
        <v>3</v>
      </c>
      <c r="AC3" s="131">
        <f>'Plan Agency North'!AC3+'Plan Agency South'!AC3</f>
        <v>3</v>
      </c>
      <c r="AD3" s="131">
        <f>'Plan Agency North'!AD3+'Plan Agency South'!AD3</f>
        <v>3</v>
      </c>
      <c r="AE3" s="131">
        <f>'Plan Agency North'!AE3+'Plan Agency South'!AE3</f>
        <v>4</v>
      </c>
      <c r="AF3" s="131">
        <f>'Plan Agency North'!AF3+'Plan Agency South'!AF3</f>
        <v>2</v>
      </c>
      <c r="AG3" s="131">
        <f>'Plan Agency North'!AG3+'Plan Agency South'!AG3</f>
        <v>2</v>
      </c>
      <c r="AH3" s="131">
        <f>'Plan Agency North'!AH3+'Plan Agency South'!AH3</f>
        <v>3</v>
      </c>
      <c r="AI3" s="131">
        <f>'Plan Agency North'!AI3+'Plan Agency South'!AI3</f>
        <v>2</v>
      </c>
      <c r="AJ3" s="131">
        <f>'Plan Agency North'!AJ3+'Plan Agency South'!AJ3</f>
        <v>2</v>
      </c>
      <c r="AK3" s="132">
        <f>'Plan Agency North'!AK3+'Plan Agency South'!AK3</f>
        <v>2</v>
      </c>
      <c r="AL3" s="131">
        <f>'Plan Agency North'!AL3+'Plan Agency South'!AL3</f>
        <v>0</v>
      </c>
      <c r="AM3" s="131">
        <f>'Plan Agency North'!AM3+'Plan Agency South'!AM3</f>
        <v>0</v>
      </c>
      <c r="AN3" s="131">
        <f>'Plan Agency North'!AN3+'Plan Agency South'!AN3</f>
        <v>4</v>
      </c>
      <c r="AO3" s="131">
        <f>'Plan Agency North'!AO3+'Plan Agency South'!AO3</f>
        <v>2</v>
      </c>
      <c r="AP3" s="131">
        <f>'Plan Agency North'!AP3+'Plan Agency South'!AP3</f>
        <v>4</v>
      </c>
      <c r="AQ3" s="131">
        <f>'Plan Agency North'!AQ3+'Plan Agency South'!AQ3</f>
        <v>4</v>
      </c>
      <c r="AR3" s="131">
        <f>'Plan Agency North'!AR3+'Plan Agency South'!AR3</f>
        <v>2</v>
      </c>
      <c r="AS3" s="131">
        <f>'Plan Agency North'!AS3+'Plan Agency South'!AS3</f>
        <v>2</v>
      </c>
      <c r="AT3" s="131">
        <f>'Plan Agency North'!AT3+'Plan Agency South'!AT3</f>
        <v>4</v>
      </c>
      <c r="AU3" s="131">
        <f>'Plan Agency North'!AU3+'Plan Agency South'!AU3</f>
        <v>2</v>
      </c>
      <c r="AV3" s="131">
        <f>'Plan Agency North'!AV3+'Plan Agency South'!AV3</f>
        <v>2</v>
      </c>
      <c r="AW3" s="132">
        <f>'Plan Agency North'!AW3+'Plan Agency South'!AW3</f>
        <v>2</v>
      </c>
      <c r="AX3" s="131">
        <f>'Plan Agency North'!AX3+'Plan Agency South'!AX3</f>
        <v>0</v>
      </c>
      <c r="AY3" s="131">
        <f>'Plan Agency North'!AY3+'Plan Agency South'!AY3</f>
        <v>0</v>
      </c>
      <c r="AZ3" s="131">
        <f>'Plan Agency North'!AZ3+'Plan Agency South'!AZ3</f>
        <v>2</v>
      </c>
      <c r="BA3" s="131">
        <f>'Plan Agency North'!BA3+'Plan Agency South'!BA3</f>
        <v>1</v>
      </c>
      <c r="BB3" s="131">
        <f>'Plan Agency North'!BB3+'Plan Agency South'!BB3</f>
        <v>2</v>
      </c>
      <c r="BC3" s="131">
        <f>'Plan Agency North'!BC3+'Plan Agency South'!BC3</f>
        <v>1</v>
      </c>
      <c r="BD3" s="131">
        <f>'Plan Agency North'!BD3+'Plan Agency South'!BD3</f>
        <v>2</v>
      </c>
      <c r="BE3" s="131">
        <f>'Plan Agency North'!BE3+'Plan Agency South'!BE3</f>
        <v>1</v>
      </c>
      <c r="BF3" s="131">
        <f>'Plan Agency North'!BF3+'Plan Agency South'!BF3</f>
        <v>2</v>
      </c>
      <c r="BG3" s="131">
        <f>'Plan Agency North'!BG3+'Plan Agency South'!BG3</f>
        <v>1</v>
      </c>
      <c r="BH3" s="131">
        <f>'Plan Agency North'!BH3+'Plan Agency South'!BH3</f>
        <v>0</v>
      </c>
      <c r="BI3" s="132">
        <f>'Plan Agency North'!BI3+'Plan Agency South'!BI3</f>
        <v>0</v>
      </c>
      <c r="BJ3" s="131">
        <f>'Plan Agency North'!BJ3+'Plan Agency South'!BJ3</f>
        <v>0</v>
      </c>
      <c r="BK3" s="131">
        <f>'Plan Agency North'!BK3+'Plan Agency South'!BK3</f>
        <v>0</v>
      </c>
      <c r="BL3" s="131">
        <f>'Plan Agency North'!BL3+'Plan Agency South'!BL3</f>
        <v>3</v>
      </c>
      <c r="BM3" s="131">
        <f>'Plan Agency North'!BM3+'Plan Agency South'!BM3</f>
        <v>0</v>
      </c>
      <c r="BN3" s="131">
        <f>'Plan Agency North'!BN3+'Plan Agency South'!BN3</f>
        <v>0</v>
      </c>
      <c r="BO3" s="131">
        <f>'Plan Agency North'!BO3+'Plan Agency South'!BO3</f>
        <v>3</v>
      </c>
      <c r="BP3" s="131">
        <f>'Plan Agency North'!BP3+'Plan Agency South'!BP3</f>
        <v>0</v>
      </c>
      <c r="BQ3" s="131">
        <f>'Plan Agency North'!BQ3+'Plan Agency South'!BQ3</f>
        <v>0</v>
      </c>
      <c r="BR3" s="131">
        <f>'Plan Agency North'!BR3+'Plan Agency South'!BR3</f>
        <v>2</v>
      </c>
      <c r="BS3" s="131">
        <f>'Plan Agency North'!BS3+'Plan Agency South'!BS3</f>
        <v>0</v>
      </c>
      <c r="BT3" s="131">
        <f>'Plan Agency North'!BT3+'Plan Agency South'!BT3</f>
        <v>0</v>
      </c>
      <c r="BU3" s="132">
        <f>'Plan Agency North'!BU3+'Plan Agency South'!BU3</f>
        <v>0</v>
      </c>
      <c r="BV3" s="131">
        <f>'Plan Agency North'!BV3+'Plan Agency South'!BV3</f>
        <v>0</v>
      </c>
      <c r="BW3" s="131">
        <f>'Plan Agency North'!BW3+'Plan Agency South'!BW3</f>
        <v>0</v>
      </c>
      <c r="BX3" s="131">
        <f>'Plan Agency North'!BX3+'Plan Agency South'!BX3</f>
        <v>2</v>
      </c>
      <c r="BY3" s="131">
        <f>'Plan Agency North'!BY3+'Plan Agency South'!BY3</f>
        <v>0</v>
      </c>
      <c r="BZ3" s="131">
        <f>'Plan Agency North'!BZ3+'Plan Agency South'!BZ3</f>
        <v>0</v>
      </c>
      <c r="CA3" s="131">
        <f>'Plan Agency North'!CA3+'Plan Agency South'!CA3</f>
        <v>2</v>
      </c>
      <c r="CB3" s="131">
        <f>'Plan Agency North'!CB3+'Plan Agency South'!CB3</f>
        <v>0</v>
      </c>
      <c r="CC3" s="131">
        <f>'Plan Agency North'!CC3+'Plan Agency South'!CC3</f>
        <v>0</v>
      </c>
      <c r="CD3" s="131">
        <f>'Plan Agency North'!CD3+'Plan Agency South'!CD3</f>
        <v>2</v>
      </c>
      <c r="CE3" s="131">
        <f>'Plan Agency North'!CE3+'Plan Agency South'!CE3</f>
        <v>0</v>
      </c>
      <c r="CF3" s="131">
        <f>'Plan Agency North'!CF3+'Plan Agency South'!CF3</f>
        <v>0</v>
      </c>
      <c r="CG3" s="132">
        <f>'Plan Agency North'!CG3+'Plan Agency South'!CG3</f>
        <v>0</v>
      </c>
      <c r="CH3" s="131">
        <f>'Plan Agency North'!CH3+'Plan Agency South'!CH3</f>
        <v>0</v>
      </c>
      <c r="CI3" s="131">
        <f>'Plan Agency North'!CI3+'Plan Agency South'!CI3</f>
        <v>0</v>
      </c>
      <c r="CJ3" s="131">
        <f>'Plan Agency North'!CJ3+'Plan Agency South'!CJ3</f>
        <v>2</v>
      </c>
      <c r="CK3" s="131">
        <f>'Plan Agency North'!CK3+'Plan Agency South'!CK3</f>
        <v>0</v>
      </c>
      <c r="CL3" s="131">
        <f>'Plan Agency North'!CL3+'Plan Agency South'!CL3</f>
        <v>0</v>
      </c>
      <c r="CM3" s="131">
        <f>'Plan Agency North'!CM3+'Plan Agency South'!CM3</f>
        <v>2</v>
      </c>
      <c r="CN3" s="131">
        <f>'Plan Agency North'!CN3+'Plan Agency South'!CN3</f>
        <v>0</v>
      </c>
      <c r="CO3" s="131">
        <f>'Plan Agency North'!CO3+'Plan Agency South'!CO3</f>
        <v>0</v>
      </c>
      <c r="CP3" s="131">
        <f>'Plan Agency North'!CP3+'Plan Agency South'!CP3</f>
        <v>2</v>
      </c>
      <c r="CQ3" s="131">
        <f>'Plan Agency North'!CQ3+'Plan Agency South'!CQ3</f>
        <v>0</v>
      </c>
      <c r="CR3" s="131">
        <f>'Plan Agency North'!CR3+'Plan Agency South'!CR3</f>
        <v>0</v>
      </c>
      <c r="CS3" s="132">
        <f>'Plan Agency North'!CS3+'Plan Agency South'!CS3</f>
        <v>0</v>
      </c>
    </row>
    <row r="4" spans="1:98" s="131" customFormat="1" ht="15.75" x14ac:dyDescent="0.25">
      <c r="A4" s="131" t="s">
        <v>236</v>
      </c>
      <c r="B4" s="131">
        <f>'Plan Agency North'!B4+'Plan Agency South'!B4</f>
        <v>0</v>
      </c>
      <c r="C4" s="131">
        <f>'Plan Agency North'!C4+'Plan Agency South'!C4</f>
        <v>0</v>
      </c>
      <c r="D4" s="131">
        <f>'Plan Agency North'!D4+'Plan Agency South'!D4</f>
        <v>0</v>
      </c>
      <c r="E4" s="131">
        <f>'Plan Agency North'!E4+'Plan Agency South'!E4</f>
        <v>0</v>
      </c>
      <c r="F4" s="131">
        <f>'Plan Agency North'!F4+'Plan Agency South'!F4</f>
        <v>0</v>
      </c>
      <c r="G4" s="131">
        <f>'Plan Agency North'!G4+'Plan Agency South'!G4</f>
        <v>0</v>
      </c>
      <c r="H4" s="131">
        <f>'Plan Agency North'!H4+'Plan Agency South'!H4</f>
        <v>0</v>
      </c>
      <c r="I4" s="131">
        <f>'Plan Agency North'!I4+'Plan Agency South'!I4</f>
        <v>0</v>
      </c>
      <c r="J4" s="131">
        <f>'Plan Agency North'!J4+'Plan Agency South'!J4</f>
        <v>0</v>
      </c>
      <c r="K4" s="131">
        <f>'Plan Agency North'!K4+'Plan Agency South'!K4</f>
        <v>0</v>
      </c>
      <c r="L4" s="131">
        <f>'Plan Agency North'!L4+'Plan Agency South'!L4</f>
        <v>0</v>
      </c>
      <c r="M4" s="132">
        <f>'Plan Agency North'!M4+'Plan Agency South'!M4</f>
        <v>0</v>
      </c>
      <c r="N4" s="133">
        <f>'Plan Agency North'!N4+'Plan Agency South'!N4</f>
        <v>0</v>
      </c>
      <c r="O4" s="133">
        <f>'Plan Agency North'!O4+'Plan Agency South'!O4</f>
        <v>0</v>
      </c>
      <c r="P4" s="133">
        <f>'Plan Agency North'!P4+'Plan Agency South'!P4</f>
        <v>0</v>
      </c>
      <c r="Q4" s="133">
        <f>'Plan Agency North'!Q4+'Plan Agency South'!Q4</f>
        <v>0</v>
      </c>
      <c r="R4" s="133">
        <f>'Plan Agency North'!R4+'Plan Agency South'!R4</f>
        <v>0</v>
      </c>
      <c r="S4" s="133">
        <f>'Plan Agency North'!S4+'Plan Agency South'!S4</f>
        <v>0</v>
      </c>
      <c r="T4" s="133">
        <f>'Plan Agency North'!T4+'Plan Agency South'!T4</f>
        <v>1</v>
      </c>
      <c r="U4" s="133">
        <f>'Plan Agency North'!U4+'Plan Agency South'!U4</f>
        <v>7</v>
      </c>
      <c r="V4" s="131">
        <f>'Plan Agency North'!V4+'Plan Agency South'!V4</f>
        <v>8</v>
      </c>
      <c r="W4" s="131">
        <f>'Plan Agency North'!W4+'Plan Agency South'!W4</f>
        <v>10</v>
      </c>
      <c r="X4" s="131">
        <f>'Plan Agency North'!X4+'Plan Agency South'!X4</f>
        <v>12</v>
      </c>
      <c r="Y4" s="132">
        <f>'Plan Agency North'!Y4+'Plan Agency South'!Y4</f>
        <v>14</v>
      </c>
      <c r="Z4" s="131">
        <f>'Plan Agency North'!Z4+'Plan Agency South'!Z4</f>
        <v>14</v>
      </c>
      <c r="AA4" s="131">
        <f>'Plan Agency North'!AA4+'Plan Agency South'!AA4</f>
        <v>14</v>
      </c>
      <c r="AB4" s="131">
        <f>'Plan Agency North'!AB4+'Plan Agency South'!AB4</f>
        <v>17</v>
      </c>
      <c r="AC4" s="131">
        <f>'Plan Agency North'!AC4+'Plan Agency South'!AC4</f>
        <v>20</v>
      </c>
      <c r="AD4" s="131">
        <f>'Plan Agency North'!AD4+'Plan Agency South'!AD4</f>
        <v>23</v>
      </c>
      <c r="AE4" s="131">
        <f>'Plan Agency North'!AE4+'Plan Agency South'!AE4</f>
        <v>27</v>
      </c>
      <c r="AF4" s="131">
        <f>'Plan Agency North'!AF4+'Plan Agency South'!AF4</f>
        <v>29</v>
      </c>
      <c r="AG4" s="131">
        <f>'Plan Agency North'!AG4+'Plan Agency South'!AG4</f>
        <v>31</v>
      </c>
      <c r="AH4" s="131">
        <f>'Plan Agency North'!AH4+'Plan Agency South'!AH4</f>
        <v>34</v>
      </c>
      <c r="AI4" s="131">
        <f>'Plan Agency North'!AI4+'Plan Agency South'!AI4</f>
        <v>36</v>
      </c>
      <c r="AJ4" s="131">
        <f>'Plan Agency North'!AJ4+'Plan Agency South'!AJ4</f>
        <v>38</v>
      </c>
      <c r="AK4" s="132">
        <f>'Plan Agency North'!AK4+'Plan Agency South'!AK4</f>
        <v>40</v>
      </c>
      <c r="AL4" s="131">
        <f>'Plan Agency North'!AL4+'Plan Agency South'!AL4</f>
        <v>40</v>
      </c>
      <c r="AM4" s="131">
        <f>'Plan Agency North'!AM4+'Plan Agency South'!AM4</f>
        <v>40</v>
      </c>
      <c r="AN4" s="131">
        <f>'Plan Agency North'!AN4+'Plan Agency South'!AN4</f>
        <v>44</v>
      </c>
      <c r="AO4" s="131">
        <f>'Plan Agency North'!AO4+'Plan Agency South'!AO4</f>
        <v>46</v>
      </c>
      <c r="AP4" s="131">
        <f>'Plan Agency North'!AP4+'Plan Agency South'!AP4</f>
        <v>50</v>
      </c>
      <c r="AQ4" s="131">
        <f>'Plan Agency North'!AQ4+'Plan Agency South'!AQ4</f>
        <v>54</v>
      </c>
      <c r="AR4" s="131">
        <f>'Plan Agency North'!AR4+'Plan Agency South'!AR4</f>
        <v>56</v>
      </c>
      <c r="AS4" s="131">
        <f>'Plan Agency North'!AS4+'Plan Agency South'!AS4</f>
        <v>58</v>
      </c>
      <c r="AT4" s="131">
        <f>'Plan Agency North'!AT4+'Plan Agency South'!AT4</f>
        <v>62</v>
      </c>
      <c r="AU4" s="131">
        <f>'Plan Agency North'!AU4+'Plan Agency South'!AU4</f>
        <v>64</v>
      </c>
      <c r="AV4" s="131">
        <f>'Plan Agency North'!AV4+'Plan Agency South'!AV4</f>
        <v>66</v>
      </c>
      <c r="AW4" s="132">
        <f>'Plan Agency North'!AW4+'Plan Agency South'!AW4</f>
        <v>68</v>
      </c>
      <c r="AX4" s="131">
        <f>'Plan Agency North'!AX4+'Plan Agency South'!AX4</f>
        <v>68</v>
      </c>
      <c r="AY4" s="131">
        <f>'Plan Agency North'!AY4+'Plan Agency South'!AY4</f>
        <v>68</v>
      </c>
      <c r="AZ4" s="131">
        <f>'Plan Agency North'!AZ4+'Plan Agency South'!AZ4</f>
        <v>70</v>
      </c>
      <c r="BA4" s="131">
        <f>'Plan Agency North'!BA4+'Plan Agency South'!BA4</f>
        <v>71</v>
      </c>
      <c r="BB4" s="131">
        <f>'Plan Agency North'!BB4+'Plan Agency South'!BB4</f>
        <v>73</v>
      </c>
      <c r="BC4" s="131">
        <f>'Plan Agency North'!BC4+'Plan Agency South'!BC4</f>
        <v>74</v>
      </c>
      <c r="BD4" s="131">
        <f>'Plan Agency North'!BD4+'Plan Agency South'!BD4</f>
        <v>76</v>
      </c>
      <c r="BE4" s="131">
        <f>'Plan Agency North'!BE4+'Plan Agency South'!BE4</f>
        <v>77</v>
      </c>
      <c r="BF4" s="131">
        <f>'Plan Agency North'!BF4+'Plan Agency South'!BF4</f>
        <v>79</v>
      </c>
      <c r="BG4" s="131">
        <f>'Plan Agency North'!BG4+'Plan Agency South'!BG4</f>
        <v>80</v>
      </c>
      <c r="BH4" s="131">
        <f>'Plan Agency North'!BH4+'Plan Agency South'!BH4</f>
        <v>80</v>
      </c>
      <c r="BI4" s="132">
        <f>'Plan Agency North'!BI4+'Plan Agency South'!BI4</f>
        <v>80</v>
      </c>
      <c r="BJ4" s="131">
        <f>'Plan Agency North'!BJ4+'Plan Agency South'!BJ4</f>
        <v>80</v>
      </c>
      <c r="BK4" s="131">
        <f>'Plan Agency North'!BK4+'Plan Agency South'!BK4</f>
        <v>80</v>
      </c>
      <c r="BL4" s="131">
        <f>'Plan Agency North'!BL4+'Plan Agency South'!BL4</f>
        <v>83</v>
      </c>
      <c r="BM4" s="131">
        <f>'Plan Agency North'!BM4+'Plan Agency South'!BM4</f>
        <v>83</v>
      </c>
      <c r="BN4" s="131">
        <f>'Plan Agency North'!BN4+'Plan Agency South'!BN4</f>
        <v>83</v>
      </c>
      <c r="BO4" s="131">
        <f>'Plan Agency North'!BO4+'Plan Agency South'!BO4</f>
        <v>86</v>
      </c>
      <c r="BP4" s="131">
        <f>'Plan Agency North'!BP4+'Plan Agency South'!BP4</f>
        <v>86</v>
      </c>
      <c r="BQ4" s="131">
        <f>'Plan Agency North'!BQ4+'Plan Agency South'!BQ4</f>
        <v>86</v>
      </c>
      <c r="BR4" s="131">
        <f>'Plan Agency North'!BR4+'Plan Agency South'!BR4</f>
        <v>88</v>
      </c>
      <c r="BS4" s="131">
        <f>'Plan Agency North'!BS4+'Plan Agency South'!BS4</f>
        <v>88</v>
      </c>
      <c r="BT4" s="131">
        <f>'Plan Agency North'!BT4+'Plan Agency South'!BT4</f>
        <v>88</v>
      </c>
      <c r="BU4" s="132">
        <f>'Plan Agency North'!BU4+'Plan Agency South'!BU4</f>
        <v>88</v>
      </c>
      <c r="BV4" s="131">
        <f>'Plan Agency North'!BV4+'Plan Agency South'!BV4</f>
        <v>88</v>
      </c>
      <c r="BW4" s="131">
        <f>'Plan Agency North'!BW4+'Plan Agency South'!BW4</f>
        <v>88</v>
      </c>
      <c r="BX4" s="131">
        <f>'Plan Agency North'!BX4+'Plan Agency South'!BX4</f>
        <v>90</v>
      </c>
      <c r="BY4" s="131">
        <f>'Plan Agency North'!BY4+'Plan Agency South'!BY4</f>
        <v>90</v>
      </c>
      <c r="BZ4" s="131">
        <f>'Plan Agency North'!BZ4+'Plan Agency South'!BZ4</f>
        <v>90</v>
      </c>
      <c r="CA4" s="131">
        <f>'Plan Agency North'!CA4+'Plan Agency South'!CA4</f>
        <v>92</v>
      </c>
      <c r="CB4" s="131">
        <f>'Plan Agency North'!CB4+'Plan Agency South'!CB4</f>
        <v>92</v>
      </c>
      <c r="CC4" s="131">
        <f>'Plan Agency North'!CC4+'Plan Agency South'!CC4</f>
        <v>92</v>
      </c>
      <c r="CD4" s="131">
        <f>'Plan Agency North'!CD4+'Plan Agency South'!CD4</f>
        <v>94</v>
      </c>
      <c r="CE4" s="131">
        <f>'Plan Agency North'!CE4+'Plan Agency South'!CE4</f>
        <v>94</v>
      </c>
      <c r="CF4" s="131">
        <f>'Plan Agency North'!CF4+'Plan Agency South'!CF4</f>
        <v>94</v>
      </c>
      <c r="CG4" s="132">
        <f>'Plan Agency North'!CG4+'Plan Agency South'!CG4</f>
        <v>94</v>
      </c>
      <c r="CH4" s="131">
        <f>'Plan Agency North'!CH4+'Plan Agency South'!CH4</f>
        <v>94</v>
      </c>
      <c r="CI4" s="131">
        <f>'Plan Agency North'!CI4+'Plan Agency South'!CI4</f>
        <v>94</v>
      </c>
      <c r="CJ4" s="131">
        <f>'Plan Agency North'!CJ4+'Plan Agency South'!CJ4</f>
        <v>96</v>
      </c>
      <c r="CK4" s="131">
        <f>'Plan Agency North'!CK4+'Plan Agency South'!CK4</f>
        <v>96</v>
      </c>
      <c r="CL4" s="131">
        <f>'Plan Agency North'!CL4+'Plan Agency South'!CL4</f>
        <v>96</v>
      </c>
      <c r="CM4" s="131">
        <f>'Plan Agency North'!CM4+'Plan Agency South'!CM4</f>
        <v>98</v>
      </c>
      <c r="CN4" s="131">
        <f>'Plan Agency North'!CN4+'Plan Agency South'!CN4</f>
        <v>98</v>
      </c>
      <c r="CO4" s="131">
        <f>'Plan Agency North'!CO4+'Plan Agency South'!CO4</f>
        <v>98</v>
      </c>
      <c r="CP4" s="131">
        <f>'Plan Agency North'!CP4+'Plan Agency South'!CP4</f>
        <v>100</v>
      </c>
      <c r="CQ4" s="131">
        <f>'Plan Agency North'!CQ4+'Plan Agency South'!CQ4</f>
        <v>100</v>
      </c>
      <c r="CR4" s="131">
        <f>'Plan Agency North'!CR4+'Plan Agency South'!CR4</f>
        <v>100</v>
      </c>
      <c r="CS4" s="132">
        <f>'Plan Agency North'!CS4+'Plan Agency South'!CS4</f>
        <v>100</v>
      </c>
    </row>
    <row r="5" spans="1:98" s="139" customFormat="1" x14ac:dyDescent="0.25">
      <c r="A5" s="134"/>
      <c r="B5" s="134">
        <v>1</v>
      </c>
      <c r="C5" s="135">
        <v>2</v>
      </c>
      <c r="D5" s="134">
        <v>3</v>
      </c>
      <c r="E5" s="135">
        <v>4</v>
      </c>
      <c r="F5" s="134">
        <v>5</v>
      </c>
      <c r="G5" s="134">
        <v>6</v>
      </c>
      <c r="H5" s="135">
        <v>7</v>
      </c>
      <c r="I5" s="134">
        <v>8</v>
      </c>
      <c r="J5" s="135">
        <v>9</v>
      </c>
      <c r="K5" s="134">
        <v>10</v>
      </c>
      <c r="L5" s="134">
        <v>11</v>
      </c>
      <c r="M5" s="136">
        <v>12</v>
      </c>
      <c r="N5" s="137">
        <v>1</v>
      </c>
      <c r="O5" s="138">
        <v>2</v>
      </c>
      <c r="P5" s="137">
        <v>3</v>
      </c>
      <c r="Q5" s="138">
        <v>4</v>
      </c>
      <c r="R5" s="137">
        <v>5</v>
      </c>
      <c r="S5" s="138">
        <v>6</v>
      </c>
      <c r="T5" s="137">
        <v>7</v>
      </c>
      <c r="U5" s="138">
        <v>8</v>
      </c>
      <c r="V5" s="134">
        <v>9</v>
      </c>
      <c r="W5" s="135">
        <v>10</v>
      </c>
      <c r="X5" s="134">
        <v>11</v>
      </c>
      <c r="Y5" s="136">
        <v>12</v>
      </c>
      <c r="Z5" s="134">
        <v>13</v>
      </c>
      <c r="AA5" s="135">
        <v>14</v>
      </c>
      <c r="AB5" s="134">
        <v>15</v>
      </c>
      <c r="AC5" s="135">
        <v>16</v>
      </c>
      <c r="AD5" s="134">
        <v>17</v>
      </c>
      <c r="AE5" s="135">
        <v>18</v>
      </c>
      <c r="AF5" s="134">
        <v>19</v>
      </c>
      <c r="AG5" s="135">
        <v>20</v>
      </c>
      <c r="AH5" s="134">
        <v>21</v>
      </c>
      <c r="AI5" s="135">
        <v>22</v>
      </c>
      <c r="AJ5" s="134">
        <v>23</v>
      </c>
      <c r="AK5" s="136">
        <v>24</v>
      </c>
      <c r="AL5" s="134">
        <v>25</v>
      </c>
      <c r="AM5" s="135">
        <v>26</v>
      </c>
      <c r="AN5" s="134">
        <v>27</v>
      </c>
      <c r="AO5" s="135">
        <v>28</v>
      </c>
      <c r="AP5" s="134">
        <v>29</v>
      </c>
      <c r="AQ5" s="135">
        <v>30</v>
      </c>
      <c r="AR5" s="134">
        <v>31</v>
      </c>
      <c r="AS5" s="135">
        <v>32</v>
      </c>
      <c r="AT5" s="134">
        <v>33</v>
      </c>
      <c r="AU5" s="135">
        <v>34</v>
      </c>
      <c r="AV5" s="134">
        <v>35</v>
      </c>
      <c r="AW5" s="136">
        <v>36</v>
      </c>
      <c r="AX5" s="134">
        <v>37</v>
      </c>
      <c r="AY5" s="135">
        <v>38</v>
      </c>
      <c r="AZ5" s="134">
        <v>39</v>
      </c>
      <c r="BA5" s="135">
        <v>40</v>
      </c>
      <c r="BB5" s="134">
        <v>41</v>
      </c>
      <c r="BC5" s="135">
        <v>42</v>
      </c>
      <c r="BD5" s="134">
        <v>43</v>
      </c>
      <c r="BE5" s="135">
        <v>44</v>
      </c>
      <c r="BF5" s="134">
        <v>45</v>
      </c>
      <c r="BG5" s="135">
        <v>46</v>
      </c>
      <c r="BH5" s="134">
        <v>47</v>
      </c>
      <c r="BI5" s="136">
        <v>48</v>
      </c>
      <c r="BJ5" s="134">
        <v>49</v>
      </c>
      <c r="BK5" s="135">
        <v>50</v>
      </c>
      <c r="BL5" s="134">
        <v>51</v>
      </c>
      <c r="BM5" s="135">
        <v>52</v>
      </c>
      <c r="BN5" s="134">
        <v>53</v>
      </c>
      <c r="BO5" s="135">
        <v>54</v>
      </c>
      <c r="BP5" s="134">
        <v>55</v>
      </c>
      <c r="BQ5" s="135">
        <v>56</v>
      </c>
      <c r="BR5" s="134">
        <v>57</v>
      </c>
      <c r="BS5" s="135">
        <v>58</v>
      </c>
      <c r="BT5" s="134">
        <v>59</v>
      </c>
      <c r="BU5" s="136">
        <v>60</v>
      </c>
      <c r="BV5" s="134">
        <v>61</v>
      </c>
      <c r="BW5" s="135">
        <v>62</v>
      </c>
      <c r="BX5" s="134">
        <v>63</v>
      </c>
      <c r="BY5" s="135">
        <v>64</v>
      </c>
      <c r="BZ5" s="134">
        <v>65</v>
      </c>
      <c r="CA5" s="135">
        <v>66</v>
      </c>
      <c r="CB5" s="134">
        <v>67</v>
      </c>
      <c r="CC5" s="135">
        <v>68</v>
      </c>
      <c r="CD5" s="134">
        <v>69</v>
      </c>
      <c r="CE5" s="135">
        <v>70</v>
      </c>
      <c r="CF5" s="134">
        <v>71</v>
      </c>
      <c r="CG5" s="136">
        <v>72</v>
      </c>
      <c r="CH5" s="134">
        <v>73</v>
      </c>
      <c r="CI5" s="135">
        <v>74</v>
      </c>
      <c r="CJ5" s="134">
        <v>75</v>
      </c>
      <c r="CK5" s="135">
        <v>76</v>
      </c>
      <c r="CL5" s="134">
        <v>77</v>
      </c>
      <c r="CM5" s="135">
        <v>78</v>
      </c>
      <c r="CN5" s="134">
        <v>79</v>
      </c>
      <c r="CO5" s="135">
        <v>80</v>
      </c>
      <c r="CP5" s="134">
        <v>81</v>
      </c>
      <c r="CQ5" s="135">
        <v>82</v>
      </c>
      <c r="CR5" s="134">
        <v>83</v>
      </c>
      <c r="CS5" s="136">
        <v>84</v>
      </c>
      <c r="CT5" s="135"/>
    </row>
    <row r="6" spans="1:98" s="140" customFormat="1" x14ac:dyDescent="0.25">
      <c r="A6" s="140" t="s">
        <v>237</v>
      </c>
      <c r="B6" s="140">
        <v>42005</v>
      </c>
      <c r="C6" s="140">
        <v>42036</v>
      </c>
      <c r="D6" s="140">
        <v>42064</v>
      </c>
      <c r="E6" s="140">
        <v>42095</v>
      </c>
      <c r="F6" s="140">
        <v>42125</v>
      </c>
      <c r="G6" s="140">
        <v>42156</v>
      </c>
      <c r="H6" s="140">
        <v>42186</v>
      </c>
      <c r="I6" s="140">
        <v>42217</v>
      </c>
      <c r="J6" s="140">
        <v>42248</v>
      </c>
      <c r="K6" s="140">
        <v>42278</v>
      </c>
      <c r="L6" s="140">
        <v>42309</v>
      </c>
      <c r="M6" s="141">
        <v>42339</v>
      </c>
      <c r="N6" s="142">
        <v>42370</v>
      </c>
      <c r="O6" s="142">
        <v>42401</v>
      </c>
      <c r="P6" s="142">
        <v>42430</v>
      </c>
      <c r="Q6" s="142">
        <v>42461</v>
      </c>
      <c r="R6" s="142">
        <v>42491</v>
      </c>
      <c r="S6" s="142">
        <v>42522</v>
      </c>
      <c r="T6" s="142">
        <v>42552</v>
      </c>
      <c r="U6" s="142">
        <v>42583</v>
      </c>
      <c r="V6" s="140">
        <v>42614</v>
      </c>
      <c r="W6" s="140">
        <v>42644</v>
      </c>
      <c r="X6" s="140">
        <v>42675</v>
      </c>
      <c r="Y6" s="141">
        <v>42705</v>
      </c>
      <c r="Z6" s="140">
        <v>42752</v>
      </c>
      <c r="AA6" s="140">
        <v>42783</v>
      </c>
      <c r="AB6" s="140">
        <v>42811</v>
      </c>
      <c r="AC6" s="140">
        <v>42842</v>
      </c>
      <c r="AD6" s="140">
        <v>42872</v>
      </c>
      <c r="AE6" s="140">
        <v>42903</v>
      </c>
      <c r="AF6" s="140">
        <v>42933</v>
      </c>
      <c r="AG6" s="140">
        <v>42964</v>
      </c>
      <c r="AH6" s="140">
        <v>42995</v>
      </c>
      <c r="AI6" s="140">
        <v>43025</v>
      </c>
      <c r="AJ6" s="140">
        <v>43056</v>
      </c>
      <c r="AK6" s="141">
        <v>43086</v>
      </c>
      <c r="AL6" s="140">
        <v>43118</v>
      </c>
      <c r="AM6" s="140">
        <v>43149</v>
      </c>
      <c r="AN6" s="140">
        <v>43177</v>
      </c>
      <c r="AO6" s="140">
        <v>43208</v>
      </c>
      <c r="AP6" s="140">
        <v>43238</v>
      </c>
      <c r="AQ6" s="140">
        <v>43269</v>
      </c>
      <c r="AR6" s="140">
        <v>43299</v>
      </c>
      <c r="AS6" s="140">
        <v>43330</v>
      </c>
      <c r="AT6" s="140">
        <v>43361</v>
      </c>
      <c r="AU6" s="140">
        <v>43391</v>
      </c>
      <c r="AV6" s="140">
        <v>43422</v>
      </c>
      <c r="AW6" s="141">
        <v>43452</v>
      </c>
      <c r="AX6" s="140">
        <v>43483</v>
      </c>
      <c r="AY6" s="140">
        <v>43514</v>
      </c>
      <c r="AZ6" s="140">
        <v>43542</v>
      </c>
      <c r="BA6" s="140">
        <v>43573</v>
      </c>
      <c r="BB6" s="140">
        <v>43603</v>
      </c>
      <c r="BC6" s="140">
        <v>43634</v>
      </c>
      <c r="BD6" s="140">
        <v>43664</v>
      </c>
      <c r="BE6" s="140">
        <v>43695</v>
      </c>
      <c r="BF6" s="140">
        <v>43726</v>
      </c>
      <c r="BG6" s="140">
        <v>43756</v>
      </c>
      <c r="BH6" s="140">
        <v>43787</v>
      </c>
      <c r="BI6" s="141">
        <v>43817</v>
      </c>
      <c r="BJ6" s="140">
        <v>43848</v>
      </c>
      <c r="BK6" s="140">
        <v>43879</v>
      </c>
      <c r="BL6" s="140">
        <v>43908</v>
      </c>
      <c r="BM6" s="140">
        <v>43939</v>
      </c>
      <c r="BN6" s="140">
        <v>43969</v>
      </c>
      <c r="BO6" s="140">
        <v>44000</v>
      </c>
      <c r="BP6" s="140">
        <v>44030</v>
      </c>
      <c r="BQ6" s="140">
        <v>44061</v>
      </c>
      <c r="BR6" s="140">
        <v>44092</v>
      </c>
      <c r="BS6" s="140">
        <v>44122</v>
      </c>
      <c r="BT6" s="140">
        <v>44153</v>
      </c>
      <c r="BU6" s="141">
        <v>44183</v>
      </c>
      <c r="BV6" s="140">
        <v>44214</v>
      </c>
      <c r="BW6" s="140">
        <v>44245</v>
      </c>
      <c r="BX6" s="140">
        <v>44273</v>
      </c>
      <c r="BY6" s="140">
        <v>44304</v>
      </c>
      <c r="BZ6" s="140">
        <v>44334</v>
      </c>
      <c r="CA6" s="140">
        <v>44365</v>
      </c>
      <c r="CB6" s="140">
        <v>44395</v>
      </c>
      <c r="CC6" s="140">
        <v>44426</v>
      </c>
      <c r="CD6" s="140">
        <v>44457</v>
      </c>
      <c r="CE6" s="140">
        <v>44487</v>
      </c>
      <c r="CF6" s="140">
        <v>44518</v>
      </c>
      <c r="CG6" s="141">
        <v>44548</v>
      </c>
      <c r="CH6" s="140">
        <v>44579</v>
      </c>
      <c r="CI6" s="140">
        <v>44610</v>
      </c>
      <c r="CJ6" s="140">
        <v>44638</v>
      </c>
      <c r="CK6" s="140">
        <v>44669</v>
      </c>
      <c r="CL6" s="140">
        <v>44699</v>
      </c>
      <c r="CM6" s="140">
        <v>44730</v>
      </c>
      <c r="CN6" s="140">
        <v>44760</v>
      </c>
      <c r="CO6" s="140">
        <v>44791</v>
      </c>
      <c r="CP6" s="140">
        <v>44822</v>
      </c>
      <c r="CQ6" s="140">
        <v>44852</v>
      </c>
      <c r="CR6" s="140">
        <v>44883</v>
      </c>
      <c r="CS6" s="141">
        <v>44913</v>
      </c>
    </row>
    <row r="7" spans="1:98" s="143" customFormat="1" x14ac:dyDescent="0.25">
      <c r="A7" s="143" t="s">
        <v>238</v>
      </c>
      <c r="B7" s="143">
        <f>'Plan Agency North'!B7+'Plan Agency South'!B7</f>
        <v>0</v>
      </c>
      <c r="C7" s="143">
        <f>'Plan Agency North'!C7+'Plan Agency South'!C7</f>
        <v>0</v>
      </c>
      <c r="D7" s="143">
        <f>'Plan Agency North'!D7+'Plan Agency South'!D7</f>
        <v>0</v>
      </c>
      <c r="E7" s="143">
        <f>'Plan Agency North'!E7+'Plan Agency South'!E7</f>
        <v>0</v>
      </c>
      <c r="F7" s="143">
        <f>'Plan Agency North'!F7+'Plan Agency South'!F7</f>
        <v>0</v>
      </c>
      <c r="G7" s="143">
        <f>'Plan Agency North'!G7+'Plan Agency South'!G7</f>
        <v>0</v>
      </c>
      <c r="H7" s="143">
        <f>'Plan Agency North'!H7+'Plan Agency South'!H7</f>
        <v>0</v>
      </c>
      <c r="I7" s="143">
        <f>'Plan Agency North'!I7+'Plan Agency South'!I7</f>
        <v>0</v>
      </c>
      <c r="J7" s="143">
        <f>'Plan Agency North'!J7+'Plan Agency South'!J7</f>
        <v>0</v>
      </c>
      <c r="K7" s="143">
        <f>'Plan Agency North'!K7+'Plan Agency South'!K7</f>
        <v>0</v>
      </c>
      <c r="L7" s="143">
        <f>'Plan Agency North'!L7+'Plan Agency South'!L7</f>
        <v>0</v>
      </c>
      <c r="M7" s="144">
        <f>'Plan Agency North'!M7+'Plan Agency South'!M7</f>
        <v>0</v>
      </c>
      <c r="N7" s="145">
        <f>'Plan Agency North'!N7+'Plan Agency South'!N7</f>
        <v>503</v>
      </c>
      <c r="O7" s="145">
        <f>'Plan Agency North'!O7+'Plan Agency South'!O7</f>
        <v>509</v>
      </c>
      <c r="P7" s="145">
        <f>'Plan Agency North'!P7+'Plan Agency South'!P7</f>
        <v>533</v>
      </c>
      <c r="Q7" s="145">
        <f>'Plan Agency North'!Q7+'Plan Agency South'!Q7</f>
        <v>593</v>
      </c>
      <c r="R7" s="145">
        <f>'Plan Agency North'!R7+'Plan Agency South'!R7</f>
        <v>653</v>
      </c>
      <c r="S7" s="145">
        <f>'Plan Agency North'!S7+'Plan Agency South'!S7</f>
        <v>760</v>
      </c>
      <c r="T7" s="145">
        <f>'Plan Agency North'!T7+'Plan Agency South'!T7</f>
        <v>1314</v>
      </c>
      <c r="U7" s="145">
        <f>'Plan Agency North'!U7+'Plan Agency South'!U7</f>
        <v>1324.56</v>
      </c>
      <c r="V7" s="143">
        <f>'Plan Agency North'!V7+'Plan Agency South'!V7</f>
        <v>1437.3344</v>
      </c>
      <c r="W7" s="143">
        <f>'Plan Agency North'!W7+'Plan Agency South'!W7</f>
        <v>1563.3810559999999</v>
      </c>
      <c r="X7" s="143">
        <f>'Plan Agency North'!X7+'Plan Agency South'!X7</f>
        <v>1627.5781987999999</v>
      </c>
      <c r="Y7" s="144">
        <f>'Plan Agency North'!Y7+'Plan Agency South'!Y7</f>
        <v>1763.917816812</v>
      </c>
      <c r="Z7" s="143">
        <f>'Plan Agency North'!Z7+'Plan Agency South'!Z7</f>
        <v>1902.2251123898</v>
      </c>
      <c r="AA7" s="143">
        <f>'Plan Agency North'!AA7+'Plan Agency South'!AA7</f>
        <v>1794.5917037284321</v>
      </c>
      <c r="AB7" s="143">
        <f>'Plan Agency North'!AB7+'Plan Agency South'!AB7</f>
        <v>1871.8082502962395</v>
      </c>
      <c r="AC7" s="143">
        <f>'Plan Agency North'!AC7+'Plan Agency South'!AC7</f>
        <v>1973.9888797338533</v>
      </c>
      <c r="AD7" s="143">
        <f>'Plan Agency North'!AD7+'Plan Agency South'!AD7</f>
        <v>1902.2907117976906</v>
      </c>
      <c r="AE7" s="143">
        <f>'Plan Agency North'!AE7+'Plan Agency South'!AE7</f>
        <v>2014.9190846447136</v>
      </c>
      <c r="AF7" s="143">
        <f>'Plan Agency North'!AF7+'Plan Agency South'!AF7</f>
        <v>2148.3476767016191</v>
      </c>
      <c r="AG7" s="143">
        <f>'Plan Agency North'!AG7+'Plan Agency South'!AG7</f>
        <v>2071.9648378944012</v>
      </c>
      <c r="AH7" s="143">
        <f>'Plan Agency North'!AH7+'Plan Agency South'!AH7</f>
        <v>2188.0217551482751</v>
      </c>
      <c r="AI7" s="143">
        <f>'Plan Agency North'!AI7+'Plan Agency South'!AI7</f>
        <v>2331.1422846074338</v>
      </c>
      <c r="AJ7" s="143">
        <f>'Plan Agency North'!AJ7+'Plan Agency South'!AJ7</f>
        <v>2260.6748094943923</v>
      </c>
      <c r="AK7" s="144">
        <f>'Plan Agency North'!AK7+'Plan Agency South'!AK7</f>
        <v>2380.5711328942421</v>
      </c>
      <c r="AL7" s="143">
        <f>'Plan Agency North'!AL7+'Plan Agency South'!AL7</f>
        <v>2508.4328014594726</v>
      </c>
      <c r="AM7" s="143">
        <f>'Plan Agency North'!AM7+'Plan Agency South'!AM7</f>
        <v>2289.1546070332602</v>
      </c>
      <c r="AN7" s="143">
        <f>'Plan Agency North'!AN7+'Plan Agency South'!AN7</f>
        <v>2386.7396839991425</v>
      </c>
      <c r="AO7" s="143">
        <f>'Plan Agency North'!AO7+'Plan Agency South'!AO7</f>
        <v>2528.294977098024</v>
      </c>
      <c r="AP7" s="143">
        <f>'Plan Agency North'!AP7+'Plan Agency South'!AP7</f>
        <v>2422.5563880956151</v>
      </c>
      <c r="AQ7" s="143">
        <f>'Plan Agency North'!AQ7+'Plan Agency South'!AQ7</f>
        <v>2544.4695236540347</v>
      </c>
      <c r="AR7" s="143">
        <f>'Plan Agency North'!AR7+'Plan Agency South'!AR7</f>
        <v>2669.8391682070082</v>
      </c>
      <c r="AS7" s="143">
        <f>'Plan Agency North'!AS7+'Plan Agency South'!AS7</f>
        <v>2540.6157367821479</v>
      </c>
      <c r="AT7" s="143">
        <f>'Plan Agency North'!AT7+'Plan Agency South'!AT7</f>
        <v>2670.3102771527074</v>
      </c>
      <c r="AU7" s="143">
        <f>'Plan Agency North'!AU7+'Plan Agency South'!AU7</f>
        <v>2806.5099599594637</v>
      </c>
      <c r="AV7" s="143">
        <f>'Plan Agency North'!AV7+'Plan Agency South'!AV7</f>
        <v>2678.062118017031</v>
      </c>
      <c r="AW7" s="144">
        <f>'Plan Agency North'!AW7+'Plan Agency South'!AW7</f>
        <v>2819.3515109248856</v>
      </c>
      <c r="AX7" s="143">
        <f>'Plan Agency North'!AX7+'Plan Agency South'!AX7</f>
        <v>2964.6959881171629</v>
      </c>
      <c r="AY7" s="143">
        <f>'Plan Agency North'!AY7+'Plan Agency South'!AY7</f>
        <v>2855.9045028370383</v>
      </c>
      <c r="AZ7" s="143">
        <f>'Plan Agency North'!AZ7+'Plan Agency South'!AZ7</f>
        <v>2969.1573502752522</v>
      </c>
      <c r="BA7" s="143">
        <f>'Plan Agency North'!BA7+'Plan Agency South'!BA7</f>
        <v>3124.6166844600571</v>
      </c>
      <c r="BB7" s="143">
        <f>'Plan Agency North'!BB7+'Plan Agency South'!BB7</f>
        <v>3012.8163962278068</v>
      </c>
      <c r="BC7" s="143">
        <f>'Plan Agency North'!BC7+'Plan Agency South'!BC7</f>
        <v>3130.6325119933836</v>
      </c>
      <c r="BD7" s="143">
        <f>'Plan Agency North'!BD7+'Plan Agency South'!BD7</f>
        <v>3253.6273928978044</v>
      </c>
      <c r="BE7" s="143">
        <f>'Plan Agency North'!BE7+'Plan Agency South'!BE7</f>
        <v>3130.7841276462359</v>
      </c>
      <c r="BF7" s="143">
        <f>'Plan Agency North'!BF7+'Plan Agency South'!BF7</f>
        <v>3261.9159261127552</v>
      </c>
      <c r="BG7" s="143">
        <f>'Plan Agency North'!BG7+'Plan Agency South'!BG7</f>
        <v>3401.3886465521564</v>
      </c>
      <c r="BH7" s="143">
        <f>'Plan Agency North'!BH7+'Plan Agency South'!BH7</f>
        <v>3292.8239878097174</v>
      </c>
      <c r="BI7" s="144">
        <f>'Plan Agency North'!BI7+'Plan Agency South'!BI7</f>
        <v>3440.7144052897693</v>
      </c>
      <c r="BJ7" s="143">
        <f>'Plan Agency North'!BJ7+'Plan Agency South'!BJ7</f>
        <v>3592.8349340910254</v>
      </c>
      <c r="BK7" s="143">
        <f>'Plan Agency North'!BK7+'Plan Agency South'!BK7</f>
        <v>3408.4651119834057</v>
      </c>
      <c r="BL7" s="143">
        <f>'Plan Agency North'!BL7+'Plan Agency South'!BL7</f>
        <v>3546.9729278309496</v>
      </c>
      <c r="BM7" s="143">
        <f>'Plan Agency North'!BM7+'Plan Agency South'!BM7</f>
        <v>3687.2732046799138</v>
      </c>
      <c r="BN7" s="143">
        <f>'Plan Agency North'!BN7+'Plan Agency South'!BN7</f>
        <v>3487.9970077389539</v>
      </c>
      <c r="BO7" s="143">
        <f>'Plan Agency North'!BO7+'Plan Agency South'!BO7</f>
        <v>3608.6772365453376</v>
      </c>
      <c r="BP7" s="143">
        <f>'Plan Agency North'!BP7+'Plan Agency South'!BP7</f>
        <v>3733.8339001660383</v>
      </c>
      <c r="BQ7" s="143">
        <f>'Plan Agency North'!BQ7+'Plan Agency South'!BQ7</f>
        <v>3528.0869897445214</v>
      </c>
      <c r="BR7" s="143">
        <f>'Plan Agency North'!BR7+'Plan Agency South'!BR7</f>
        <v>3660.766127729381</v>
      </c>
      <c r="BS7" s="143">
        <f>'Plan Agency North'!BS7+'Plan Agency South'!BS7</f>
        <v>3801.0644166598545</v>
      </c>
      <c r="BT7" s="143">
        <f>'Plan Agency North'!BT7+'Plan Agency South'!BT7</f>
        <v>3606.2783446071007</v>
      </c>
      <c r="BU7" s="144">
        <f>'Plan Agency North'!BU7+'Plan Agency South'!BU7</f>
        <v>3753.5913344191376</v>
      </c>
      <c r="BV7" s="143">
        <f>'Plan Agency North'!BV7+'Plan Agency South'!BV7</f>
        <v>3905.075736917478</v>
      </c>
      <c r="BW7" s="143">
        <f>'Plan Agency North'!BW7+'Plan Agency South'!BW7</f>
        <v>3779.1380779539809</v>
      </c>
      <c r="BX7" s="143">
        <f>'Plan Agency North'!BX7+'Plan Agency South'!BX7</f>
        <v>3934.7176060128349</v>
      </c>
      <c r="BY7" s="143">
        <f>'Plan Agency North'!BY7+'Plan Agency South'!BY7</f>
        <v>4091.1511407309595</v>
      </c>
      <c r="BZ7" s="143">
        <f>'Plan Agency North'!BZ7+'Plan Agency South'!BZ7</f>
        <v>3932.3135561681952</v>
      </c>
      <c r="CA7" s="143">
        <f>'Plan Agency North'!CA7+'Plan Agency South'!CA7</f>
        <v>4065.135848838911</v>
      </c>
      <c r="CB7" s="143">
        <f>'Plan Agency North'!CB7+'Plan Agency South'!CB7</f>
        <v>4202.8966492341387</v>
      </c>
      <c r="CC7" s="143">
        <f>'Plan Agency North'!CC7+'Plan Agency South'!CC7</f>
        <v>4027.290993902981</v>
      </c>
      <c r="CD7" s="143">
        <f>'Plan Agency North'!CD7+'Plan Agency South'!CD7</f>
        <v>4172.6170711784689</v>
      </c>
      <c r="CE7" s="143">
        <f>'Plan Agency North'!CE7+'Plan Agency South'!CE7</f>
        <v>4326.7007758957643</v>
      </c>
      <c r="CF7" s="143">
        <f>'Plan Agency North'!CF7+'Plan Agency South'!CF7</f>
        <v>4168.3776957305508</v>
      </c>
      <c r="CG7" s="144">
        <f>'Plan Agency North'!CG7+'Plan Agency South'!CG7</f>
        <v>4330.2837370420857</v>
      </c>
      <c r="CH7" s="143">
        <f>'Plan Agency North'!CH7+'Plan Agency South'!CH7</f>
        <v>4497.143389184972</v>
      </c>
      <c r="CI7" s="143">
        <f>'Plan Agency North'!CI7+'Plan Agency South'!CI7</f>
        <v>4344.0406589412187</v>
      </c>
      <c r="CJ7" s="143">
        <f>'Plan Agency North'!CJ7+'Plan Agency South'!CJ7</f>
        <v>4516.958135363926</v>
      </c>
      <c r="CK7" s="143">
        <f>'Plan Agency North'!CK7+'Plan Agency South'!CK7</f>
        <v>4691.3300342061957</v>
      </c>
      <c r="CL7" s="143">
        <f>'Plan Agency North'!CL7+'Plan Agency South'!CL7</f>
        <v>4504.7536413917023</v>
      </c>
      <c r="CM7" s="143">
        <f>'Plan Agency North'!CM7+'Plan Agency South'!CM7</f>
        <v>4653.1811352332334</v>
      </c>
      <c r="CN7" s="143">
        <f>'Plan Agency North'!CN7+'Plan Agency South'!CN7</f>
        <v>4807.8294953832083</v>
      </c>
      <c r="CO7" s="143">
        <f>'Plan Agency North'!CO7+'Plan Agency South'!CO7</f>
        <v>4605.5150950151065</v>
      </c>
      <c r="CP7" s="143">
        <f>'Plan Agency North'!CP7+'Plan Agency South'!CP7</f>
        <v>4769.2967123017943</v>
      </c>
      <c r="CQ7" s="143">
        <f>'Plan Agency North'!CQ7+'Plan Agency South'!CQ7</f>
        <v>4943.1816042129967</v>
      </c>
      <c r="CR7" s="143">
        <f>'Plan Agency North'!CR7+'Plan Agency South'!CR7</f>
        <v>4761.5786771563662</v>
      </c>
      <c r="CS7" s="144">
        <f>'Plan Agency North'!CS7+'Plan Agency South'!CS7</f>
        <v>4944.7714556759947</v>
      </c>
    </row>
    <row r="8" spans="1:98" s="146" customFormat="1" x14ac:dyDescent="0.25">
      <c r="A8" s="146" t="s">
        <v>239</v>
      </c>
      <c r="B8" s="146">
        <f>'Plan Agency North'!B8+'Plan Agency South'!B8</f>
        <v>0</v>
      </c>
      <c r="C8" s="146">
        <f>'Plan Agency North'!C8+'Plan Agency South'!C8</f>
        <v>0</v>
      </c>
      <c r="D8" s="146">
        <f>'Plan Agency North'!D8+'Plan Agency South'!D8</f>
        <v>0</v>
      </c>
      <c r="E8" s="146">
        <f>'Plan Agency North'!E8+'Plan Agency South'!E8</f>
        <v>96</v>
      </c>
      <c r="F8" s="146">
        <f>'Plan Agency North'!F8+'Plan Agency South'!F8</f>
        <v>66</v>
      </c>
      <c r="G8" s="146">
        <f>'Plan Agency North'!G8+'Plan Agency South'!G8</f>
        <v>80</v>
      </c>
      <c r="H8" s="146">
        <f>'Plan Agency North'!H8+'Plan Agency South'!H8</f>
        <v>72</v>
      </c>
      <c r="I8" s="146">
        <f>'Plan Agency North'!I8+'Plan Agency South'!I8</f>
        <v>78</v>
      </c>
      <c r="J8" s="146">
        <f>'Plan Agency North'!J8+'Plan Agency South'!J8</f>
        <v>134</v>
      </c>
      <c r="K8" s="146">
        <f>'Plan Agency North'!K8+'Plan Agency South'!K8</f>
        <v>66</v>
      </c>
      <c r="L8" s="146">
        <f>'Plan Agency North'!L8+'Plan Agency South'!L8</f>
        <v>98</v>
      </c>
      <c r="M8" s="147">
        <f>'Plan Agency North'!M8+'Plan Agency South'!M8</f>
        <v>64</v>
      </c>
      <c r="N8" s="145">
        <f>'Plan Agency North'!N8+'Plan Agency South'!N8</f>
        <v>14</v>
      </c>
      <c r="O8" s="145">
        <f>'Plan Agency North'!O8+'Plan Agency South'!O8</f>
        <v>10</v>
      </c>
      <c r="P8" s="145">
        <f>'Plan Agency North'!P8+'Plan Agency South'!P8</f>
        <v>65</v>
      </c>
      <c r="Q8" s="145">
        <f>'Plan Agency North'!Q8+'Plan Agency South'!Q8</f>
        <v>74</v>
      </c>
      <c r="R8" s="145">
        <f>'Plan Agency North'!R8+'Plan Agency South'!R8</f>
        <v>130</v>
      </c>
      <c r="S8" s="145">
        <f>'Plan Agency North'!S8+'Plan Agency South'!S8</f>
        <v>180</v>
      </c>
      <c r="T8" s="145">
        <f>'Plan Agency North'!T8+'Plan Agency South'!T8</f>
        <v>103</v>
      </c>
      <c r="U8" s="145">
        <f>'Plan Agency North'!U8+'Plan Agency South'!U8</f>
        <v>95</v>
      </c>
      <c r="V8" s="146">
        <f>'Plan Agency North'!V8+'Plan Agency South'!V8</f>
        <v>95</v>
      </c>
      <c r="W8" s="146">
        <f>'Plan Agency North'!W8+'Plan Agency South'!W8</f>
        <v>100</v>
      </c>
      <c r="X8" s="146">
        <f>'Plan Agency North'!X8+'Plan Agency South'!X8</f>
        <v>100</v>
      </c>
      <c r="Y8" s="147">
        <f>'Plan Agency North'!Y8+'Plan Agency South'!Y8</f>
        <v>95</v>
      </c>
      <c r="Z8" s="146">
        <f>'Plan Agency North'!Z8+'Plan Agency South'!Z8</f>
        <v>20</v>
      </c>
      <c r="AA8" s="146">
        <f>'Plan Agency North'!AA8+'Plan Agency South'!AA8</f>
        <v>20</v>
      </c>
      <c r="AB8" s="146">
        <f>'Plan Agency North'!AB8+'Plan Agency South'!AB8</f>
        <v>40</v>
      </c>
      <c r="AC8" s="146">
        <f>'Plan Agency North'!AC8+'Plan Agency South'!AC8</f>
        <v>50</v>
      </c>
      <c r="AD8" s="146">
        <f>'Plan Agency North'!AD8+'Plan Agency South'!AD8</f>
        <v>55</v>
      </c>
      <c r="AE8" s="146">
        <f>'Plan Agency North'!AE8+'Plan Agency South'!AE8</f>
        <v>55</v>
      </c>
      <c r="AF8" s="146">
        <f>'Plan Agency North'!AF8+'Plan Agency South'!AF8</f>
        <v>55</v>
      </c>
      <c r="AG8" s="146">
        <f>'Plan Agency North'!AG8+'Plan Agency South'!AG8</f>
        <v>55</v>
      </c>
      <c r="AH8" s="146">
        <f>'Plan Agency North'!AH8+'Plan Agency South'!AH8</f>
        <v>55</v>
      </c>
      <c r="AI8" s="146">
        <f>'Plan Agency North'!AI8+'Plan Agency South'!AI8</f>
        <v>55</v>
      </c>
      <c r="AJ8" s="146">
        <f>'Plan Agency North'!AJ8+'Plan Agency South'!AJ8</f>
        <v>45</v>
      </c>
      <c r="AK8" s="147">
        <f>'Plan Agency North'!AK8+'Plan Agency South'!AK8</f>
        <v>45</v>
      </c>
      <c r="AL8" s="146">
        <f>'Plan Agency North'!AL8+'Plan Agency South'!AL8</f>
        <v>20</v>
      </c>
      <c r="AM8" s="146">
        <f>'Plan Agency North'!AM8+'Plan Agency South'!AM8</f>
        <v>20</v>
      </c>
      <c r="AN8" s="146">
        <f>'Plan Agency North'!AN8+'Plan Agency South'!AN8</f>
        <v>60</v>
      </c>
      <c r="AO8" s="146">
        <f>'Plan Agency North'!AO8+'Plan Agency South'!AO8</f>
        <v>60</v>
      </c>
      <c r="AP8" s="146">
        <f>'Plan Agency North'!AP8+'Plan Agency South'!AP8</f>
        <v>55</v>
      </c>
      <c r="AQ8" s="146">
        <f>'Plan Agency North'!AQ8+'Plan Agency South'!AQ8</f>
        <v>55</v>
      </c>
      <c r="AR8" s="146">
        <f>'Plan Agency North'!AR8+'Plan Agency South'!AR8</f>
        <v>55</v>
      </c>
      <c r="AS8" s="146">
        <f>'Plan Agency North'!AS8+'Plan Agency South'!AS8</f>
        <v>55</v>
      </c>
      <c r="AT8" s="146">
        <f>'Plan Agency North'!AT8+'Plan Agency South'!AT8</f>
        <v>55</v>
      </c>
      <c r="AU8" s="146">
        <f>'Plan Agency North'!AU8+'Plan Agency South'!AU8</f>
        <v>55</v>
      </c>
      <c r="AV8" s="146">
        <f>'Plan Agency North'!AV8+'Plan Agency South'!AV8</f>
        <v>55</v>
      </c>
      <c r="AW8" s="147">
        <f>'Plan Agency North'!AW8+'Plan Agency South'!AW8</f>
        <v>55</v>
      </c>
      <c r="AX8" s="146">
        <f>'Plan Agency North'!AX8+'Plan Agency South'!AX8</f>
        <v>20</v>
      </c>
      <c r="AY8" s="146">
        <f>'Plan Agency North'!AY8+'Plan Agency South'!AY8</f>
        <v>20</v>
      </c>
      <c r="AZ8" s="146">
        <f>'Plan Agency North'!AZ8+'Plan Agency South'!AZ8</f>
        <v>60</v>
      </c>
      <c r="BA8" s="146">
        <f>'Plan Agency North'!BA8+'Plan Agency South'!BA8</f>
        <v>40</v>
      </c>
      <c r="BB8" s="146">
        <f>'Plan Agency North'!BB8+'Plan Agency South'!BB8</f>
        <v>40</v>
      </c>
      <c r="BC8" s="146">
        <f>'Plan Agency North'!BC8+'Plan Agency South'!BC8</f>
        <v>40</v>
      </c>
      <c r="BD8" s="146">
        <f>'Plan Agency North'!BD8+'Plan Agency South'!BD8</f>
        <v>40</v>
      </c>
      <c r="BE8" s="146">
        <f>'Plan Agency North'!BE8+'Plan Agency South'!BE8</f>
        <v>40</v>
      </c>
      <c r="BF8" s="146">
        <f>'Plan Agency North'!BF8+'Plan Agency South'!BF8</f>
        <v>40</v>
      </c>
      <c r="BG8" s="146">
        <f>'Plan Agency North'!BG8+'Plan Agency South'!BG8</f>
        <v>40</v>
      </c>
      <c r="BH8" s="146">
        <f>'Plan Agency North'!BH8+'Plan Agency South'!BH8</f>
        <v>40</v>
      </c>
      <c r="BI8" s="147">
        <f>'Plan Agency North'!BI8+'Plan Agency South'!BI8</f>
        <v>40</v>
      </c>
      <c r="BJ8" s="146">
        <f>'Plan Agency North'!BJ8+'Plan Agency South'!BJ8</f>
        <v>20</v>
      </c>
      <c r="BK8" s="146">
        <f>'Plan Agency North'!BK8+'Plan Agency South'!BK8</f>
        <v>20</v>
      </c>
      <c r="BL8" s="146">
        <f>'Plan Agency North'!BL8+'Plan Agency South'!BL8</f>
        <v>20</v>
      </c>
      <c r="BM8" s="146">
        <f>'Plan Agency North'!BM8+'Plan Agency South'!BM8</f>
        <v>20</v>
      </c>
      <c r="BN8" s="146">
        <f>'Plan Agency North'!BN8+'Plan Agency South'!BN8</f>
        <v>20</v>
      </c>
      <c r="BO8" s="146">
        <f>'Plan Agency North'!BO8+'Plan Agency South'!BO8</f>
        <v>20</v>
      </c>
      <c r="BP8" s="146">
        <f>'Plan Agency North'!BP8+'Plan Agency South'!BP8</f>
        <v>20</v>
      </c>
      <c r="BQ8" s="146">
        <f>'Plan Agency North'!BQ8+'Plan Agency South'!BQ8</f>
        <v>20</v>
      </c>
      <c r="BR8" s="146">
        <f>'Plan Agency North'!BR8+'Plan Agency South'!BR8</f>
        <v>20</v>
      </c>
      <c r="BS8" s="146">
        <f>'Plan Agency North'!BS8+'Plan Agency South'!BS8</f>
        <v>20</v>
      </c>
      <c r="BT8" s="146">
        <f>'Plan Agency North'!BT8+'Plan Agency South'!BT8</f>
        <v>20</v>
      </c>
      <c r="BU8" s="147">
        <f>'Plan Agency North'!BU8+'Plan Agency South'!BU8</f>
        <v>20</v>
      </c>
      <c r="BV8" s="146">
        <f>'Plan Agency North'!BV8+'Plan Agency South'!BV8</f>
        <v>20</v>
      </c>
      <c r="BW8" s="146">
        <f>'Plan Agency North'!BW8+'Plan Agency South'!BW8</f>
        <v>20</v>
      </c>
      <c r="BX8" s="146">
        <f>'Plan Agency North'!BX8+'Plan Agency South'!BX8</f>
        <v>20</v>
      </c>
      <c r="BY8" s="146">
        <f>'Plan Agency North'!BY8+'Plan Agency South'!BY8</f>
        <v>20</v>
      </c>
      <c r="BZ8" s="146">
        <f>'Plan Agency North'!BZ8+'Plan Agency South'!BZ8</f>
        <v>20</v>
      </c>
      <c r="CA8" s="146">
        <f>'Plan Agency North'!CA8+'Plan Agency South'!CA8</f>
        <v>20</v>
      </c>
      <c r="CB8" s="146">
        <f>'Plan Agency North'!CB8+'Plan Agency South'!CB8</f>
        <v>20</v>
      </c>
      <c r="CC8" s="146">
        <f>'Plan Agency North'!CC8+'Plan Agency South'!CC8</f>
        <v>20</v>
      </c>
      <c r="CD8" s="146">
        <f>'Plan Agency North'!CD8+'Plan Agency South'!CD8</f>
        <v>20</v>
      </c>
      <c r="CE8" s="146">
        <f>'Plan Agency North'!CE8+'Plan Agency South'!CE8</f>
        <v>20</v>
      </c>
      <c r="CF8" s="146">
        <f>'Plan Agency North'!CF8+'Plan Agency South'!CF8</f>
        <v>20</v>
      </c>
      <c r="CG8" s="147">
        <f>'Plan Agency North'!CG8+'Plan Agency South'!CG8</f>
        <v>20</v>
      </c>
      <c r="CH8" s="146">
        <f>'Plan Agency North'!CH8+'Plan Agency South'!CH8</f>
        <v>20</v>
      </c>
      <c r="CI8" s="146">
        <f>'Plan Agency North'!CI8+'Plan Agency South'!CI8</f>
        <v>20</v>
      </c>
      <c r="CJ8" s="146">
        <f>'Plan Agency North'!CJ8+'Plan Agency South'!CJ8</f>
        <v>20</v>
      </c>
      <c r="CK8" s="146">
        <f>'Plan Agency North'!CK8+'Plan Agency South'!CK8</f>
        <v>20</v>
      </c>
      <c r="CL8" s="146">
        <f>'Plan Agency North'!CL8+'Plan Agency South'!CL8</f>
        <v>20</v>
      </c>
      <c r="CM8" s="146">
        <f>'Plan Agency North'!CM8+'Plan Agency South'!CM8</f>
        <v>20</v>
      </c>
      <c r="CN8" s="146">
        <f>'Plan Agency North'!CN8+'Plan Agency South'!CN8</f>
        <v>20</v>
      </c>
      <c r="CO8" s="146">
        <f>'Plan Agency North'!CO8+'Plan Agency South'!CO8</f>
        <v>20</v>
      </c>
      <c r="CP8" s="146">
        <f>'Plan Agency North'!CP8+'Plan Agency South'!CP8</f>
        <v>20</v>
      </c>
      <c r="CQ8" s="146">
        <f>'Plan Agency North'!CQ8+'Plan Agency South'!CQ8</f>
        <v>20</v>
      </c>
      <c r="CR8" s="146">
        <f>'Plan Agency North'!CR8+'Plan Agency South'!CR8</f>
        <v>20</v>
      </c>
      <c r="CS8" s="147">
        <f>'Plan Agency North'!CS8+'Plan Agency South'!CS8</f>
        <v>20</v>
      </c>
    </row>
    <row r="9" spans="1:98" s="146" customFormat="1" x14ac:dyDescent="0.25">
      <c r="A9" s="146" t="s">
        <v>240</v>
      </c>
      <c r="B9" s="146">
        <f>'Plan Agency North'!B9+'Plan Agency South'!B9</f>
        <v>0</v>
      </c>
      <c r="C9" s="146">
        <f>'Plan Agency North'!C9+'Plan Agency South'!C9</f>
        <v>0</v>
      </c>
      <c r="D9" s="146">
        <f>'Plan Agency North'!D9+'Plan Agency South'!D9</f>
        <v>0</v>
      </c>
      <c r="E9" s="146">
        <f>'Plan Agency North'!E9+'Plan Agency South'!E9</f>
        <v>0</v>
      </c>
      <c r="F9" s="146">
        <f>'Plan Agency North'!F9+'Plan Agency South'!F9</f>
        <v>0</v>
      </c>
      <c r="G9" s="146">
        <f>'Plan Agency North'!G9+'Plan Agency South'!G9</f>
        <v>0</v>
      </c>
      <c r="H9" s="146">
        <f>'Plan Agency North'!H9+'Plan Agency South'!H9</f>
        <v>0</v>
      </c>
      <c r="I9" s="146">
        <f>'Plan Agency North'!I9+'Plan Agency South'!I9</f>
        <v>0</v>
      </c>
      <c r="J9" s="146">
        <f>'Plan Agency North'!J9+'Plan Agency South'!J9</f>
        <v>0</v>
      </c>
      <c r="K9" s="146">
        <f>'Plan Agency North'!K9+'Plan Agency South'!K9</f>
        <v>0</v>
      </c>
      <c r="L9" s="146">
        <f>'Plan Agency North'!L9+'Plan Agency South'!L9</f>
        <v>0</v>
      </c>
      <c r="M9" s="147">
        <f>'Plan Agency North'!M9+'Plan Agency South'!M9</f>
        <v>0</v>
      </c>
      <c r="N9" s="145">
        <f>'Plan Agency North'!N9+'Plan Agency South'!N9</f>
        <v>0</v>
      </c>
      <c r="O9" s="145">
        <f>'Plan Agency North'!O9+'Plan Agency South'!O9</f>
        <v>0</v>
      </c>
      <c r="P9" s="145">
        <f>'Plan Agency North'!P9+'Plan Agency South'!P9</f>
        <v>0</v>
      </c>
      <c r="Q9" s="145">
        <f>'Plan Agency North'!Q9+'Plan Agency South'!Q9</f>
        <v>0</v>
      </c>
      <c r="R9" s="145">
        <f>'Plan Agency North'!R9+'Plan Agency South'!R9</f>
        <v>0</v>
      </c>
      <c r="S9" s="145">
        <f>'Plan Agency North'!S9+'Plan Agency South'!S9</f>
        <v>0</v>
      </c>
      <c r="T9" s="145">
        <f>'Plan Agency North'!T9+'Plan Agency South'!T9</f>
        <v>23.759999999999998</v>
      </c>
      <c r="U9" s="145">
        <f>'Plan Agency North'!U9+'Plan Agency South'!U9</f>
        <v>17.7744</v>
      </c>
      <c r="V9" s="146">
        <f>'Plan Agency North'!V9+'Plan Agency South'!V9</f>
        <v>31.046656000000006</v>
      </c>
      <c r="W9" s="146">
        <f>'Plan Agency North'!W9+'Plan Agency South'!W9</f>
        <v>48.82843416</v>
      </c>
      <c r="X9" s="146">
        <f>'Plan Agency North'!X9+'Plan Agency South'!X9</f>
        <v>36.339618012000003</v>
      </c>
      <c r="Y9" s="147">
        <f>'Plan Agency North'!Y9+'Plan Agency South'!Y9</f>
        <v>43.307295577800005</v>
      </c>
      <c r="Z9" s="146">
        <f>'Plan Agency North'!Z9+'Plan Agency South'!Z9</f>
        <v>62.58910257761201</v>
      </c>
      <c r="AA9" s="146">
        <f>'Plan Agency North'!AA9+'Plan Agency South'!AA9</f>
        <v>57.216546567807526</v>
      </c>
      <c r="AB9" s="146">
        <f>'Plan Agency North'!AB9+'Plan Agency South'!AB9</f>
        <v>62.180629437613916</v>
      </c>
      <c r="AC9" s="146">
        <f>'Plan Agency North'!AC9+'Plan Agency South'!AC9</f>
        <v>92.435333584820867</v>
      </c>
      <c r="AD9" s="146">
        <f>'Plan Agency North'!AD9+'Plan Agency South'!AD9</f>
        <v>57.62837284702276</v>
      </c>
      <c r="AE9" s="146">
        <f>'Plan Agency North'!AE9+'Plan Agency South'!AE9</f>
        <v>78.428592056905273</v>
      </c>
      <c r="AF9" s="146">
        <f>'Plan Agency North'!AF9+'Plan Agency South'!AF9</f>
        <v>101.77458377421846</v>
      </c>
      <c r="AG9" s="146">
        <f>'Plan Agency North'!AG9+'Plan Agency South'!AG9</f>
        <v>61.056917253874133</v>
      </c>
      <c r="AH9" s="146">
        <f>'Plan Agency North'!AH9+'Plan Agency South'!AH9</f>
        <v>88.12052945915886</v>
      </c>
      <c r="AI9" s="146">
        <f>'Plan Agency North'!AI9+'Plan Agency South'!AI9</f>
        <v>127.34926835440008</v>
      </c>
      <c r="AJ9" s="146">
        <f>'Plan Agency North'!AJ9+'Plan Agency South'!AJ9</f>
        <v>74.896323399849678</v>
      </c>
      <c r="AK9" s="147">
        <f>'Plan Agency North'!AK9+'Plan Agency South'!AK9</f>
        <v>82.861668565230701</v>
      </c>
      <c r="AL9" s="146">
        <f>'Plan Agency North'!AL9+'Plan Agency South'!AL9</f>
        <v>72.156128426397061</v>
      </c>
      <c r="AM9" s="146">
        <f>'Plan Agency North'!AM9+'Plan Agency South'!AM9</f>
        <v>77.585076965882251</v>
      </c>
      <c r="AN9" s="146">
        <f>'Plan Agency North'!AN9+'Plan Agency South'!AN9</f>
        <v>81.555293098881236</v>
      </c>
      <c r="AO9" s="146">
        <f>'Plan Agency North'!AO9+'Plan Agency South'!AO9</f>
        <v>87.090908707393538</v>
      </c>
      <c r="AP9" s="146">
        <f>'Plan Agency North'!AP9+'Plan Agency South'!AP9</f>
        <v>66.913135558419498</v>
      </c>
      <c r="AQ9" s="146">
        <f>'Plan Agency North'!AQ9+'Plan Agency South'!AQ9</f>
        <v>70.369644552973597</v>
      </c>
      <c r="AR9" s="146">
        <f>'Plan Agency North'!AR9+'Plan Agency South'!AR9</f>
        <v>82.760485395840249</v>
      </c>
      <c r="AS9" s="146">
        <f>'Plan Agency North'!AS9+'Plan Agency South'!AS9</f>
        <v>74.694540370559992</v>
      </c>
      <c r="AT9" s="146">
        <f>'Plan Agency North'!AT9+'Plan Agency South'!AT9</f>
        <v>81.199682806755931</v>
      </c>
      <c r="AU9" s="146">
        <f>'Plan Agency North'!AU9+'Plan Agency South'!AU9</f>
        <v>97.203154053513771</v>
      </c>
      <c r="AV9" s="146">
        <f>'Plan Agency North'!AV9+'Plan Agency South'!AV9</f>
        <v>86.289392907854761</v>
      </c>
      <c r="AW9" s="147">
        <f>'Plan Agency North'!AW9+'Plan Agency South'!AW9</f>
        <v>90.344477192277068</v>
      </c>
      <c r="AX9" s="146">
        <f>'Plan Agency North'!AX9+'Plan Agency South'!AX9</f>
        <v>133.87156710045898</v>
      </c>
      <c r="AY9" s="146">
        <f>'Plan Agency North'!AY9+'Plan Agency South'!AY9</f>
        <v>93.252847438213763</v>
      </c>
      <c r="AZ9" s="146">
        <f>'Plan Agency North'!AZ9+'Plan Agency South'!AZ9</f>
        <v>95.459334184804845</v>
      </c>
      <c r="BA9" s="146">
        <f>'Plan Agency North'!BA9+'Plan Agency South'!BA9</f>
        <v>125.08747121551076</v>
      </c>
      <c r="BB9" s="146">
        <f>'Plan Agency North'!BB9+'Plan Agency South'!BB9</f>
        <v>77.816115765577109</v>
      </c>
      <c r="BC9" s="146">
        <f>'Plan Agency North'!BC9+'Plan Agency South'!BC9</f>
        <v>82.99488090442091</v>
      </c>
      <c r="BD9" s="146">
        <f>'Plan Agency North'!BD9+'Plan Agency South'!BD9</f>
        <v>125.53210816063103</v>
      </c>
      <c r="BE9" s="146">
        <f>'Plan Agency North'!BE9+'Plan Agency South'!BE9</f>
        <v>91.1317984665192</v>
      </c>
      <c r="BF9" s="146">
        <f>'Plan Agency North'!BF9+'Plan Agency South'!BF9</f>
        <v>99.472720439401087</v>
      </c>
      <c r="BG9" s="146">
        <f>'Plan Agency North'!BG9+'Plan Agency South'!BG9</f>
        <v>152.85364378101889</v>
      </c>
      <c r="BH9" s="146">
        <f>'Plan Agency North'!BH9+'Plan Agency South'!BH9</f>
        <v>107.89041748005178</v>
      </c>
      <c r="BI9" s="147">
        <f>'Plan Agency North'!BI9+'Plan Agency South'!BI9</f>
        <v>112.12052880125633</v>
      </c>
      <c r="BJ9" s="146">
        <f>'Plan Agency North'!BJ9+'Plan Agency South'!BJ9</f>
        <v>113.99898579835094</v>
      </c>
      <c r="BK9" s="146">
        <f>'Plan Agency North'!BK9+'Plan Agency South'!BK9</f>
        <v>118.50781584754432</v>
      </c>
      <c r="BL9" s="146">
        <f>'Plan Agency North'!BL9+'Plan Agency South'!BL9</f>
        <v>120.30027684896407</v>
      </c>
      <c r="BM9" s="146">
        <f>'Plan Agency North'!BM9+'Plan Agency South'!BM9</f>
        <v>107.34099840640715</v>
      </c>
      <c r="BN9" s="146">
        <f>'Plan Agency North'!BN9+'Plan Agency South'!BN9</f>
        <v>100.68022880638333</v>
      </c>
      <c r="BO9" s="146">
        <f>'Plan Agency North'!BO9+'Plan Agency South'!BO9</f>
        <v>105.15666362070071</v>
      </c>
      <c r="BP9" s="146">
        <f>'Plan Agency North'!BP9+'Plan Agency South'!BP9</f>
        <v>104.89436438097735</v>
      </c>
      <c r="BQ9" s="146">
        <f>'Plan Agency North'!BQ9+'Plan Agency South'!BQ9</f>
        <v>112.67913798485935</v>
      </c>
      <c r="BR9" s="146">
        <f>'Plan Agency North'!BR9+'Plan Agency South'!BR9</f>
        <v>120.29828893047346</v>
      </c>
      <c r="BS9" s="146">
        <f>'Plan Agency North'!BS9+'Plan Agency South'!BS9</f>
        <v>121.54080016429927</v>
      </c>
      <c r="BT9" s="146">
        <f>'Plan Agency North'!BT9+'Plan Agency South'!BT9</f>
        <v>127.31298981203685</v>
      </c>
      <c r="BU9" s="147">
        <f>'Plan Agency North'!BU9+'Plan Agency South'!BU9</f>
        <v>131.48440249834073</v>
      </c>
      <c r="BV9" s="146">
        <f>'Plan Agency North'!BV9+'Plan Agency South'!BV9</f>
        <v>199.36100496281205</v>
      </c>
      <c r="BW9" s="146">
        <f>'Plan Agency North'!BW9+'Plan Agency South'!BW9</f>
        <v>135.57952805885378</v>
      </c>
      <c r="BX9" s="146">
        <f>'Plan Agency North'!BX9+'Plan Agency South'!BX9</f>
        <v>136.43353471812472</v>
      </c>
      <c r="BY9" s="146">
        <f>'Plan Agency North'!BY9+'Plan Agency South'!BY9</f>
        <v>182.78686427492383</v>
      </c>
      <c r="BZ9" s="146">
        <f>'Plan Agency North'!BZ9+'Plan Agency South'!BZ9</f>
        <v>112.82229267071565</v>
      </c>
      <c r="CA9" s="146">
        <f>'Plan Agency North'!CA9+'Plan Agency South'!CA9</f>
        <v>117.76080039522753</v>
      </c>
      <c r="CB9" s="146">
        <f>'Plan Agency North'!CB9+'Plan Agency South'!CB9</f>
        <v>175.83601825998412</v>
      </c>
      <c r="CC9" s="146">
        <f>'Plan Agency North'!CC9+'Plan Agency South'!CC9</f>
        <v>125.3260772754878</v>
      </c>
      <c r="CD9" s="146">
        <f>'Plan Agency North'!CD9+'Plan Agency South'!CD9</f>
        <v>134.08370471729555</v>
      </c>
      <c r="CE9" s="146">
        <f>'Plan Agency North'!CE9+'Plan Agency South'!CE9</f>
        <v>203.80395117021689</v>
      </c>
      <c r="CF9" s="146">
        <f>'Plan Agency North'!CF9+'Plan Agency South'!CF9</f>
        <v>141.90604131153444</v>
      </c>
      <c r="CG9" s="147">
        <f>'Plan Agency North'!CG9+'Plan Agency South'!CG9</f>
        <v>146.85965214288632</v>
      </c>
      <c r="CH9" s="146">
        <f>'Plan Agency North'!CH9+'Plan Agency South'!CH9</f>
        <v>223.83934836660916</v>
      </c>
      <c r="CI9" s="146">
        <f>'Plan Agency North'!CI9+'Plan Agency South'!CI9</f>
        <v>152.91747642270721</v>
      </c>
      <c r="CJ9" s="146">
        <f>'Plan Agency North'!CJ9+'Plan Agency South'!CJ9</f>
        <v>154.37189884227013</v>
      </c>
      <c r="CK9" s="146">
        <f>'Plan Agency North'!CK9+'Plan Agency South'!CK9</f>
        <v>207.382935304809</v>
      </c>
      <c r="CL9" s="146">
        <f>'Plan Agency North'!CL9+'Plan Agency South'!CL9</f>
        <v>128.42749384153123</v>
      </c>
      <c r="CM9" s="146">
        <f>'Plan Agency North'!CM9+'Plan Agency South'!CM9</f>
        <v>134.64836014997414</v>
      </c>
      <c r="CN9" s="146">
        <f>'Plan Agency North'!CN9+'Plan Agency South'!CN9</f>
        <v>201.88931512422872</v>
      </c>
      <c r="CO9" s="146">
        <f>'Plan Agency North'!CO9+'Plan Agency South'!CO9</f>
        <v>143.78161728668778</v>
      </c>
      <c r="CP9" s="146">
        <f>'Plan Agency North'!CP9+'Plan Agency South'!CP9</f>
        <v>153.8848919112026</v>
      </c>
      <c r="CQ9" s="146">
        <f>'Plan Agency North'!CQ9+'Plan Agency South'!CQ9</f>
        <v>234.28058817900637</v>
      </c>
      <c r="CR9" s="146">
        <f>'Plan Agency North'!CR9+'Plan Agency South'!CR9</f>
        <v>163.19277851962869</v>
      </c>
      <c r="CS9" s="147">
        <f>'Plan Agency North'!CS9+'Plan Agency South'!CS9</f>
        <v>169.1020530664162</v>
      </c>
    </row>
    <row r="10" spans="1:98" s="146" customFormat="1" x14ac:dyDescent="0.25">
      <c r="A10" s="146" t="s">
        <v>241</v>
      </c>
      <c r="B10" s="146">
        <f>'Plan Agency North'!B10+'Plan Agency South'!B10</f>
        <v>0</v>
      </c>
      <c r="C10" s="146">
        <f>'Plan Agency North'!C10+'Plan Agency South'!C10</f>
        <v>0</v>
      </c>
      <c r="D10" s="146">
        <f>'Plan Agency North'!D10+'Plan Agency South'!D10</f>
        <v>0</v>
      </c>
      <c r="E10" s="146">
        <f>'Plan Agency North'!E10+'Plan Agency South'!E10</f>
        <v>0</v>
      </c>
      <c r="F10" s="146">
        <f>'Plan Agency North'!F10+'Plan Agency South'!F10</f>
        <v>0</v>
      </c>
      <c r="G10" s="146">
        <f>'Plan Agency North'!G10+'Plan Agency South'!G10</f>
        <v>0</v>
      </c>
      <c r="H10" s="146">
        <f>'Plan Agency North'!H10+'Plan Agency South'!H10</f>
        <v>0</v>
      </c>
      <c r="I10" s="146">
        <f>'Plan Agency North'!I10+'Plan Agency South'!I10</f>
        <v>0</v>
      </c>
      <c r="J10" s="146">
        <f>'Plan Agency North'!J10+'Plan Agency South'!J10</f>
        <v>0</v>
      </c>
      <c r="K10" s="146">
        <f>'Plan Agency North'!K10+'Plan Agency South'!K10</f>
        <v>0</v>
      </c>
      <c r="L10" s="146">
        <f>'Plan Agency North'!L10+'Plan Agency South'!L10</f>
        <v>0</v>
      </c>
      <c r="M10" s="147">
        <f>'Plan Agency North'!M10+'Plan Agency South'!M10</f>
        <v>0</v>
      </c>
      <c r="N10" s="145">
        <f>'Plan Agency North'!N10+'Plan Agency South'!N10</f>
        <v>0</v>
      </c>
      <c r="O10" s="145">
        <f>'Plan Agency North'!O10+'Plan Agency South'!O10</f>
        <v>0</v>
      </c>
      <c r="P10" s="145">
        <f>'Plan Agency North'!P10+'Plan Agency South'!P10</f>
        <v>0</v>
      </c>
      <c r="Q10" s="145">
        <f>'Plan Agency North'!Q10+'Plan Agency South'!Q10</f>
        <v>0</v>
      </c>
      <c r="R10" s="145">
        <f>'Plan Agency North'!R10+'Plan Agency South'!R10</f>
        <v>0</v>
      </c>
      <c r="S10" s="145">
        <f>'Plan Agency North'!S10+'Plan Agency South'!S10</f>
        <v>0</v>
      </c>
      <c r="T10" s="145">
        <f>'Plan Agency North'!T10+'Plan Agency South'!T10</f>
        <v>116.20000000000002</v>
      </c>
      <c r="U10" s="145">
        <f>'Plan Agency North'!U10+'Plan Agency South'!U10</f>
        <v>0</v>
      </c>
      <c r="V10" s="146">
        <f>'Plan Agency North'!V10+'Plan Agency South'!V10</f>
        <v>0</v>
      </c>
      <c r="W10" s="146">
        <f>'Plan Agency North'!W10+'Plan Agency South'!W10</f>
        <v>84.631291360000006</v>
      </c>
      <c r="X10" s="146">
        <f>'Plan Agency North'!X10+'Plan Agency South'!X10</f>
        <v>0</v>
      </c>
      <c r="Y10" s="147">
        <f>'Plan Agency North'!Y10+'Plan Agency South'!Y10</f>
        <v>0</v>
      </c>
      <c r="Z10" s="146">
        <f>'Plan Agency North'!Z10+'Plan Agency South'!Z10</f>
        <v>190.22251123898002</v>
      </c>
      <c r="AA10" s="146">
        <f>'Plan Agency North'!AA10+'Plan Agency South'!AA10</f>
        <v>0</v>
      </c>
      <c r="AB10" s="146">
        <f>'Plan Agency North'!AB10+'Plan Agency South'!AB10</f>
        <v>0</v>
      </c>
      <c r="AC10" s="146">
        <f>'Plan Agency North'!AC10+'Plan Agency South'!AC10</f>
        <v>214.1335015209836</v>
      </c>
      <c r="AD10" s="146">
        <f>'Plan Agency North'!AD10+'Plan Agency South'!AD10</f>
        <v>0</v>
      </c>
      <c r="AE10" s="146">
        <f>'Plan Agency North'!AE10+'Plan Agency South'!AE10</f>
        <v>0</v>
      </c>
      <c r="AF10" s="146">
        <f>'Plan Agency North'!AF10+'Plan Agency South'!AF10</f>
        <v>233.15742258143644</v>
      </c>
      <c r="AG10" s="146">
        <f>'Plan Agency North'!AG10+'Plan Agency South'!AG10</f>
        <v>0</v>
      </c>
      <c r="AH10" s="146">
        <f>'Plan Agency North'!AH10+'Plan Agency South'!AH10</f>
        <v>0</v>
      </c>
      <c r="AI10" s="146">
        <f>'Plan Agency North'!AI10+'Plan Agency South'!AI10</f>
        <v>252.81674346744194</v>
      </c>
      <c r="AJ10" s="146">
        <f>'Plan Agency North'!AJ10+'Plan Agency South'!AJ10</f>
        <v>0</v>
      </c>
      <c r="AK10" s="147">
        <f>'Plan Agency North'!AK10+'Plan Agency South'!AK10</f>
        <v>0</v>
      </c>
      <c r="AL10" s="146">
        <f>'Plan Agency North'!AL10+'Plan Agency South'!AL10</f>
        <v>311.4343228526094</v>
      </c>
      <c r="AM10" s="146">
        <f>'Plan Agency North'!AM10+'Plan Agency South'!AM10</f>
        <v>0</v>
      </c>
      <c r="AN10" s="146">
        <f>'Plan Agency North'!AN10+'Plan Agency South'!AN10</f>
        <v>0</v>
      </c>
      <c r="AO10" s="146">
        <f>'Plan Agency North'!AO10+'Plan Agency South'!AO10</f>
        <v>252.82949770980241</v>
      </c>
      <c r="AP10" s="146">
        <f>'Plan Agency North'!AP10+'Plan Agency South'!AP10</f>
        <v>0</v>
      </c>
      <c r="AQ10" s="146">
        <f>'Plan Agency North'!AQ10+'Plan Agency South'!AQ10</f>
        <v>0</v>
      </c>
      <c r="AR10" s="146">
        <f>'Plan Agency North'!AR10+'Plan Agency South'!AR10</f>
        <v>266.98391682070087</v>
      </c>
      <c r="AS10" s="146">
        <f>'Plan Agency North'!AS10+'Plan Agency South'!AS10</f>
        <v>0</v>
      </c>
      <c r="AT10" s="146">
        <f>'Plan Agency North'!AT10+'Plan Agency South'!AT10</f>
        <v>0</v>
      </c>
      <c r="AU10" s="146">
        <f>'Plan Agency North'!AU10+'Plan Agency South'!AU10</f>
        <v>280.6509959959464</v>
      </c>
      <c r="AV10" s="146">
        <f>'Plan Agency North'!AV10+'Plan Agency South'!AV10</f>
        <v>0</v>
      </c>
      <c r="AW10" s="147">
        <f>'Plan Agency North'!AW10+'Plan Agency South'!AW10</f>
        <v>0</v>
      </c>
      <c r="AX10" s="146">
        <f>'Plan Agency North'!AX10+'Plan Agency South'!AX10</f>
        <v>262.66305238058334</v>
      </c>
      <c r="AY10" s="146">
        <f>'Plan Agency North'!AY10+'Plan Agency South'!AY10</f>
        <v>0</v>
      </c>
      <c r="AZ10" s="146">
        <f>'Plan Agency North'!AZ10+'Plan Agency South'!AZ10</f>
        <v>0</v>
      </c>
      <c r="BA10" s="146">
        <f>'Plan Agency North'!BA10+'Plan Agency South'!BA10</f>
        <v>276.88775944776114</v>
      </c>
      <c r="BB10" s="146">
        <f>'Plan Agency North'!BB10+'Plan Agency South'!BB10</f>
        <v>0</v>
      </c>
      <c r="BC10" s="146">
        <f>'Plan Agency North'!BC10+'Plan Agency South'!BC10</f>
        <v>0</v>
      </c>
      <c r="BD10" s="146">
        <f>'Plan Agency North'!BD10+'Plan Agency South'!BD10</f>
        <v>288.37537341219968</v>
      </c>
      <c r="BE10" s="146">
        <f>'Plan Agency North'!BE10+'Plan Agency South'!BE10</f>
        <v>0</v>
      </c>
      <c r="BF10" s="146">
        <f>'Plan Agency North'!BF10+'Plan Agency South'!BF10</f>
        <v>0</v>
      </c>
      <c r="BG10" s="146">
        <f>'Plan Agency North'!BG10+'Plan Agency South'!BG10</f>
        <v>301.41830252345756</v>
      </c>
      <c r="BH10" s="146">
        <f>'Plan Agency North'!BH10+'Plan Agency South'!BH10</f>
        <v>0</v>
      </c>
      <c r="BI10" s="147">
        <f>'Plan Agency North'!BI10+'Plan Agency South'!BI10</f>
        <v>0</v>
      </c>
      <c r="BJ10" s="146">
        <f>'Plan Agency North'!BJ10+'Plan Agency South'!BJ10</f>
        <v>318.36880790597036</v>
      </c>
      <c r="BK10" s="146">
        <f>'Plan Agency North'!BK10+'Plan Agency South'!BK10</f>
        <v>0</v>
      </c>
      <c r="BL10" s="146">
        <f>'Plan Agency North'!BL10+'Plan Agency South'!BL10</f>
        <v>0</v>
      </c>
      <c r="BM10" s="146">
        <f>'Plan Agency North'!BM10+'Plan Agency South'!BM10</f>
        <v>326.61719534736756</v>
      </c>
      <c r="BN10" s="146">
        <f>'Plan Agency North'!BN10+'Plan Agency South'!BN10</f>
        <v>0</v>
      </c>
      <c r="BO10" s="146">
        <f>'Plan Agency North'!BO10+'Plan Agency South'!BO10</f>
        <v>0</v>
      </c>
      <c r="BP10" s="146">
        <f>'Plan Agency North'!BP10+'Plan Agency South'!BP10</f>
        <v>330.64127480249419</v>
      </c>
      <c r="BQ10" s="146">
        <f>'Plan Agency North'!BQ10+'Plan Agency South'!BQ10</f>
        <v>0</v>
      </c>
      <c r="BR10" s="146">
        <f>'Plan Agency North'!BR10+'Plan Agency South'!BR10</f>
        <v>0</v>
      </c>
      <c r="BS10" s="146">
        <f>'Plan Agency North'!BS10+'Plan Agency South'!BS10</f>
        <v>336.32687221705316</v>
      </c>
      <c r="BT10" s="146">
        <f>'Plan Agency North'!BT10+'Plan Agency South'!BT10</f>
        <v>0</v>
      </c>
      <c r="BU10" s="147">
        <f>'Plan Agency North'!BU10+'Plan Agency South'!BU10</f>
        <v>0</v>
      </c>
      <c r="BV10" s="146">
        <f>'Plan Agency North'!BV10+'Plan Agency South'!BV10</f>
        <v>345.29866392630913</v>
      </c>
      <c r="BW10" s="146">
        <f>'Plan Agency North'!BW10+'Plan Agency South'!BW10</f>
        <v>0</v>
      </c>
      <c r="BX10" s="146">
        <f>'Plan Agency North'!BX10+'Plan Agency South'!BX10</f>
        <v>0</v>
      </c>
      <c r="BY10" s="146">
        <f>'Plan Agency North'!BY10+'Plan Agency South'!BY10</f>
        <v>361.62444883768808</v>
      </c>
      <c r="BZ10" s="146">
        <f>'Plan Agency North'!BZ10+'Plan Agency South'!BZ10</f>
        <v>0</v>
      </c>
      <c r="CA10" s="146">
        <f>'Plan Agency North'!CA10+'Plan Agency South'!CA10</f>
        <v>0</v>
      </c>
      <c r="CB10" s="146">
        <f>'Plan Agency North'!CB10+'Plan Agency South'!CB10</f>
        <v>371.44167359114203</v>
      </c>
      <c r="CC10" s="146">
        <f>'Plan Agency North'!CC10+'Plan Agency South'!CC10</f>
        <v>0</v>
      </c>
      <c r="CD10" s="146">
        <f>'Plan Agency North'!CD10+'Plan Agency South'!CD10</f>
        <v>0</v>
      </c>
      <c r="CE10" s="146">
        <f>'Plan Agency North'!CE10+'Plan Agency South'!CE10</f>
        <v>382.12703133542999</v>
      </c>
      <c r="CF10" s="146">
        <f>'Plan Agency North'!CF10+'Plan Agency South'!CF10</f>
        <v>0</v>
      </c>
      <c r="CG10" s="147">
        <f>'Plan Agency North'!CG10+'Plan Agency South'!CG10</f>
        <v>0</v>
      </c>
      <c r="CH10" s="146">
        <f>'Plan Agency North'!CH10+'Plan Agency South'!CH10</f>
        <v>396.9420786103625</v>
      </c>
      <c r="CI10" s="146">
        <f>'Plan Agency North'!CI10+'Plan Agency South'!CI10</f>
        <v>0</v>
      </c>
      <c r="CJ10" s="146">
        <f>'Plan Agency North'!CJ10+'Plan Agency South'!CJ10</f>
        <v>0</v>
      </c>
      <c r="CK10" s="146">
        <f>'Plan Agency North'!CK10+'Plan Agency South'!CK10</f>
        <v>413.95932811930277</v>
      </c>
      <c r="CL10" s="146">
        <f>'Plan Agency North'!CL10+'Plan Agency South'!CL10</f>
        <v>0</v>
      </c>
      <c r="CM10" s="146">
        <f>'Plan Agency North'!CM10+'Plan Agency South'!CM10</f>
        <v>0</v>
      </c>
      <c r="CN10" s="146">
        <f>'Plan Agency North'!CN10+'Plan Agency South'!CN10</f>
        <v>424.20371549233028</v>
      </c>
      <c r="CO10" s="146">
        <f>'Plan Agency North'!CO10+'Plan Agency South'!CO10</f>
        <v>0</v>
      </c>
      <c r="CP10" s="146">
        <f>'Plan Agency North'!CP10+'Plan Agency South'!CP10</f>
        <v>0</v>
      </c>
      <c r="CQ10" s="146">
        <f>'Plan Agency North'!CQ10+'Plan Agency South'!CQ10</f>
        <v>435.8835152356362</v>
      </c>
      <c r="CR10" s="146">
        <f>'Plan Agency North'!CR10+'Plan Agency South'!CR10</f>
        <v>0</v>
      </c>
      <c r="CS10" s="147">
        <f>'Plan Agency North'!CS10+'Plan Agency South'!CS10</f>
        <v>0</v>
      </c>
    </row>
    <row r="11" spans="1:98" s="148" customFormat="1" x14ac:dyDescent="0.25">
      <c r="A11" s="148" t="s">
        <v>242</v>
      </c>
      <c r="B11" s="148">
        <f>B7+B8+B9-B10</f>
        <v>0</v>
      </c>
      <c r="C11" s="148">
        <f t="shared" ref="C11:BN11" si="0">C7+C8+C9-C10</f>
        <v>0</v>
      </c>
      <c r="D11" s="148">
        <f t="shared" si="0"/>
        <v>0</v>
      </c>
      <c r="E11" s="148">
        <f t="shared" si="0"/>
        <v>96</v>
      </c>
      <c r="F11" s="148">
        <f t="shared" si="0"/>
        <v>66</v>
      </c>
      <c r="G11" s="148">
        <f t="shared" si="0"/>
        <v>80</v>
      </c>
      <c r="H11" s="148">
        <f t="shared" si="0"/>
        <v>72</v>
      </c>
      <c r="I11" s="148">
        <f t="shared" si="0"/>
        <v>78</v>
      </c>
      <c r="J11" s="148">
        <f t="shared" si="0"/>
        <v>134</v>
      </c>
      <c r="K11" s="148">
        <f t="shared" si="0"/>
        <v>66</v>
      </c>
      <c r="L11" s="148">
        <f t="shared" si="0"/>
        <v>98</v>
      </c>
      <c r="M11" s="149">
        <f t="shared" si="0"/>
        <v>64</v>
      </c>
      <c r="N11" s="150">
        <v>1002</v>
      </c>
      <c r="O11" s="150">
        <v>993</v>
      </c>
      <c r="P11" s="150">
        <v>1045</v>
      </c>
      <c r="Q11" s="150">
        <v>1129</v>
      </c>
      <c r="R11" s="150">
        <v>1212</v>
      </c>
      <c r="S11" s="150">
        <v>1314</v>
      </c>
      <c r="T11" s="150">
        <f t="shared" si="0"/>
        <v>1324.56</v>
      </c>
      <c r="U11" s="150">
        <f t="shared" si="0"/>
        <v>1437.3344</v>
      </c>
      <c r="V11" s="148">
        <f t="shared" si="0"/>
        <v>1563.3810559999999</v>
      </c>
      <c r="W11" s="148">
        <f t="shared" si="0"/>
        <v>1627.5781987999999</v>
      </c>
      <c r="X11" s="148">
        <f t="shared" si="0"/>
        <v>1763.917816812</v>
      </c>
      <c r="Y11" s="149">
        <f t="shared" si="0"/>
        <v>1902.2251123898</v>
      </c>
      <c r="Z11" s="148">
        <f t="shared" si="0"/>
        <v>1794.5917037284321</v>
      </c>
      <c r="AA11" s="148">
        <f t="shared" si="0"/>
        <v>1871.8082502962395</v>
      </c>
      <c r="AB11" s="148">
        <f t="shared" si="0"/>
        <v>1973.9888797338535</v>
      </c>
      <c r="AC11" s="148">
        <f t="shared" si="0"/>
        <v>1902.2907117976904</v>
      </c>
      <c r="AD11" s="148">
        <f t="shared" si="0"/>
        <v>2014.9190846447134</v>
      </c>
      <c r="AE11" s="148">
        <f t="shared" si="0"/>
        <v>2148.3476767016191</v>
      </c>
      <c r="AF11" s="148">
        <f t="shared" si="0"/>
        <v>2071.9648378944012</v>
      </c>
      <c r="AG11" s="148">
        <f t="shared" si="0"/>
        <v>2188.0217551482751</v>
      </c>
      <c r="AH11" s="148">
        <f t="shared" si="0"/>
        <v>2331.1422846074338</v>
      </c>
      <c r="AI11" s="148">
        <f t="shared" si="0"/>
        <v>2260.6748094943919</v>
      </c>
      <c r="AJ11" s="148">
        <f t="shared" si="0"/>
        <v>2380.5711328942421</v>
      </c>
      <c r="AK11" s="149">
        <f t="shared" si="0"/>
        <v>2508.4328014594726</v>
      </c>
      <c r="AL11" s="148">
        <f t="shared" si="0"/>
        <v>2289.1546070332602</v>
      </c>
      <c r="AM11" s="148">
        <f t="shared" si="0"/>
        <v>2386.7396839991425</v>
      </c>
      <c r="AN11" s="148">
        <f t="shared" si="0"/>
        <v>2528.2949770980235</v>
      </c>
      <c r="AO11" s="148">
        <f t="shared" si="0"/>
        <v>2422.5563880956151</v>
      </c>
      <c r="AP11" s="148">
        <f t="shared" si="0"/>
        <v>2544.4695236540347</v>
      </c>
      <c r="AQ11" s="148">
        <f t="shared" si="0"/>
        <v>2669.8391682070082</v>
      </c>
      <c r="AR11" s="148">
        <f t="shared" si="0"/>
        <v>2540.6157367821475</v>
      </c>
      <c r="AS11" s="148">
        <f t="shared" si="0"/>
        <v>2670.3102771527078</v>
      </c>
      <c r="AT11" s="148">
        <f t="shared" si="0"/>
        <v>2806.5099599594632</v>
      </c>
      <c r="AU11" s="148">
        <f t="shared" si="0"/>
        <v>2678.062118017031</v>
      </c>
      <c r="AV11" s="148">
        <f t="shared" si="0"/>
        <v>2819.3515109248856</v>
      </c>
      <c r="AW11" s="149">
        <f t="shared" si="0"/>
        <v>2964.6959881171629</v>
      </c>
      <c r="AX11" s="148">
        <f t="shared" si="0"/>
        <v>2855.9045028370383</v>
      </c>
      <c r="AY11" s="148">
        <f t="shared" si="0"/>
        <v>2969.1573502752522</v>
      </c>
      <c r="AZ11" s="148">
        <f t="shared" si="0"/>
        <v>3124.6166844600571</v>
      </c>
      <c r="BA11" s="148">
        <f t="shared" si="0"/>
        <v>3012.8163962278068</v>
      </c>
      <c r="BB11" s="148">
        <f t="shared" si="0"/>
        <v>3130.632511993384</v>
      </c>
      <c r="BC11" s="148">
        <f t="shared" si="0"/>
        <v>3253.6273928978044</v>
      </c>
      <c r="BD11" s="148">
        <f t="shared" si="0"/>
        <v>3130.7841276462359</v>
      </c>
      <c r="BE11" s="148">
        <f t="shared" si="0"/>
        <v>3261.9159261127552</v>
      </c>
      <c r="BF11" s="148">
        <f t="shared" si="0"/>
        <v>3401.3886465521564</v>
      </c>
      <c r="BG11" s="148">
        <f t="shared" si="0"/>
        <v>3292.8239878097179</v>
      </c>
      <c r="BH11" s="148">
        <f t="shared" si="0"/>
        <v>3440.7144052897693</v>
      </c>
      <c r="BI11" s="149">
        <f t="shared" si="0"/>
        <v>3592.8349340910254</v>
      </c>
      <c r="BJ11" s="148">
        <f t="shared" si="0"/>
        <v>3408.4651119834061</v>
      </c>
      <c r="BK11" s="148">
        <f t="shared" si="0"/>
        <v>3546.9729278309501</v>
      </c>
      <c r="BL11" s="148">
        <f t="shared" si="0"/>
        <v>3687.2732046799138</v>
      </c>
      <c r="BM11" s="148">
        <f t="shared" si="0"/>
        <v>3487.9970077389535</v>
      </c>
      <c r="BN11" s="148">
        <f t="shared" si="0"/>
        <v>3608.6772365453371</v>
      </c>
      <c r="BO11" s="148">
        <f t="shared" ref="BO11:CS11" si="1">BO7+BO8+BO9-BO10</f>
        <v>3733.8339001660383</v>
      </c>
      <c r="BP11" s="148">
        <f t="shared" si="1"/>
        <v>3528.0869897445218</v>
      </c>
      <c r="BQ11" s="148">
        <f t="shared" si="1"/>
        <v>3660.7661277293805</v>
      </c>
      <c r="BR11" s="148">
        <f t="shared" si="1"/>
        <v>3801.0644166598545</v>
      </c>
      <c r="BS11" s="148">
        <f t="shared" si="1"/>
        <v>3606.2783446071003</v>
      </c>
      <c r="BT11" s="148">
        <f t="shared" si="1"/>
        <v>3753.5913344191376</v>
      </c>
      <c r="BU11" s="149">
        <f t="shared" si="1"/>
        <v>3905.0757369174785</v>
      </c>
      <c r="BV11" s="148">
        <f t="shared" si="1"/>
        <v>3779.1380779539813</v>
      </c>
      <c r="BW11" s="148">
        <f t="shared" si="1"/>
        <v>3934.7176060128345</v>
      </c>
      <c r="BX11" s="148">
        <f t="shared" si="1"/>
        <v>4091.1511407309595</v>
      </c>
      <c r="BY11" s="148">
        <f t="shared" si="1"/>
        <v>3932.3135561681947</v>
      </c>
      <c r="BZ11" s="148">
        <f t="shared" si="1"/>
        <v>4065.135848838911</v>
      </c>
      <c r="CA11" s="148">
        <f t="shared" si="1"/>
        <v>4202.8966492341387</v>
      </c>
      <c r="CB11" s="148">
        <f t="shared" si="1"/>
        <v>4027.2909939029814</v>
      </c>
      <c r="CC11" s="148">
        <f t="shared" si="1"/>
        <v>4172.6170711784689</v>
      </c>
      <c r="CD11" s="148">
        <f t="shared" si="1"/>
        <v>4326.7007758957643</v>
      </c>
      <c r="CE11" s="148">
        <f t="shared" si="1"/>
        <v>4168.3776957305517</v>
      </c>
      <c r="CF11" s="148">
        <f t="shared" si="1"/>
        <v>4330.2837370420857</v>
      </c>
      <c r="CG11" s="149">
        <f t="shared" si="1"/>
        <v>4497.143389184972</v>
      </c>
      <c r="CH11" s="148">
        <f t="shared" si="1"/>
        <v>4344.0406589412187</v>
      </c>
      <c r="CI11" s="148">
        <f t="shared" si="1"/>
        <v>4516.958135363926</v>
      </c>
      <c r="CJ11" s="148">
        <f t="shared" si="1"/>
        <v>4691.3300342061957</v>
      </c>
      <c r="CK11" s="148">
        <f t="shared" si="1"/>
        <v>4504.7536413917014</v>
      </c>
      <c r="CL11" s="148">
        <f t="shared" si="1"/>
        <v>4653.1811352332334</v>
      </c>
      <c r="CM11" s="148">
        <f t="shared" si="1"/>
        <v>4807.8294953832074</v>
      </c>
      <c r="CN11" s="148">
        <f t="shared" si="1"/>
        <v>4605.5150950151074</v>
      </c>
      <c r="CO11" s="148">
        <f t="shared" si="1"/>
        <v>4769.2967123017943</v>
      </c>
      <c r="CP11" s="148">
        <f t="shared" si="1"/>
        <v>4943.1816042129967</v>
      </c>
      <c r="CQ11" s="148">
        <f t="shared" si="1"/>
        <v>4761.5786771563671</v>
      </c>
      <c r="CR11" s="148">
        <f t="shared" si="1"/>
        <v>4944.7714556759947</v>
      </c>
      <c r="CS11" s="149">
        <f t="shared" si="1"/>
        <v>5133.8735087424111</v>
      </c>
    </row>
    <row r="12" spans="1:98" s="151" customFormat="1" x14ac:dyDescent="0.25">
      <c r="A12" s="151" t="s">
        <v>243</v>
      </c>
      <c r="B12" s="151" t="e">
        <f>B13/B11</f>
        <v>#DIV/0!</v>
      </c>
      <c r="C12" s="151" t="e">
        <f t="shared" ref="C12:BN12" si="2">C13/C11</f>
        <v>#DIV/0!</v>
      </c>
      <c r="D12" s="151" t="e">
        <f t="shared" si="2"/>
        <v>#DIV/0!</v>
      </c>
      <c r="E12" s="151">
        <f t="shared" si="2"/>
        <v>0</v>
      </c>
      <c r="F12" s="151">
        <f t="shared" si="2"/>
        <v>0</v>
      </c>
      <c r="G12" s="151">
        <f t="shared" si="2"/>
        <v>0</v>
      </c>
      <c r="H12" s="151">
        <f t="shared" si="2"/>
        <v>0</v>
      </c>
      <c r="I12" s="151">
        <f t="shared" si="2"/>
        <v>0</v>
      </c>
      <c r="J12" s="151">
        <f t="shared" si="2"/>
        <v>0</v>
      </c>
      <c r="K12" s="151">
        <f t="shared" si="2"/>
        <v>0</v>
      </c>
      <c r="L12" s="151">
        <f t="shared" si="2"/>
        <v>0</v>
      </c>
      <c r="M12" s="152">
        <f t="shared" si="2"/>
        <v>0</v>
      </c>
      <c r="N12" s="153">
        <f t="shared" si="2"/>
        <v>0.14471057884231536</v>
      </c>
      <c r="O12" s="153">
        <f t="shared" si="2"/>
        <v>0.12386706948640483</v>
      </c>
      <c r="P12" s="153">
        <f t="shared" si="2"/>
        <v>0.32344497607655504</v>
      </c>
      <c r="Q12" s="153">
        <f t="shared" si="2"/>
        <v>0.23560673162090345</v>
      </c>
      <c r="R12" s="153">
        <f t="shared" si="2"/>
        <v>0.27475247524752477</v>
      </c>
      <c r="S12" s="153">
        <f t="shared" si="2"/>
        <v>0.37519025875190259</v>
      </c>
      <c r="T12" s="153">
        <f t="shared" si="2"/>
        <v>0.35971794407199381</v>
      </c>
      <c r="U12" s="153">
        <f t="shared" si="2"/>
        <v>0.35906280403502483</v>
      </c>
      <c r="V12" s="151">
        <f t="shared" si="2"/>
        <v>0.35866498103454059</v>
      </c>
      <c r="W12" s="151">
        <f t="shared" si="2"/>
        <v>0.36675037956154766</v>
      </c>
      <c r="X12" s="151">
        <f t="shared" si="2"/>
        <v>0.3664311198593268</v>
      </c>
      <c r="Y12" s="152">
        <f t="shared" si="2"/>
        <v>0.35777674205133647</v>
      </c>
      <c r="Z12" s="151">
        <f t="shared" si="2"/>
        <v>0.15</v>
      </c>
      <c r="AA12" s="151">
        <f t="shared" si="2"/>
        <v>0.15</v>
      </c>
      <c r="AB12" s="151">
        <f t="shared" si="2"/>
        <v>0.2788060944524488</v>
      </c>
      <c r="AC12" s="151">
        <f t="shared" si="2"/>
        <v>0.29171908919543016</v>
      </c>
      <c r="AD12" s="151">
        <f t="shared" si="2"/>
        <v>0.32910896317907534</v>
      </c>
      <c r="AE12" s="151">
        <f t="shared" si="2"/>
        <v>0.36588512164957299</v>
      </c>
      <c r="AF12" s="151">
        <f t="shared" si="2"/>
        <v>0.29171946935387283</v>
      </c>
      <c r="AG12" s="151">
        <f t="shared" si="2"/>
        <v>0.32919697678498916</v>
      </c>
      <c r="AH12" s="151">
        <f t="shared" si="2"/>
        <v>0.33732219276996012</v>
      </c>
      <c r="AI12" s="151">
        <f t="shared" si="2"/>
        <v>0.2918471990714987</v>
      </c>
      <c r="AJ12" s="151">
        <f t="shared" si="2"/>
        <v>0.32943032963412705</v>
      </c>
      <c r="AK12" s="152">
        <f t="shared" si="2"/>
        <v>0.3375351813234837</v>
      </c>
      <c r="AL12" s="151">
        <f t="shared" si="2"/>
        <v>0.15</v>
      </c>
      <c r="AM12" s="151">
        <f t="shared" si="2"/>
        <v>0.15000000000000002</v>
      </c>
      <c r="AN12" s="151">
        <f t="shared" si="2"/>
        <v>0.32918257180423233</v>
      </c>
      <c r="AO12" s="151">
        <f t="shared" si="2"/>
        <v>0.30835345119331553</v>
      </c>
      <c r="AP12" s="151">
        <f t="shared" si="2"/>
        <v>0.33741061672598316</v>
      </c>
      <c r="AQ12" s="151">
        <f t="shared" si="2"/>
        <v>0.35</v>
      </c>
      <c r="AR12" s="151">
        <f t="shared" si="2"/>
        <v>0.30846930575453257</v>
      </c>
      <c r="AS12" s="151">
        <f t="shared" si="2"/>
        <v>0.3372601614285351</v>
      </c>
      <c r="AT12" s="151">
        <f t="shared" si="2"/>
        <v>0.35000000000000003</v>
      </c>
      <c r="AU12" s="151">
        <f t="shared" si="2"/>
        <v>0.30854824333035091</v>
      </c>
      <c r="AV12" s="151">
        <f t="shared" si="2"/>
        <v>0.33714338773019614</v>
      </c>
      <c r="AW12" s="152">
        <f t="shared" si="2"/>
        <v>0.33710455974236486</v>
      </c>
      <c r="AX12" s="151">
        <f t="shared" si="2"/>
        <v>0.15</v>
      </c>
      <c r="AY12" s="151">
        <f t="shared" si="2"/>
        <v>0.15</v>
      </c>
      <c r="AZ12" s="151">
        <f t="shared" si="2"/>
        <v>0.32846261845106273</v>
      </c>
      <c r="BA12" s="151">
        <f t="shared" si="2"/>
        <v>0.32860664718486005</v>
      </c>
      <c r="BB12" s="151">
        <f t="shared" si="2"/>
        <v>0.32850888146333285</v>
      </c>
      <c r="BC12" s="151">
        <f t="shared" si="2"/>
        <v>0.32842009963888213</v>
      </c>
      <c r="BD12" s="151">
        <f t="shared" si="2"/>
        <v>0.32859009397487726</v>
      </c>
      <c r="BE12" s="151">
        <f t="shared" si="2"/>
        <v>0.32852768288119155</v>
      </c>
      <c r="BF12" s="151">
        <f t="shared" si="2"/>
        <v>0.32845937803300385</v>
      </c>
      <c r="BG12" s="151">
        <f t="shared" si="2"/>
        <v>0.32862663816332072</v>
      </c>
      <c r="BH12" s="151">
        <f t="shared" si="2"/>
        <v>0.32854931224244149</v>
      </c>
      <c r="BI12" s="152">
        <f t="shared" si="2"/>
        <v>0.32846963905501797</v>
      </c>
      <c r="BJ12" s="151">
        <f t="shared" si="2"/>
        <v>0.14999999999999997</v>
      </c>
      <c r="BK12" s="151">
        <f t="shared" si="2"/>
        <v>0.14999999999999997</v>
      </c>
      <c r="BL12" s="151">
        <f t="shared" si="2"/>
        <v>0.32855099336494609</v>
      </c>
      <c r="BM12" s="151">
        <f t="shared" si="2"/>
        <v>0.32874948377068341</v>
      </c>
      <c r="BN12" s="151">
        <f t="shared" si="2"/>
        <v>0.32867753824734225</v>
      </c>
      <c r="BO12" s="151">
        <f t="shared" ref="BO12:CS12" si="3">BO13/BO11</f>
        <v>0.32861811502394961</v>
      </c>
      <c r="BP12" s="151">
        <f t="shared" si="3"/>
        <v>0.32884257098481273</v>
      </c>
      <c r="BQ12" s="151">
        <f t="shared" si="3"/>
        <v>0.3288183287111896</v>
      </c>
      <c r="BR12" s="151">
        <f t="shared" si="3"/>
        <v>0.32879428276527545</v>
      </c>
      <c r="BS12" s="151">
        <f t="shared" si="3"/>
        <v>0.3290265328423812</v>
      </c>
      <c r="BT12" s="151">
        <f t="shared" si="3"/>
        <v>0.32898873013750607</v>
      </c>
      <c r="BU12" s="152">
        <f t="shared" si="3"/>
        <v>0.32894240266459274</v>
      </c>
      <c r="BV12" s="151">
        <f t="shared" si="3"/>
        <v>0.14999999999999997</v>
      </c>
      <c r="BW12" s="151">
        <f t="shared" si="3"/>
        <v>0.15</v>
      </c>
      <c r="BX12" s="151">
        <f t="shared" si="3"/>
        <v>0.32902035613069702</v>
      </c>
      <c r="BY12" s="151">
        <f t="shared" si="3"/>
        <v>0.32919543373212079</v>
      </c>
      <c r="BZ12" s="151">
        <f t="shared" si="3"/>
        <v>0.3291218107344141</v>
      </c>
      <c r="CA12" s="151">
        <f t="shared" si="3"/>
        <v>0.32905614592091681</v>
      </c>
      <c r="CB12" s="151">
        <f t="shared" si="3"/>
        <v>0.32925877505881607</v>
      </c>
      <c r="CC12" s="151">
        <f t="shared" si="3"/>
        <v>0.32923144947444355</v>
      </c>
      <c r="CD12" s="151">
        <f t="shared" si="3"/>
        <v>0.32920414934615067</v>
      </c>
      <c r="CE12" s="151">
        <f t="shared" si="3"/>
        <v>0.32942372829782884</v>
      </c>
      <c r="CF12" s="151">
        <f t="shared" si="3"/>
        <v>0.3293845329447786</v>
      </c>
      <c r="CG12" s="152">
        <f t="shared" si="3"/>
        <v>0.32933654530287204</v>
      </c>
      <c r="CH12" s="151">
        <f t="shared" si="3"/>
        <v>0.15</v>
      </c>
      <c r="CI12" s="151">
        <f t="shared" si="3"/>
        <v>0.15</v>
      </c>
      <c r="CJ12" s="151">
        <f t="shared" si="3"/>
        <v>0.32940193660381251</v>
      </c>
      <c r="CK12" s="151">
        <f t="shared" si="3"/>
        <v>0.32956866706335775</v>
      </c>
      <c r="CL12" s="151">
        <f t="shared" si="3"/>
        <v>0.32949062587025829</v>
      </c>
      <c r="CM12" s="151">
        <f t="shared" si="3"/>
        <v>0.3294203621927117</v>
      </c>
      <c r="CN12" s="151">
        <f t="shared" si="3"/>
        <v>0.32961410384247153</v>
      </c>
      <c r="CO12" s="151">
        <f t="shared" si="3"/>
        <v>0.32958366231860703</v>
      </c>
      <c r="CP12" s="151">
        <f t="shared" si="3"/>
        <v>0.32955315516622968</v>
      </c>
      <c r="CQ12" s="151">
        <f t="shared" si="3"/>
        <v>0.32976563361320432</v>
      </c>
      <c r="CR12" s="151">
        <f t="shared" si="3"/>
        <v>0.32972306515122762</v>
      </c>
      <c r="CS12" s="152">
        <f t="shared" si="3"/>
        <v>0.32967082372704193</v>
      </c>
    </row>
    <row r="13" spans="1:98" s="154" customFormat="1" x14ac:dyDescent="0.25">
      <c r="A13" s="154" t="s">
        <v>244</v>
      </c>
      <c r="B13" s="154">
        <f>'Plan Agency North'!B13+'Plan Agency South'!B13</f>
        <v>0</v>
      </c>
      <c r="C13" s="154">
        <f>'Plan Agency North'!C13+'Plan Agency South'!C13</f>
        <v>0</v>
      </c>
      <c r="D13" s="154">
        <f>'Plan Agency North'!D13+'Plan Agency South'!D13</f>
        <v>0</v>
      </c>
      <c r="E13" s="154">
        <f>'Plan Agency North'!E13+'Plan Agency South'!E13</f>
        <v>0</v>
      </c>
      <c r="F13" s="154">
        <f>'Plan Agency North'!F13+'Plan Agency South'!F13</f>
        <v>0</v>
      </c>
      <c r="G13" s="154">
        <f>'Plan Agency North'!G13+'Plan Agency South'!G13</f>
        <v>0</v>
      </c>
      <c r="H13" s="154">
        <f>'Plan Agency North'!H13+'Plan Agency South'!H13</f>
        <v>0</v>
      </c>
      <c r="I13" s="154">
        <f>'Plan Agency North'!I13+'Plan Agency South'!I13</f>
        <v>0</v>
      </c>
      <c r="J13" s="154">
        <f>'Plan Agency North'!J13+'Plan Agency South'!J13</f>
        <v>0</v>
      </c>
      <c r="K13" s="154">
        <f>'Plan Agency North'!K13+'Plan Agency South'!K13</f>
        <v>0</v>
      </c>
      <c r="L13" s="154">
        <f>'Plan Agency North'!L13+'Plan Agency South'!L13</f>
        <v>0</v>
      </c>
      <c r="M13" s="155">
        <f>'Plan Agency North'!M13+'Plan Agency South'!M13</f>
        <v>0</v>
      </c>
      <c r="N13" s="150">
        <f>'Plan Agency North'!N13+'Plan Agency South'!N13</f>
        <v>145</v>
      </c>
      <c r="O13" s="150">
        <f>'Plan Agency North'!O13+'Plan Agency South'!O13</f>
        <v>123</v>
      </c>
      <c r="P13" s="150">
        <f>'Plan Agency North'!P13+'Plan Agency South'!P13</f>
        <v>338</v>
      </c>
      <c r="Q13" s="150">
        <f>'Plan Agency North'!Q13+'Plan Agency South'!Q13</f>
        <v>266</v>
      </c>
      <c r="R13" s="150">
        <f>'Plan Agency North'!R13+'Plan Agency South'!R13</f>
        <v>333</v>
      </c>
      <c r="S13" s="150">
        <f>'Plan Agency North'!S13+'Plan Agency South'!S13</f>
        <v>493</v>
      </c>
      <c r="T13" s="150">
        <f>'Plan Agency North'!T13+'Plan Agency South'!T13</f>
        <v>476.46800000000007</v>
      </c>
      <c r="U13" s="150">
        <f>'Plan Agency North'!U13+'Plan Agency South'!U13</f>
        <v>516.09331999999995</v>
      </c>
      <c r="V13" s="154">
        <f>'Plan Agency North'!V13+'Plan Agency South'!V13</f>
        <v>560.73003679999999</v>
      </c>
      <c r="W13" s="154">
        <f>'Plan Agency North'!W13+'Plan Agency South'!W13</f>
        <v>596.914922176</v>
      </c>
      <c r="X13" s="154">
        <f>'Plan Agency North'!X13+'Plan Agency South'!X13</f>
        <v>646.35438095424001</v>
      </c>
      <c r="Y13" s="155">
        <f>'Plan Agency North'!Y13+'Plan Agency South'!Y13</f>
        <v>680.57190335906</v>
      </c>
      <c r="Z13" s="154">
        <f>'Plan Agency North'!Z13+'Plan Agency South'!Z13</f>
        <v>269.18875555926479</v>
      </c>
      <c r="AA13" s="154">
        <f>'Plan Agency North'!AA13+'Plan Agency South'!AA13</f>
        <v>280.77123754443591</v>
      </c>
      <c r="AB13" s="154">
        <f>'Plan Agency North'!AB13+'Plan Agency South'!AB13</f>
        <v>550.36013005116035</v>
      </c>
      <c r="AC13" s="154">
        <f>'Plan Agency North'!AC13+'Plan Agency South'!AC13</f>
        <v>554.93451383054878</v>
      </c>
      <c r="AD13" s="154">
        <f>'Plan Agency North'!AD13+'Plan Agency South'!AD13</f>
        <v>663.12793083715314</v>
      </c>
      <c r="AE13" s="154">
        <f>'Plan Agency North'!AE13+'Plan Agency South'!AE13</f>
        <v>786.04845103554942</v>
      </c>
      <c r="AF13" s="154">
        <f>'Plan Agency North'!AF13+'Plan Agency South'!AF13</f>
        <v>604.43248303043788</v>
      </c>
      <c r="AG13" s="154">
        <f>'Plan Agency North'!AG13+'Plan Agency South'!AG13</f>
        <v>720.29014693459794</v>
      </c>
      <c r="AH13" s="154">
        <f>'Plan Agency North'!AH13+'Plan Agency South'!AH13</f>
        <v>786.34602710255399</v>
      </c>
      <c r="AI13" s="154">
        <f>'Plan Agency North'!AI13+'Plan Agency South'!AI13</f>
        <v>659.77161116243224</v>
      </c>
      <c r="AJ13" s="154">
        <f>'Plan Agency North'!AJ13+'Plan Agency South'!AJ13</f>
        <v>784.23233302683741</v>
      </c>
      <c r="AK13" s="155">
        <f>'Plan Agency North'!AK13+'Plan Agency South'!AK13</f>
        <v>846.68432047839724</v>
      </c>
      <c r="AL13" s="154">
        <f>'Plan Agency North'!AL13+'Plan Agency South'!AL13</f>
        <v>343.37319105498904</v>
      </c>
      <c r="AM13" s="154">
        <f>'Plan Agency North'!AM13+'Plan Agency South'!AM13</f>
        <v>358.01095259987142</v>
      </c>
      <c r="AN13" s="154">
        <f>'Plan Agency North'!AN13+'Plan Agency South'!AN13</f>
        <v>832.27064284085009</v>
      </c>
      <c r="AO13" s="154">
        <f>'Plan Agency North'!AO13+'Plan Agency South'!AO13</f>
        <v>747.00362297969605</v>
      </c>
      <c r="AP13" s="154">
        <f>'Plan Agency North'!AP13+'Plan Agency South'!AP13</f>
        <v>858.53103121657648</v>
      </c>
      <c r="AQ13" s="154">
        <f>'Plan Agency North'!AQ13+'Plan Agency South'!AQ13</f>
        <v>934.44370887245282</v>
      </c>
      <c r="AR13" s="154">
        <f>'Plan Agency North'!AR13+'Plan Agency South'!AR13</f>
        <v>783.70197251422928</v>
      </c>
      <c r="AS13" s="154">
        <f>'Plan Agency North'!AS13+'Plan Agency South'!AS13</f>
        <v>900.58927513679851</v>
      </c>
      <c r="AT13" s="154">
        <f>'Plan Agency North'!AT13+'Plan Agency South'!AT13</f>
        <v>982.27848598581227</v>
      </c>
      <c r="AU13" s="154">
        <f>'Plan Agency North'!AU13+'Plan Agency South'!AU13</f>
        <v>826.31136204371387</v>
      </c>
      <c r="AV13" s="154">
        <f>'Plan Agency North'!AV13+'Plan Agency South'!AV13</f>
        <v>950.52571959546299</v>
      </c>
      <c r="AW13" s="155">
        <f>'Plan Agency North'!AW13+'Plan Agency South'!AW13</f>
        <v>999.41253584419155</v>
      </c>
      <c r="AX13" s="154">
        <f>'Plan Agency North'!AX13+'Plan Agency South'!AX13</f>
        <v>428.38567542555575</v>
      </c>
      <c r="AY13" s="154">
        <f>'Plan Agency North'!AY13+'Plan Agency South'!AY13</f>
        <v>445.37360254128782</v>
      </c>
      <c r="AZ13" s="154">
        <f>'Plan Agency North'!AZ13+'Plan Agency South'!AZ13</f>
        <v>1026.3197778336285</v>
      </c>
      <c r="BA13" s="154">
        <f>'Plan Agency North'!BA13+'Plan Agency South'!BA13</f>
        <v>990.03149454799245</v>
      </c>
      <c r="BB13" s="154">
        <f>'Plan Agency North'!BB13+'Plan Agency South'!BB13</f>
        <v>1028.4405847876906</v>
      </c>
      <c r="BC13" s="154">
        <f>'Plan Agency North'!BC13+'Plan Agency South'!BC13</f>
        <v>1068.5566325632933</v>
      </c>
      <c r="BD13" s="154">
        <f>'Plan Agency North'!BD13+'Plan Agency South'!BD13</f>
        <v>1028.7446507183308</v>
      </c>
      <c r="BE13" s="154">
        <f>'Plan Agency North'!BE13+'Plan Agency South'!BE13</f>
        <v>1071.6296809590795</v>
      </c>
      <c r="BF13" s="154">
        <f>'Plan Agency North'!BF13+'Plan Agency South'!BF13</f>
        <v>1117.2179992950421</v>
      </c>
      <c r="BG13" s="154">
        <f>'Plan Agency North'!BG13+'Plan Agency South'!BG13</f>
        <v>1082.1096771774469</v>
      </c>
      <c r="BH13" s="154">
        <f>'Plan Agency North'!BH13+'Plan Agency South'!BH13</f>
        <v>1130.4443514806148</v>
      </c>
      <c r="BI13" s="155">
        <f>'Plan Agency North'!BI13+'Plan Agency South'!BI13</f>
        <v>1180.1371939851383</v>
      </c>
      <c r="BJ13" s="154">
        <f>'Plan Agency North'!BJ13+'Plan Agency South'!BJ13</f>
        <v>511.26976679751078</v>
      </c>
      <c r="BK13" s="154">
        <f>'Plan Agency North'!BK13+'Plan Agency South'!BK13</f>
        <v>532.0459391746424</v>
      </c>
      <c r="BL13" s="154">
        <f>'Plan Agency North'!BL13+'Plan Agency South'!BL13</f>
        <v>1211.4572742055338</v>
      </c>
      <c r="BM13" s="154">
        <f>'Plan Agency North'!BM13+'Plan Agency South'!BM13</f>
        <v>1146.6772156878694</v>
      </c>
      <c r="BN13" s="154">
        <f>'Plan Agency North'!BN13+'Plan Agency South'!BN13</f>
        <v>1186.0911504369433</v>
      </c>
      <c r="BO13" s="154">
        <f>'Plan Agency North'!BO13+'Plan Agency South'!BO13</f>
        <v>1227.0054580850856</v>
      </c>
      <c r="BP13" s="154">
        <f>'Plan Agency North'!BP13+'Plan Agency South'!BP13</f>
        <v>1160.1851963656572</v>
      </c>
      <c r="BQ13" s="154">
        <f>'Plan Agency North'!BQ13+'Plan Agency South'!BQ13</f>
        <v>1203.7269999225082</v>
      </c>
      <c r="BR13" s="154">
        <f>'Plan Agency North'!BR13+'Plan Agency South'!BR13</f>
        <v>1249.7682486202871</v>
      </c>
      <c r="BS13" s="154">
        <f>'Plan Agency North'!BS13+'Plan Agency South'!BS13</f>
        <v>1186.5612601906362</v>
      </c>
      <c r="BT13" s="154">
        <f>'Plan Agency North'!BT13+'Plan Agency South'!BT13</f>
        <v>1234.8892465656991</v>
      </c>
      <c r="BU13" s="155">
        <f>'Plan Agency North'!BU13+'Plan Agency South'!BU13</f>
        <v>1284.5449954888404</v>
      </c>
      <c r="BV13" s="154">
        <f>'Plan Agency North'!BV13+'Plan Agency South'!BV13</f>
        <v>566.87071169309706</v>
      </c>
      <c r="BW13" s="154">
        <f>'Plan Agency North'!BW13+'Plan Agency South'!BW13</f>
        <v>590.20764090192517</v>
      </c>
      <c r="BX13" s="154">
        <f>'Plan Agency North'!BX13+'Plan Agency South'!BX13</f>
        <v>1346.0720053078076</v>
      </c>
      <c r="BY13" s="154">
        <f>'Plan Agency North'!BY13+'Plan Agency South'!BY13</f>
        <v>1294.4996666934871</v>
      </c>
      <c r="BZ13" s="154">
        <f>'Plan Agency North'!BZ13+'Plan Agency South'!BZ13</f>
        <v>1337.9248714512419</v>
      </c>
      <c r="CA13" s="154">
        <f>'Plan Agency North'!CA13+'Plan Agency South'!CA13</f>
        <v>1382.9889731009212</v>
      </c>
      <c r="CB13" s="154">
        <f>'Plan Agency North'!CB13+'Plan Agency South'!CB13</f>
        <v>1326.0208994578975</v>
      </c>
      <c r="CC13" s="154">
        <f>'Plan Agency North'!CC13+'Plan Agency South'!CC13</f>
        <v>1373.7567664458948</v>
      </c>
      <c r="CD13" s="154">
        <f>'Plan Agency North'!CD13+'Plan Agency South'!CD13</f>
        <v>1424.3678484040952</v>
      </c>
      <c r="CE13" s="154">
        <f>'Plan Agency North'!CE13+'Plan Agency South'!CE13</f>
        <v>1373.1625214810711</v>
      </c>
      <c r="CF13" s="154">
        <f>'Plan Agency North'!CF13+'Plan Agency South'!CF13</f>
        <v>1426.3284862439777</v>
      </c>
      <c r="CG13" s="155">
        <f>'Plan Agency North'!CG13+'Plan Agency South'!CG13</f>
        <v>1481.0736675258281</v>
      </c>
      <c r="CH13" s="154">
        <f>'Plan Agency North'!CH13+'Plan Agency South'!CH13</f>
        <v>651.60609884118276</v>
      </c>
      <c r="CI13" s="154">
        <f>'Plan Agency North'!CI13+'Plan Agency South'!CI13</f>
        <v>677.54372030458887</v>
      </c>
      <c r="CJ13" s="154">
        <f>'Plan Agency North'!CJ13+'Plan Agency South'!CJ13</f>
        <v>1545.3331985151508</v>
      </c>
      <c r="CK13" s="154">
        <f>'Plan Agency North'!CK13+'Plan Agency South'!CK13</f>
        <v>1484.6256530422702</v>
      </c>
      <c r="CL13" s="154">
        <f>'Plan Agency North'!CL13+'Plan Agency South'!CL13</f>
        <v>1533.1795645356769</v>
      </c>
      <c r="CM13" s="154">
        <f>'Plan Agency North'!CM13+'Plan Agency South'!CM13</f>
        <v>1583.7969337299385</v>
      </c>
      <c r="CN13" s="154">
        <f>'Plan Agency North'!CN13+'Plan Agency South'!CN13</f>
        <v>1518.0427307763798</v>
      </c>
      <c r="CO13" s="154">
        <f>'Plan Agency North'!CO13+'Plan Agency South'!CO13</f>
        <v>1571.8822771245173</v>
      </c>
      <c r="CP13" s="154">
        <f>'Plan Agency North'!CP13+'Plan Agency South'!CP13</f>
        <v>1629.0410942280578</v>
      </c>
      <c r="CQ13" s="154">
        <f>'Plan Agency North'!CQ13+'Plan Agency South'!CQ13</f>
        <v>1570.2050094715928</v>
      </c>
      <c r="CR13" s="154">
        <f>'Plan Agency North'!CR13+'Plan Agency South'!CR13</f>
        <v>1630.4052008377867</v>
      </c>
      <c r="CS13" s="155">
        <f>'Plan Agency North'!CS13+'Plan Agency South'!CS13</f>
        <v>1692.4883085375495</v>
      </c>
    </row>
    <row r="14" spans="1:98" s="156" customFormat="1" x14ac:dyDescent="0.25">
      <c r="A14" s="156" t="s">
        <v>245</v>
      </c>
      <c r="B14" s="156" t="e">
        <f>B15/B13</f>
        <v>#DIV/0!</v>
      </c>
      <c r="C14" s="156" t="e">
        <f t="shared" ref="C14:BN14" si="4">C15/C13</f>
        <v>#DIV/0!</v>
      </c>
      <c r="D14" s="156" t="e">
        <f t="shared" si="4"/>
        <v>#DIV/0!</v>
      </c>
      <c r="E14" s="156" t="e">
        <f t="shared" si="4"/>
        <v>#DIV/0!</v>
      </c>
      <c r="F14" s="156" t="e">
        <f t="shared" si="4"/>
        <v>#DIV/0!</v>
      </c>
      <c r="G14" s="156" t="e">
        <f t="shared" si="4"/>
        <v>#DIV/0!</v>
      </c>
      <c r="H14" s="156" t="e">
        <f t="shared" si="4"/>
        <v>#DIV/0!</v>
      </c>
      <c r="I14" s="156" t="e">
        <f t="shared" si="4"/>
        <v>#DIV/0!</v>
      </c>
      <c r="J14" s="156" t="e">
        <f t="shared" si="4"/>
        <v>#DIV/0!</v>
      </c>
      <c r="K14" s="156" t="e">
        <f t="shared" si="4"/>
        <v>#DIV/0!</v>
      </c>
      <c r="L14" s="156" t="e">
        <f t="shared" si="4"/>
        <v>#DIV/0!</v>
      </c>
      <c r="M14" s="157" t="e">
        <f t="shared" si="4"/>
        <v>#DIV/0!</v>
      </c>
      <c r="N14" s="158">
        <f t="shared" si="4"/>
        <v>1.3241379310344827</v>
      </c>
      <c r="O14" s="158">
        <f t="shared" si="4"/>
        <v>1.5121951219512195</v>
      </c>
      <c r="P14" s="158">
        <f t="shared" si="4"/>
        <v>1.834319526627219</v>
      </c>
      <c r="Q14" s="158">
        <f t="shared" si="4"/>
        <v>1.7706766917293233</v>
      </c>
      <c r="R14" s="158">
        <f t="shared" si="4"/>
        <v>1.8588588588588588</v>
      </c>
      <c r="S14" s="158">
        <f t="shared" si="4"/>
        <v>2.2718052738336714</v>
      </c>
      <c r="T14" s="158">
        <f t="shared" si="4"/>
        <v>2.2460267112358956</v>
      </c>
      <c r="U14" s="158">
        <f t="shared" si="4"/>
        <v>1.8657966276331577</v>
      </c>
      <c r="V14" s="156">
        <f t="shared" si="4"/>
        <v>2.0617037475599704</v>
      </c>
      <c r="W14" s="156">
        <f t="shared" si="4"/>
        <v>2.1274719323193017</v>
      </c>
      <c r="X14" s="156">
        <f t="shared" si="4"/>
        <v>2</v>
      </c>
      <c r="Y14" s="157">
        <f t="shared" si="4"/>
        <v>2</v>
      </c>
      <c r="Z14" s="156">
        <f t="shared" si="4"/>
        <v>1.5</v>
      </c>
      <c r="AA14" s="156">
        <f t="shared" si="4"/>
        <v>1.5</v>
      </c>
      <c r="AB14" s="156">
        <f t="shared" si="4"/>
        <v>2</v>
      </c>
      <c r="AC14" s="156">
        <f t="shared" si="4"/>
        <v>1.9205175420067815</v>
      </c>
      <c r="AD14" s="156">
        <f t="shared" si="4"/>
        <v>1.9619134587782876</v>
      </c>
      <c r="AE14" s="156">
        <f t="shared" si="4"/>
        <v>2.1254085474771491</v>
      </c>
      <c r="AF14" s="156">
        <f t="shared" si="4"/>
        <v>1.920521294445964</v>
      </c>
      <c r="AG14" s="156">
        <f t="shared" si="4"/>
        <v>1.9620840566310582</v>
      </c>
      <c r="AH14" s="156">
        <f t="shared" si="4"/>
        <v>2.1198214960737478</v>
      </c>
      <c r="AI14" s="156">
        <f t="shared" si="4"/>
        <v>1.9608907629190384</v>
      </c>
      <c r="AJ14" s="156">
        <f t="shared" si="4"/>
        <v>1.9625359260841866</v>
      </c>
      <c r="AK14" s="157">
        <f t="shared" si="4"/>
        <v>2.1212182473178007</v>
      </c>
      <c r="AL14" s="156">
        <f t="shared" si="4"/>
        <v>1.5000000000000002</v>
      </c>
      <c r="AM14" s="156">
        <f t="shared" si="4"/>
        <v>1.5</v>
      </c>
      <c r="AN14" s="156">
        <f t="shared" si="4"/>
        <v>2</v>
      </c>
      <c r="AO14" s="156">
        <f t="shared" si="4"/>
        <v>2</v>
      </c>
      <c r="AP14" s="156">
        <f t="shared" si="4"/>
        <v>2</v>
      </c>
      <c r="AQ14" s="156">
        <f t="shared" si="4"/>
        <v>2</v>
      </c>
      <c r="AR14" s="156">
        <f t="shared" si="4"/>
        <v>2</v>
      </c>
      <c r="AS14" s="156">
        <f t="shared" si="4"/>
        <v>2</v>
      </c>
      <c r="AT14" s="156">
        <f t="shared" si="4"/>
        <v>2</v>
      </c>
      <c r="AU14" s="156">
        <f t="shared" si="4"/>
        <v>2</v>
      </c>
      <c r="AV14" s="156">
        <f t="shared" si="4"/>
        <v>2</v>
      </c>
      <c r="AW14" s="157">
        <f t="shared" si="4"/>
        <v>2</v>
      </c>
      <c r="AX14" s="156">
        <f t="shared" si="4"/>
        <v>1.3719611784065151</v>
      </c>
      <c r="AY14" s="156">
        <f t="shared" si="4"/>
        <v>1.3714932630139611</v>
      </c>
      <c r="AZ14" s="156">
        <f t="shared" si="4"/>
        <v>2.0213156797549696</v>
      </c>
      <c r="BA14" s="156">
        <f t="shared" si="4"/>
        <v>2.0218761288059826</v>
      </c>
      <c r="BB14" s="156">
        <f t="shared" si="4"/>
        <v>2.0214957533899156</v>
      </c>
      <c r="BC14" s="156">
        <f t="shared" si="4"/>
        <v>2.060575067631647</v>
      </c>
      <c r="BD14" s="156">
        <f t="shared" si="4"/>
        <v>2.0218117414333507</v>
      </c>
      <c r="BE14" s="156">
        <f t="shared" si="4"/>
        <v>2.0215689213262178</v>
      </c>
      <c r="BF14" s="156">
        <f t="shared" si="4"/>
        <v>2.0606515324433849</v>
      </c>
      <c r="BG14" s="156">
        <f t="shared" si="4"/>
        <v>2.0219538794926644</v>
      </c>
      <c r="BH14" s="156">
        <f t="shared" si="4"/>
        <v>2.0216530841797171</v>
      </c>
      <c r="BI14" s="157">
        <f t="shared" si="4"/>
        <v>2.06067150497028</v>
      </c>
      <c r="BJ14" s="156">
        <f t="shared" si="4"/>
        <v>1.3719965363668432</v>
      </c>
      <c r="BK14" s="156">
        <f t="shared" si="4"/>
        <v>1.3716315883128107</v>
      </c>
      <c r="BL14" s="156">
        <f t="shared" si="4"/>
        <v>2.0216596251971315</v>
      </c>
      <c r="BM14" s="156">
        <f t="shared" si="4"/>
        <v>2.0224314539366159</v>
      </c>
      <c r="BN14" s="156">
        <f t="shared" si="4"/>
        <v>2.0221518019161562</v>
      </c>
      <c r="BO14" s="156">
        <f t="shared" ref="BO14:CS14" si="5">BO15/BO13</f>
        <v>2.0219207316998014</v>
      </c>
      <c r="BP14" s="156">
        <f t="shared" si="5"/>
        <v>2.0227931020543046</v>
      </c>
      <c r="BQ14" s="156">
        <f t="shared" si="5"/>
        <v>2.0226989394228752</v>
      </c>
      <c r="BR14" s="156">
        <f t="shared" si="5"/>
        <v>2.0226055256567959</v>
      </c>
      <c r="BS14" s="156">
        <f t="shared" si="5"/>
        <v>2.0235072005539467</v>
      </c>
      <c r="BT14" s="156">
        <f t="shared" si="5"/>
        <v>2.0233605241600392</v>
      </c>
      <c r="BU14" s="157">
        <f t="shared" si="5"/>
        <v>2.0231807252643721</v>
      </c>
      <c r="BV14" s="156">
        <f t="shared" si="5"/>
        <v>1.3747599907974626</v>
      </c>
      <c r="BW14" s="156">
        <f t="shared" si="5"/>
        <v>1.374426535356895</v>
      </c>
      <c r="BX14" s="156">
        <f t="shared" si="5"/>
        <v>2.0234832369059772</v>
      </c>
      <c r="BY14" s="156">
        <f t="shared" si="5"/>
        <v>2.0241621329967465</v>
      </c>
      <c r="BZ14" s="156">
        <f t="shared" si="5"/>
        <v>2.0238767340797104</v>
      </c>
      <c r="CA14" s="156">
        <f t="shared" si="5"/>
        <v>2.0236220772459297</v>
      </c>
      <c r="CB14" s="156">
        <f t="shared" si="5"/>
        <v>2.0244075729645337</v>
      </c>
      <c r="CC14" s="156">
        <f t="shared" si="5"/>
        <v>2.0243017012182416</v>
      </c>
      <c r="CD14" s="156">
        <f t="shared" si="5"/>
        <v>2.0241959105491727</v>
      </c>
      <c r="CE14" s="156">
        <f t="shared" si="5"/>
        <v>2.0250463038282356</v>
      </c>
      <c r="CF14" s="156">
        <f t="shared" si="5"/>
        <v>2.0248945897820492</v>
      </c>
      <c r="CG14" s="157">
        <f t="shared" si="5"/>
        <v>2.0247087941189466</v>
      </c>
      <c r="CH14" s="156">
        <f t="shared" si="5"/>
        <v>1.3770850911701549</v>
      </c>
      <c r="CI14" s="156">
        <f t="shared" si="5"/>
        <v>1.3767333600041596</v>
      </c>
      <c r="CJ14" s="156">
        <f t="shared" si="5"/>
        <v>2.0249619588449654</v>
      </c>
      <c r="CK14" s="156">
        <f t="shared" si="5"/>
        <v>2.0256070070542922</v>
      </c>
      <c r="CL14" s="156">
        <f t="shared" si="5"/>
        <v>2.0253051618974407</v>
      </c>
      <c r="CM14" s="156">
        <f t="shared" si="5"/>
        <v>2.0250332760113383</v>
      </c>
      <c r="CN14" s="156">
        <f t="shared" si="5"/>
        <v>2.0257826800981631</v>
      </c>
      <c r="CO14" s="156">
        <f t="shared" si="5"/>
        <v>2.025664988836771</v>
      </c>
      <c r="CP14" s="156">
        <f t="shared" si="5"/>
        <v>2.0255470220330674</v>
      </c>
      <c r="CQ14" s="156">
        <f t="shared" si="5"/>
        <v>2.0263681924701857</v>
      </c>
      <c r="CR14" s="156">
        <f t="shared" si="5"/>
        <v>2.0262037619134508</v>
      </c>
      <c r="CS14" s="157">
        <f t="shared" si="5"/>
        <v>2.0260019092628343</v>
      </c>
    </row>
    <row r="15" spans="1:98" s="148" customFormat="1" x14ac:dyDescent="0.25">
      <c r="A15" s="148" t="s">
        <v>246</v>
      </c>
      <c r="B15" s="148">
        <f>'Plan Agency North'!B15+'Plan Agency South'!B15</f>
        <v>0</v>
      </c>
      <c r="C15" s="148">
        <f>'Plan Agency North'!C15+'Plan Agency South'!C15</f>
        <v>0</v>
      </c>
      <c r="D15" s="148">
        <f>'Plan Agency North'!D15+'Plan Agency South'!D15</f>
        <v>0</v>
      </c>
      <c r="E15" s="148">
        <f>'Plan Agency North'!E15+'Plan Agency South'!E15</f>
        <v>0</v>
      </c>
      <c r="F15" s="148">
        <f>'Plan Agency North'!F15+'Plan Agency South'!F15</f>
        <v>0</v>
      </c>
      <c r="G15" s="148">
        <f>'Plan Agency North'!G15+'Plan Agency South'!G15</f>
        <v>0</v>
      </c>
      <c r="H15" s="148">
        <f>'Plan Agency North'!H15+'Plan Agency South'!H15</f>
        <v>0</v>
      </c>
      <c r="I15" s="148">
        <f>'Plan Agency North'!I15+'Plan Agency South'!I15</f>
        <v>0</v>
      </c>
      <c r="J15" s="148">
        <f>'Plan Agency North'!J15+'Plan Agency South'!J15</f>
        <v>0</v>
      </c>
      <c r="K15" s="148">
        <f>'Plan Agency North'!K15+'Plan Agency South'!K15</f>
        <v>0</v>
      </c>
      <c r="L15" s="148">
        <f>'Plan Agency North'!L15+'Plan Agency South'!L15</f>
        <v>0</v>
      </c>
      <c r="M15" s="149">
        <f>'Plan Agency North'!M15+'Plan Agency South'!M15</f>
        <v>0</v>
      </c>
      <c r="N15" s="150">
        <f>'Plan Agency North'!N15+'Plan Agency South'!N15</f>
        <v>192</v>
      </c>
      <c r="O15" s="150">
        <f>'Plan Agency North'!O15+'Plan Agency South'!O15</f>
        <v>186</v>
      </c>
      <c r="P15" s="150">
        <f>'Plan Agency North'!P15+'Plan Agency South'!P15</f>
        <v>620</v>
      </c>
      <c r="Q15" s="150">
        <f>'Plan Agency North'!Q15+'Plan Agency South'!Q15</f>
        <v>471</v>
      </c>
      <c r="R15" s="150">
        <f>'Plan Agency North'!R15+'Plan Agency South'!R15</f>
        <v>619</v>
      </c>
      <c r="S15" s="150">
        <f>'Plan Agency North'!S15+'Plan Agency South'!S15</f>
        <v>1120</v>
      </c>
      <c r="T15" s="150">
        <f>'Plan Agency North'!T15+'Plan Agency South'!T15</f>
        <v>1070.1598550491449</v>
      </c>
      <c r="U15" s="150">
        <f>'Plan Agency North'!U15+'Plan Agency South'!U15</f>
        <v>962.92517599999996</v>
      </c>
      <c r="V15" s="148">
        <f>'Plan Agency North'!V15+'Plan Agency South'!V15</f>
        <v>1156.0592182400001</v>
      </c>
      <c r="W15" s="148">
        <f>'Plan Agency North'!W15+'Plan Agency South'!W15</f>
        <v>1269.9197429120002</v>
      </c>
      <c r="X15" s="148">
        <f>'Plan Agency North'!X15+'Plan Agency South'!X15</f>
        <v>1292.70876190848</v>
      </c>
      <c r="Y15" s="149">
        <f>'Plan Agency North'!Y15+'Plan Agency South'!Y15</f>
        <v>1361.14380671812</v>
      </c>
      <c r="Z15" s="148">
        <f>'Plan Agency North'!Z15+'Plan Agency South'!Z15</f>
        <v>403.78313333889719</v>
      </c>
      <c r="AA15" s="148">
        <f>'Plan Agency North'!AA15+'Plan Agency South'!AA15</f>
        <v>421.15685631665389</v>
      </c>
      <c r="AB15" s="148">
        <f>'Plan Agency North'!AB15+'Plan Agency South'!AB15</f>
        <v>1100.7202601023207</v>
      </c>
      <c r="AC15" s="148">
        <f>'Plan Agency North'!AC15+'Plan Agency South'!AC15</f>
        <v>1065.7614684765738</v>
      </c>
      <c r="AD15" s="148">
        <f>'Plan Agency North'!AD15+'Plan Agency South'!AD15</f>
        <v>1300.9996124012082</v>
      </c>
      <c r="AE15" s="148">
        <f>'Plan Agency North'!AE15+'Plan Agency South'!AE15</f>
        <v>1670.6740965621302</v>
      </c>
      <c r="AF15" s="148">
        <f>'Plan Agency North'!AF15+'Plan Agency South'!AF15</f>
        <v>1160.8254547148047</v>
      </c>
      <c r="AG15" s="148">
        <f>'Plan Agency North'!AG15+'Plan Agency South'!AG15</f>
        <v>1413.2698134488169</v>
      </c>
      <c r="AH15" s="148">
        <f>'Plan Agency North'!AH15+'Plan Agency South'!AH15</f>
        <v>1666.9132116041837</v>
      </c>
      <c r="AI15" s="148">
        <f>'Plan Agency North'!AI15+'Plan Agency South'!AI15</f>
        <v>1293.7400579646248</v>
      </c>
      <c r="AJ15" s="148">
        <f>'Plan Agency North'!AJ15+'Plan Agency South'!AJ15</f>
        <v>1539.0841279619865</v>
      </c>
      <c r="AK15" s="149">
        <f>'Plan Agency North'!AK15+'Plan Agency South'!AK15</f>
        <v>1796.0022303166488</v>
      </c>
      <c r="AL15" s="148">
        <f>'Plan Agency North'!AL15+'Plan Agency South'!AL15</f>
        <v>515.05978658248364</v>
      </c>
      <c r="AM15" s="148">
        <f>'Plan Agency North'!AM15+'Plan Agency South'!AM15</f>
        <v>537.01642889980712</v>
      </c>
      <c r="AN15" s="148">
        <f>'Plan Agency North'!AN15+'Plan Agency South'!AN15</f>
        <v>1664.5412856817002</v>
      </c>
      <c r="AO15" s="148">
        <f>'Plan Agency North'!AO15+'Plan Agency South'!AO15</f>
        <v>1494.0072459593921</v>
      </c>
      <c r="AP15" s="148">
        <f>'Plan Agency North'!AP15+'Plan Agency South'!AP15</f>
        <v>1717.062062433153</v>
      </c>
      <c r="AQ15" s="148">
        <f>'Plan Agency North'!AQ15+'Plan Agency South'!AQ15</f>
        <v>1868.8874177449056</v>
      </c>
      <c r="AR15" s="148">
        <f>'Plan Agency North'!AR15+'Plan Agency South'!AR15</f>
        <v>1567.4039450284586</v>
      </c>
      <c r="AS15" s="148">
        <f>'Plan Agency North'!AS15+'Plan Agency South'!AS15</f>
        <v>1801.178550273597</v>
      </c>
      <c r="AT15" s="148">
        <f>'Plan Agency North'!AT15+'Plan Agency South'!AT15</f>
        <v>1964.5569719716245</v>
      </c>
      <c r="AU15" s="148">
        <f>'Plan Agency North'!AU15+'Plan Agency South'!AU15</f>
        <v>1652.6227240874277</v>
      </c>
      <c r="AV15" s="148">
        <f>'Plan Agency North'!AV15+'Plan Agency South'!AV15</f>
        <v>1901.051439190926</v>
      </c>
      <c r="AW15" s="149">
        <f>'Plan Agency North'!AW15+'Plan Agency South'!AW15</f>
        <v>1998.8250716883831</v>
      </c>
      <c r="AX15" s="148">
        <f>'Plan Agency North'!AX15+'Plan Agency South'!AX15</f>
        <v>587.72851606931636</v>
      </c>
      <c r="AY15" s="148">
        <f>'Plan Agency North'!AY15+'Plan Agency South'!AY15</f>
        <v>610.82689540963383</v>
      </c>
      <c r="AZ15" s="148">
        <f>'Plan Agency North'!AZ15+'Plan Agency South'!AZ15</f>
        <v>2074.51625937775</v>
      </c>
      <c r="BA15" s="148">
        <f>'Plan Agency North'!BA15+'Plan Agency South'!BA15</f>
        <v>2001.7210455926961</v>
      </c>
      <c r="BB15" s="148">
        <f>'Plan Agency North'!BB15+'Plan Agency South'!BB15</f>
        <v>2078.9882747621577</v>
      </c>
      <c r="BC15" s="148">
        <f>'Plan Agency North'!BC15+'Plan Agency South'!BC15</f>
        <v>2201.8411554123531</v>
      </c>
      <c r="BD15" s="148">
        <f>'Plan Agency North'!BD15+'Plan Agency South'!BD15</f>
        <v>2079.9280137590727</v>
      </c>
      <c r="BE15" s="148">
        <f>'Plan Agency North'!BE15+'Plan Agency South'!BE15</f>
        <v>2166.3732581976051</v>
      </c>
      <c r="BF15" s="148">
        <f>'Plan Agency North'!BF15+'Plan Agency South'!BF15</f>
        <v>2302.1969823206609</v>
      </c>
      <c r="BG15" s="148">
        <f>'Plan Agency North'!BG15+'Plan Agency South'!BG15</f>
        <v>2187.9758598054932</v>
      </c>
      <c r="BH15" s="148">
        <f>'Plan Agency North'!BH15+'Plan Agency South'!BH15</f>
        <v>2285.3663096643254</v>
      </c>
      <c r="BI15" s="149">
        <f>'Plan Agency North'!BI15+'Plan Agency South'!BI15</f>
        <v>2431.875087600758</v>
      </c>
      <c r="BJ15" s="148">
        <f>'Plan Agency North'!BJ15+'Plan Agency South'!BJ15</f>
        <v>701.46034919526846</v>
      </c>
      <c r="BK15" s="148">
        <f>'Plan Agency North'!BK15+'Plan Agency South'!BK15</f>
        <v>729.7710166054959</v>
      </c>
      <c r="BL15" s="148">
        <f>'Plan Agency North'!BL15+'Plan Agency South'!BL15</f>
        <v>2449.154258912698</v>
      </c>
      <c r="BM15" s="148">
        <f>'Plan Agency North'!BM15+'Plan Agency South'!BM15</f>
        <v>2319.0760685196083</v>
      </c>
      <c r="BN15" s="148">
        <f>'Plan Agency North'!BN15+'Plan Agency South'!BN15</f>
        <v>2398.4563570928717</v>
      </c>
      <c r="BO15" s="148">
        <f>'Plan Agency North'!BO15+'Plan Agency South'!BO15</f>
        <v>2480.9077736110462</v>
      </c>
      <c r="BP15" s="148">
        <f>'Plan Agency North'!BP15+'Plan Agency South'!BP15</f>
        <v>2346.8146123139704</v>
      </c>
      <c r="BQ15" s="148">
        <f>'Plan Agency North'!BQ15+'Plan Agency South'!BQ15</f>
        <v>2434.7773260979366</v>
      </c>
      <c r="BR15" s="148">
        <f>'Plan Agency North'!BR15+'Plan Agency South'!BR15</f>
        <v>2527.7881654498087</v>
      </c>
      <c r="BS15" s="148">
        <f>'Plan Agency North'!BS15+'Plan Agency South'!BS15</f>
        <v>2401.0152538941174</v>
      </c>
      <c r="BT15" s="148">
        <f>'Plan Agency North'!BT15+'Plan Agency South'!BT15</f>
        <v>2498.6261532107687</v>
      </c>
      <c r="BU15" s="149">
        <f>'Plan Agency North'!BU15+'Plan Agency South'!BU15</f>
        <v>2598.8666756078319</v>
      </c>
      <c r="BV15" s="148">
        <f>'Plan Agency North'!BV15+'Plan Agency South'!BV15</f>
        <v>779.31117439055322</v>
      </c>
      <c r="BW15" s="148">
        <f>'Plan Agency North'!BW15+'Plan Agency South'!BW15</f>
        <v>811.19704302599939</v>
      </c>
      <c r="BX15" s="148">
        <f>'Plan Agency North'!BX15+'Plan Agency South'!BX15</f>
        <v>2723.7541384087622</v>
      </c>
      <c r="BY15" s="148">
        <f>'Plan Agency North'!BY15+'Plan Agency South'!BY15</f>
        <v>2620.2772064978662</v>
      </c>
      <c r="BZ15" s="148">
        <f>'Plan Agency North'!BZ15+'Plan Agency South'!BZ15</f>
        <v>2707.7950192767557</v>
      </c>
      <c r="CA15" s="148">
        <f>'Plan Agency North'!CA15+'Plan Agency South'!CA15</f>
        <v>2798.6470185547014</v>
      </c>
      <c r="CB15" s="148">
        <f>'Plan Agency North'!CB15+'Plan Agency South'!CB15</f>
        <v>2684.40675077181</v>
      </c>
      <c r="CC15" s="148">
        <f>'Plan Agency North'!CC15+'Plan Agency South'!CC15</f>
        <v>2780.8981593764956</v>
      </c>
      <c r="CD15" s="148">
        <f>'Plan Agency North'!CD15+'Plan Agency South'!CD15</f>
        <v>2883.1995738572937</v>
      </c>
      <c r="CE15" s="148">
        <f>'Plan Agency North'!CE15+'Plan Agency South'!CE15</f>
        <v>2780.7176886807033</v>
      </c>
      <c r="CF15" s="148">
        <f>'Plan Agency North'!CF15+'Plan Agency South'!CF15</f>
        <v>2888.1648350474507</v>
      </c>
      <c r="CG15" s="149">
        <f>'Plan Agency North'!CG15+'Plan Agency South'!CG15</f>
        <v>2998.7428793775453</v>
      </c>
      <c r="CH15" s="148">
        <f>'Plan Agency North'!CH15+'Plan Agency South'!CH15</f>
        <v>897.31704402973912</v>
      </c>
      <c r="CI15" s="148">
        <f>'Plan Agency North'!CI15+'Plan Agency South'!CI15</f>
        <v>932.79704260465519</v>
      </c>
      <c r="CJ15" s="148">
        <f>'Plan Agency North'!CJ15+'Plan Agency South'!CJ15</f>
        <v>3129.2409407333953</v>
      </c>
      <c r="CK15" s="148">
        <f>'Plan Agency North'!CK15+'Plan Agency South'!CK15</f>
        <v>3007.2681256549768</v>
      </c>
      <c r="CL15" s="148">
        <f>'Plan Agency North'!CL15+'Plan Agency South'!CL15</f>
        <v>3105.1564861697766</v>
      </c>
      <c r="CM15" s="148">
        <f>'Plan Agency North'!CM15+'Plan Agency South'!CM15</f>
        <v>3207.2414932478496</v>
      </c>
      <c r="CN15" s="148">
        <f>'Plan Agency North'!CN15+'Plan Agency South'!CN15</f>
        <v>3075.2246716557092</v>
      </c>
      <c r="CO15" s="148">
        <f>'Plan Agency North'!CO15+'Plan Agency South'!CO15</f>
        <v>3184.1068953441536</v>
      </c>
      <c r="CP15" s="148">
        <f>'Plan Agency North'!CP15+'Plan Agency South'!CP15</f>
        <v>3299.6993371831318</v>
      </c>
      <c r="CQ15" s="148">
        <f>'Plan Agency North'!CQ15+'Plan Agency South'!CQ15</f>
        <v>3181.8134868505822</v>
      </c>
      <c r="CR15" s="148">
        <f>'Plan Agency North'!CR15+'Plan Agency South'!CR15</f>
        <v>3303.5331513807787</v>
      </c>
      <c r="CS15" s="149">
        <f>'Plan Agency North'!CS15+'Plan Agency South'!CS15</f>
        <v>3428.9845445021006</v>
      </c>
    </row>
    <row r="16" spans="1:98" s="139" customFormat="1" x14ac:dyDescent="0.25">
      <c r="A16" s="134"/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59"/>
      <c r="N16" s="137"/>
      <c r="O16" s="137"/>
      <c r="P16" s="137"/>
      <c r="Q16" s="137"/>
      <c r="R16" s="137"/>
      <c r="S16" s="137"/>
      <c r="T16" s="137"/>
      <c r="U16" s="145">
        <f>U7+U8+U9</f>
        <v>1437.3344</v>
      </c>
      <c r="V16" s="134"/>
      <c r="W16" s="134"/>
      <c r="X16" s="134"/>
      <c r="Y16" s="159"/>
      <c r="AK16" s="160"/>
      <c r="AW16" s="160"/>
      <c r="BI16" s="160"/>
      <c r="BU16" s="160"/>
      <c r="CG16" s="160"/>
      <c r="CS16" s="160"/>
    </row>
    <row r="17" spans="1:97" s="151" customFormat="1" x14ac:dyDescent="0.25">
      <c r="A17" s="151" t="s">
        <v>247</v>
      </c>
      <c r="M17" s="152"/>
      <c r="N17" s="153"/>
      <c r="O17" s="153"/>
      <c r="P17" s="153"/>
      <c r="Q17" s="153"/>
      <c r="R17" s="153"/>
      <c r="S17" s="153"/>
      <c r="T17" s="153"/>
      <c r="U17" s="153"/>
      <c r="Y17" s="152"/>
      <c r="AD17" s="154"/>
      <c r="AE17" s="154"/>
      <c r="AK17" s="152"/>
      <c r="AW17" s="152"/>
      <c r="BI17" s="152"/>
      <c r="BU17" s="152"/>
      <c r="CG17" s="152"/>
      <c r="CS17" s="152"/>
    </row>
    <row r="18" spans="1:97" s="151" customFormat="1" x14ac:dyDescent="0.25">
      <c r="A18" s="151" t="s">
        <v>248</v>
      </c>
      <c r="M18" s="152"/>
      <c r="N18" s="153"/>
      <c r="O18" s="153"/>
      <c r="P18" s="153"/>
      <c r="Q18" s="153"/>
      <c r="R18" s="153"/>
      <c r="S18" s="153"/>
      <c r="T18" s="153"/>
      <c r="U18" s="153"/>
      <c r="Y18" s="152"/>
      <c r="AK18" s="152"/>
      <c r="AW18" s="152"/>
      <c r="BI18" s="152"/>
      <c r="BU18" s="152"/>
      <c r="CG18" s="152"/>
      <c r="CS18" s="152"/>
    </row>
    <row r="20" spans="1:97" s="139" customFormat="1" x14ac:dyDescent="0.25">
      <c r="A20" s="134"/>
      <c r="B20" s="134">
        <f>B5</f>
        <v>1</v>
      </c>
      <c r="C20" s="135">
        <f t="shared" ref="C20:BN21" si="6">C5</f>
        <v>2</v>
      </c>
      <c r="D20" s="135">
        <f t="shared" si="6"/>
        <v>3</v>
      </c>
      <c r="E20" s="135">
        <f t="shared" si="6"/>
        <v>4</v>
      </c>
      <c r="F20" s="135">
        <f t="shared" si="6"/>
        <v>5</v>
      </c>
      <c r="G20" s="135">
        <f t="shared" si="6"/>
        <v>6</v>
      </c>
      <c r="H20" s="135">
        <f t="shared" si="6"/>
        <v>7</v>
      </c>
      <c r="I20" s="135">
        <f t="shared" si="6"/>
        <v>8</v>
      </c>
      <c r="J20" s="135">
        <f t="shared" si="6"/>
        <v>9</v>
      </c>
      <c r="K20" s="135">
        <f t="shared" si="6"/>
        <v>10</v>
      </c>
      <c r="L20" s="135">
        <f t="shared" si="6"/>
        <v>11</v>
      </c>
      <c r="M20" s="136">
        <f t="shared" si="6"/>
        <v>12</v>
      </c>
      <c r="N20" s="138">
        <f t="shared" si="6"/>
        <v>1</v>
      </c>
      <c r="O20" s="138">
        <f t="shared" si="6"/>
        <v>2</v>
      </c>
      <c r="P20" s="138">
        <f t="shared" si="6"/>
        <v>3</v>
      </c>
      <c r="Q20" s="138">
        <f t="shared" si="6"/>
        <v>4</v>
      </c>
      <c r="R20" s="138">
        <f t="shared" si="6"/>
        <v>5</v>
      </c>
      <c r="S20" s="138">
        <f t="shared" si="6"/>
        <v>6</v>
      </c>
      <c r="T20" s="138">
        <f t="shared" si="6"/>
        <v>7</v>
      </c>
      <c r="U20" s="138">
        <f t="shared" si="6"/>
        <v>8</v>
      </c>
      <c r="V20" s="135">
        <f t="shared" si="6"/>
        <v>9</v>
      </c>
      <c r="W20" s="135">
        <f t="shared" si="6"/>
        <v>10</v>
      </c>
      <c r="X20" s="135">
        <f t="shared" si="6"/>
        <v>11</v>
      </c>
      <c r="Y20" s="136">
        <f t="shared" si="6"/>
        <v>12</v>
      </c>
      <c r="Z20" s="135">
        <f t="shared" si="6"/>
        <v>13</v>
      </c>
      <c r="AA20" s="135">
        <f t="shared" si="6"/>
        <v>14</v>
      </c>
      <c r="AB20" s="135">
        <f t="shared" si="6"/>
        <v>15</v>
      </c>
      <c r="AC20" s="135">
        <f t="shared" si="6"/>
        <v>16</v>
      </c>
      <c r="AD20" s="135">
        <f t="shared" si="6"/>
        <v>17</v>
      </c>
      <c r="AE20" s="135">
        <f t="shared" si="6"/>
        <v>18</v>
      </c>
      <c r="AF20" s="135">
        <f t="shared" si="6"/>
        <v>19</v>
      </c>
      <c r="AG20" s="135">
        <f t="shared" si="6"/>
        <v>20</v>
      </c>
      <c r="AH20" s="135">
        <f t="shared" si="6"/>
        <v>21</v>
      </c>
      <c r="AI20" s="135">
        <f t="shared" si="6"/>
        <v>22</v>
      </c>
      <c r="AJ20" s="135">
        <f t="shared" si="6"/>
        <v>23</v>
      </c>
      <c r="AK20" s="136">
        <f t="shared" si="6"/>
        <v>24</v>
      </c>
      <c r="AL20" s="135">
        <f t="shared" si="6"/>
        <v>25</v>
      </c>
      <c r="AM20" s="135">
        <f t="shared" si="6"/>
        <v>26</v>
      </c>
      <c r="AN20" s="135">
        <f t="shared" si="6"/>
        <v>27</v>
      </c>
      <c r="AO20" s="135">
        <f t="shared" si="6"/>
        <v>28</v>
      </c>
      <c r="AP20" s="135">
        <f t="shared" si="6"/>
        <v>29</v>
      </c>
      <c r="AQ20" s="135">
        <f t="shared" si="6"/>
        <v>30</v>
      </c>
      <c r="AR20" s="135">
        <f t="shared" si="6"/>
        <v>31</v>
      </c>
      <c r="AS20" s="135">
        <f t="shared" si="6"/>
        <v>32</v>
      </c>
      <c r="AT20" s="135">
        <f t="shared" si="6"/>
        <v>33</v>
      </c>
      <c r="AU20" s="135">
        <f t="shared" si="6"/>
        <v>34</v>
      </c>
      <c r="AV20" s="135">
        <f t="shared" si="6"/>
        <v>35</v>
      </c>
      <c r="AW20" s="136">
        <f t="shared" si="6"/>
        <v>36</v>
      </c>
      <c r="AX20" s="135">
        <f t="shared" si="6"/>
        <v>37</v>
      </c>
      <c r="AY20" s="135">
        <f t="shared" si="6"/>
        <v>38</v>
      </c>
      <c r="AZ20" s="135">
        <f t="shared" si="6"/>
        <v>39</v>
      </c>
      <c r="BA20" s="135">
        <f t="shared" si="6"/>
        <v>40</v>
      </c>
      <c r="BB20" s="135">
        <f t="shared" si="6"/>
        <v>41</v>
      </c>
      <c r="BC20" s="135">
        <f t="shared" si="6"/>
        <v>42</v>
      </c>
      <c r="BD20" s="135">
        <f t="shared" si="6"/>
        <v>43</v>
      </c>
      <c r="BE20" s="135">
        <f t="shared" si="6"/>
        <v>44</v>
      </c>
      <c r="BF20" s="135">
        <f t="shared" si="6"/>
        <v>45</v>
      </c>
      <c r="BG20" s="135">
        <f t="shared" si="6"/>
        <v>46</v>
      </c>
      <c r="BH20" s="135">
        <f t="shared" si="6"/>
        <v>47</v>
      </c>
      <c r="BI20" s="136">
        <f t="shared" si="6"/>
        <v>48</v>
      </c>
      <c r="BJ20" s="135">
        <f t="shared" si="6"/>
        <v>49</v>
      </c>
      <c r="BK20" s="135">
        <f t="shared" si="6"/>
        <v>50</v>
      </c>
      <c r="BL20" s="135">
        <f t="shared" si="6"/>
        <v>51</v>
      </c>
      <c r="BM20" s="135">
        <f t="shared" si="6"/>
        <v>52</v>
      </c>
      <c r="BN20" s="135">
        <f t="shared" si="6"/>
        <v>53</v>
      </c>
      <c r="BO20" s="135">
        <f t="shared" ref="BO20:CS21" si="7">BO5</f>
        <v>54</v>
      </c>
      <c r="BP20" s="135">
        <f t="shared" si="7"/>
        <v>55</v>
      </c>
      <c r="BQ20" s="135">
        <f t="shared" si="7"/>
        <v>56</v>
      </c>
      <c r="BR20" s="135">
        <f t="shared" si="7"/>
        <v>57</v>
      </c>
      <c r="BS20" s="135">
        <f t="shared" si="7"/>
        <v>58</v>
      </c>
      <c r="BT20" s="135">
        <f t="shared" si="7"/>
        <v>59</v>
      </c>
      <c r="BU20" s="136">
        <f t="shared" si="7"/>
        <v>60</v>
      </c>
      <c r="BV20" s="135">
        <f t="shared" si="7"/>
        <v>61</v>
      </c>
      <c r="BW20" s="135">
        <f t="shared" si="7"/>
        <v>62</v>
      </c>
      <c r="BX20" s="135">
        <f t="shared" si="7"/>
        <v>63</v>
      </c>
      <c r="BY20" s="135">
        <f t="shared" si="7"/>
        <v>64</v>
      </c>
      <c r="BZ20" s="135">
        <f t="shared" si="7"/>
        <v>65</v>
      </c>
      <c r="CA20" s="135">
        <f t="shared" si="7"/>
        <v>66</v>
      </c>
      <c r="CB20" s="135">
        <f t="shared" si="7"/>
        <v>67</v>
      </c>
      <c r="CC20" s="135">
        <f t="shared" si="7"/>
        <v>68</v>
      </c>
      <c r="CD20" s="135">
        <f t="shared" si="7"/>
        <v>69</v>
      </c>
      <c r="CE20" s="135">
        <f t="shared" si="7"/>
        <v>70</v>
      </c>
      <c r="CF20" s="135">
        <f t="shared" si="7"/>
        <v>71</v>
      </c>
      <c r="CG20" s="136">
        <f t="shared" si="7"/>
        <v>72</v>
      </c>
      <c r="CH20" s="135">
        <f t="shared" si="7"/>
        <v>73</v>
      </c>
      <c r="CI20" s="135">
        <f t="shared" si="7"/>
        <v>74</v>
      </c>
      <c r="CJ20" s="135">
        <f t="shared" si="7"/>
        <v>75</v>
      </c>
      <c r="CK20" s="135">
        <f t="shared" si="7"/>
        <v>76</v>
      </c>
      <c r="CL20" s="135">
        <f t="shared" si="7"/>
        <v>77</v>
      </c>
      <c r="CM20" s="135">
        <f t="shared" si="7"/>
        <v>78</v>
      </c>
      <c r="CN20" s="135">
        <f t="shared" si="7"/>
        <v>79</v>
      </c>
      <c r="CO20" s="135">
        <f t="shared" si="7"/>
        <v>80</v>
      </c>
      <c r="CP20" s="135">
        <f t="shared" si="7"/>
        <v>81</v>
      </c>
      <c r="CQ20" s="135">
        <f t="shared" si="7"/>
        <v>82</v>
      </c>
      <c r="CR20" s="135">
        <f t="shared" si="7"/>
        <v>83</v>
      </c>
      <c r="CS20" s="136">
        <f t="shared" si="7"/>
        <v>84</v>
      </c>
    </row>
    <row r="21" spans="1:97" s="161" customFormat="1" x14ac:dyDescent="0.25">
      <c r="A21" s="161" t="s">
        <v>52</v>
      </c>
      <c r="B21" s="161">
        <f>B6</f>
        <v>42005</v>
      </c>
      <c r="C21" s="161">
        <f t="shared" si="6"/>
        <v>42036</v>
      </c>
      <c r="D21" s="161">
        <f t="shared" si="6"/>
        <v>42064</v>
      </c>
      <c r="E21" s="161">
        <f t="shared" si="6"/>
        <v>42095</v>
      </c>
      <c r="F21" s="161">
        <f t="shared" si="6"/>
        <v>42125</v>
      </c>
      <c r="G21" s="161">
        <f t="shared" si="6"/>
        <v>42156</v>
      </c>
      <c r="H21" s="161">
        <f t="shared" si="6"/>
        <v>42186</v>
      </c>
      <c r="I21" s="161">
        <f t="shared" si="6"/>
        <v>42217</v>
      </c>
      <c r="J21" s="161">
        <f t="shared" si="6"/>
        <v>42248</v>
      </c>
      <c r="K21" s="161">
        <f t="shared" si="6"/>
        <v>42278</v>
      </c>
      <c r="L21" s="161">
        <f t="shared" si="6"/>
        <v>42309</v>
      </c>
      <c r="M21" s="162">
        <f t="shared" si="6"/>
        <v>42339</v>
      </c>
      <c r="N21" s="163">
        <f t="shared" si="6"/>
        <v>42370</v>
      </c>
      <c r="O21" s="163">
        <f t="shared" si="6"/>
        <v>42401</v>
      </c>
      <c r="P21" s="163">
        <f t="shared" si="6"/>
        <v>42430</v>
      </c>
      <c r="Q21" s="163">
        <f t="shared" si="6"/>
        <v>42461</v>
      </c>
      <c r="R21" s="163">
        <f t="shared" si="6"/>
        <v>42491</v>
      </c>
      <c r="S21" s="163">
        <f t="shared" si="6"/>
        <v>42522</v>
      </c>
      <c r="T21" s="163">
        <f t="shared" si="6"/>
        <v>42552</v>
      </c>
      <c r="U21" s="163">
        <f t="shared" si="6"/>
        <v>42583</v>
      </c>
      <c r="V21" s="161">
        <f t="shared" si="6"/>
        <v>42614</v>
      </c>
      <c r="W21" s="161">
        <f t="shared" si="6"/>
        <v>42644</v>
      </c>
      <c r="X21" s="161">
        <f t="shared" si="6"/>
        <v>42675</v>
      </c>
      <c r="Y21" s="162">
        <f t="shared" si="6"/>
        <v>42705</v>
      </c>
      <c r="Z21" s="161">
        <f t="shared" si="6"/>
        <v>42752</v>
      </c>
      <c r="AA21" s="161">
        <f t="shared" si="6"/>
        <v>42783</v>
      </c>
      <c r="AB21" s="161">
        <f t="shared" si="6"/>
        <v>42811</v>
      </c>
      <c r="AC21" s="161">
        <f t="shared" si="6"/>
        <v>42842</v>
      </c>
      <c r="AD21" s="161">
        <f t="shared" si="6"/>
        <v>42872</v>
      </c>
      <c r="AE21" s="161">
        <f t="shared" si="6"/>
        <v>42903</v>
      </c>
      <c r="AF21" s="161">
        <f t="shared" si="6"/>
        <v>42933</v>
      </c>
      <c r="AG21" s="161">
        <f t="shared" si="6"/>
        <v>42964</v>
      </c>
      <c r="AH21" s="161">
        <f t="shared" si="6"/>
        <v>42995</v>
      </c>
      <c r="AI21" s="161">
        <f t="shared" si="6"/>
        <v>43025</v>
      </c>
      <c r="AJ21" s="161">
        <f t="shared" si="6"/>
        <v>43056</v>
      </c>
      <c r="AK21" s="162">
        <f t="shared" si="6"/>
        <v>43086</v>
      </c>
      <c r="AL21" s="161">
        <f t="shared" si="6"/>
        <v>43118</v>
      </c>
      <c r="AM21" s="161">
        <f t="shared" si="6"/>
        <v>43149</v>
      </c>
      <c r="AN21" s="161">
        <f t="shared" si="6"/>
        <v>43177</v>
      </c>
      <c r="AO21" s="161">
        <f t="shared" si="6"/>
        <v>43208</v>
      </c>
      <c r="AP21" s="161">
        <f t="shared" si="6"/>
        <v>43238</v>
      </c>
      <c r="AQ21" s="161">
        <f t="shared" si="6"/>
        <v>43269</v>
      </c>
      <c r="AR21" s="161">
        <f t="shared" si="6"/>
        <v>43299</v>
      </c>
      <c r="AS21" s="161">
        <f t="shared" si="6"/>
        <v>43330</v>
      </c>
      <c r="AT21" s="161">
        <f t="shared" si="6"/>
        <v>43361</v>
      </c>
      <c r="AU21" s="161">
        <f t="shared" si="6"/>
        <v>43391</v>
      </c>
      <c r="AV21" s="161">
        <f t="shared" si="6"/>
        <v>43422</v>
      </c>
      <c r="AW21" s="162">
        <f t="shared" si="6"/>
        <v>43452</v>
      </c>
      <c r="AX21" s="161">
        <f t="shared" si="6"/>
        <v>43483</v>
      </c>
      <c r="AY21" s="161">
        <f t="shared" si="6"/>
        <v>43514</v>
      </c>
      <c r="AZ21" s="161">
        <f t="shared" si="6"/>
        <v>43542</v>
      </c>
      <c r="BA21" s="161">
        <f t="shared" si="6"/>
        <v>43573</v>
      </c>
      <c r="BB21" s="161">
        <f t="shared" si="6"/>
        <v>43603</v>
      </c>
      <c r="BC21" s="161">
        <f t="shared" si="6"/>
        <v>43634</v>
      </c>
      <c r="BD21" s="161">
        <f t="shared" si="6"/>
        <v>43664</v>
      </c>
      <c r="BE21" s="161">
        <f t="shared" si="6"/>
        <v>43695</v>
      </c>
      <c r="BF21" s="161">
        <f t="shared" si="6"/>
        <v>43726</v>
      </c>
      <c r="BG21" s="161">
        <f t="shared" si="6"/>
        <v>43756</v>
      </c>
      <c r="BH21" s="161">
        <f t="shared" si="6"/>
        <v>43787</v>
      </c>
      <c r="BI21" s="162">
        <f t="shared" si="6"/>
        <v>43817</v>
      </c>
      <c r="BJ21" s="161">
        <f t="shared" si="6"/>
        <v>43848</v>
      </c>
      <c r="BK21" s="161">
        <f t="shared" si="6"/>
        <v>43879</v>
      </c>
      <c r="BL21" s="161">
        <f t="shared" si="6"/>
        <v>43908</v>
      </c>
      <c r="BM21" s="161">
        <f t="shared" si="6"/>
        <v>43939</v>
      </c>
      <c r="BN21" s="161">
        <f t="shared" si="6"/>
        <v>43969</v>
      </c>
      <c r="BO21" s="161">
        <f t="shared" si="7"/>
        <v>44000</v>
      </c>
      <c r="BP21" s="161">
        <f t="shared" si="7"/>
        <v>44030</v>
      </c>
      <c r="BQ21" s="161">
        <f t="shared" si="7"/>
        <v>44061</v>
      </c>
      <c r="BR21" s="161">
        <f t="shared" si="7"/>
        <v>44092</v>
      </c>
      <c r="BS21" s="161">
        <f t="shared" si="7"/>
        <v>44122</v>
      </c>
      <c r="BT21" s="161">
        <f t="shared" si="7"/>
        <v>44153</v>
      </c>
      <c r="BU21" s="162">
        <f t="shared" si="7"/>
        <v>44183</v>
      </c>
      <c r="BV21" s="161">
        <f t="shared" si="7"/>
        <v>44214</v>
      </c>
      <c r="BW21" s="161">
        <f t="shared" si="7"/>
        <v>44245</v>
      </c>
      <c r="BX21" s="161">
        <f t="shared" si="7"/>
        <v>44273</v>
      </c>
      <c r="BY21" s="161">
        <f t="shared" si="7"/>
        <v>44304</v>
      </c>
      <c r="BZ21" s="161">
        <f t="shared" si="7"/>
        <v>44334</v>
      </c>
      <c r="CA21" s="161">
        <f t="shared" si="7"/>
        <v>44365</v>
      </c>
      <c r="CB21" s="161">
        <f t="shared" si="7"/>
        <v>44395</v>
      </c>
      <c r="CC21" s="161">
        <f t="shared" si="7"/>
        <v>44426</v>
      </c>
      <c r="CD21" s="161">
        <f t="shared" si="7"/>
        <v>44457</v>
      </c>
      <c r="CE21" s="161">
        <f t="shared" si="7"/>
        <v>44487</v>
      </c>
      <c r="CF21" s="161">
        <f t="shared" si="7"/>
        <v>44518</v>
      </c>
      <c r="CG21" s="162">
        <f t="shared" si="7"/>
        <v>44548</v>
      </c>
      <c r="CH21" s="161">
        <f t="shared" si="7"/>
        <v>44579</v>
      </c>
      <c r="CI21" s="161">
        <f t="shared" si="7"/>
        <v>44610</v>
      </c>
      <c r="CJ21" s="161">
        <f t="shared" si="7"/>
        <v>44638</v>
      </c>
      <c r="CK21" s="161">
        <f t="shared" si="7"/>
        <v>44669</v>
      </c>
      <c r="CL21" s="161">
        <f t="shared" si="7"/>
        <v>44699</v>
      </c>
      <c r="CM21" s="161">
        <f t="shared" si="7"/>
        <v>44730</v>
      </c>
      <c r="CN21" s="161">
        <f t="shared" si="7"/>
        <v>44760</v>
      </c>
      <c r="CO21" s="161">
        <f t="shared" si="7"/>
        <v>44791</v>
      </c>
      <c r="CP21" s="161">
        <f t="shared" si="7"/>
        <v>44822</v>
      </c>
      <c r="CQ21" s="161">
        <f t="shared" si="7"/>
        <v>44852</v>
      </c>
      <c r="CR21" s="161">
        <f t="shared" si="7"/>
        <v>44883</v>
      </c>
      <c r="CS21" s="162">
        <f t="shared" si="7"/>
        <v>44913</v>
      </c>
    </row>
    <row r="22" spans="1:97" s="154" customFormat="1" x14ac:dyDescent="0.25">
      <c r="A22" s="154" t="s">
        <v>99</v>
      </c>
      <c r="B22" s="154">
        <f>'Plan Agency North'!B22+'Plan Agency South'!B22</f>
        <v>2052.6610000000001</v>
      </c>
      <c r="C22" s="154">
        <f>'Plan Agency North'!C22+'Plan Agency South'!C22</f>
        <v>1303.846</v>
      </c>
      <c r="D22" s="154">
        <f>'Plan Agency North'!D22+'Plan Agency South'!D22</f>
        <v>5214.3959999999997</v>
      </c>
      <c r="E22" s="154">
        <f>'Plan Agency North'!E22+'Plan Agency South'!E22</f>
        <v>5640.4014999999999</v>
      </c>
      <c r="F22" s="154">
        <f>'Plan Agency North'!F22+'Plan Agency South'!F22</f>
        <v>3233.2915000000003</v>
      </c>
      <c r="G22" s="154">
        <f>'Plan Agency North'!G22+'Plan Agency South'!G22</f>
        <v>4748.5650000000005</v>
      </c>
      <c r="H22" s="154">
        <f>'Plan Agency North'!H22+'Plan Agency South'!H22</f>
        <v>7546.5334999999995</v>
      </c>
      <c r="I22" s="154">
        <f>'Plan Agency North'!I22+'Plan Agency South'!I22</f>
        <v>2405.0050000000001</v>
      </c>
      <c r="J22" s="154">
        <f>'Plan Agency North'!J22+'Plan Agency South'!J22</f>
        <v>6777.5324999999993</v>
      </c>
      <c r="K22" s="154">
        <f>'Plan Agency North'!K22+'Plan Agency South'!K22</f>
        <v>4765.0289999999895</v>
      </c>
      <c r="L22" s="154">
        <f>'Plan Agency North'!L22+'Plan Agency South'!L22</f>
        <v>4839.5445</v>
      </c>
      <c r="M22" s="155">
        <f>'Plan Agency North'!M22+'Plan Agency South'!M22</f>
        <v>9263.463999999989</v>
      </c>
      <c r="N22" s="150">
        <f>'Plan Agency North'!N22+'Plan Agency South'!N22</f>
        <v>2249.5889999999999</v>
      </c>
      <c r="O22" s="150">
        <f>'Plan Agency North'!O22+'Plan Agency South'!O22</f>
        <v>2135.14499999997</v>
      </c>
      <c r="P22" s="150">
        <f>'Plan Agency North'!P22+'Plan Agency South'!P22</f>
        <v>4415.7199999999903</v>
      </c>
      <c r="Q22" s="150">
        <f>'Plan Agency North'!Q22+'Plan Agency South'!Q22</f>
        <v>6653.8460000000005</v>
      </c>
      <c r="R22" s="150">
        <f>'Plan Agency North'!R22+'Plan Agency South'!R22</f>
        <v>3561.0540000000001</v>
      </c>
      <c r="S22" s="150">
        <f>'Plan Agency North'!S22+'Plan Agency South'!S22</f>
        <v>3725.2085000000002</v>
      </c>
      <c r="T22" s="150">
        <f>'Plan Agency North'!T22+'Plan Agency South'!T22</f>
        <v>3438.3620000000001</v>
      </c>
      <c r="U22" s="150">
        <f>'Plan Agency North'!U22+'Plan Agency South'!U22</f>
        <v>2684.6194999999998</v>
      </c>
      <c r="V22" s="154">
        <f>'Plan Agency North'!V22+'Plan Agency South'!V22</f>
        <v>5496.9600000000009</v>
      </c>
      <c r="W22" s="154">
        <f>'Plan Agency North'!W22+'Plan Agency South'!W22</f>
        <v>4536.84</v>
      </c>
      <c r="X22" s="154">
        <f>'Plan Agency North'!X22+'Plan Agency South'!X22</f>
        <v>5623.8</v>
      </c>
      <c r="Y22" s="155">
        <f>'Plan Agency North'!Y22+'Plan Agency South'!Y22</f>
        <v>6309.4649937732684</v>
      </c>
      <c r="Z22" s="154">
        <f>'Plan Agency North'!Z22+'Plan Agency South'!Z22</f>
        <v>2026.2517514917927</v>
      </c>
      <c r="AA22" s="154">
        <f>'Plan Agency North'!AA22+'Plan Agency South'!AA22</f>
        <v>2067.6195015795452</v>
      </c>
      <c r="AB22" s="154">
        <f>'Plan Agency North'!AB22+'Plan Agency South'!AB22</f>
        <v>3805.8504766585229</v>
      </c>
      <c r="AC22" s="154">
        <f>'Plan Agency North'!AC22+'Plan Agency South'!AC22</f>
        <v>3730.8574820639392</v>
      </c>
      <c r="AD22" s="154">
        <f>'Plan Agency North'!AD22+'Plan Agency South'!AD22</f>
        <v>4752.5039768845791</v>
      </c>
      <c r="AE22" s="154">
        <f>'Plan Agency North'!AE22+'Plan Agency South'!AE22</f>
        <v>4849.6553250860961</v>
      </c>
      <c r="AF22" s="154">
        <f>'Plan Agency North'!AF22+'Plan Agency South'!AF22</f>
        <v>4600.6155843272618</v>
      </c>
      <c r="AG22" s="154">
        <f>'Plan Agency North'!AG22+'Plan Agency South'!AG22</f>
        <v>4947.1333971203267</v>
      </c>
      <c r="AH22" s="154">
        <f>'Plan Agency North'!AH22+'Plan Agency South'!AH22</f>
        <v>5098.8648015005083</v>
      </c>
      <c r="AI22" s="154">
        <f>'Plan Agency North'!AI22+'Plan Agency South'!AI22</f>
        <v>4832.9732411497234</v>
      </c>
      <c r="AJ22" s="154">
        <f>'Plan Agency North'!AJ22+'Plan Agency South'!AJ22</f>
        <v>5149.1942350985701</v>
      </c>
      <c r="AK22" s="155">
        <f>'Plan Agency North'!AK22+'Plan Agency South'!AK22</f>
        <v>5253.3655038507759</v>
      </c>
      <c r="AL22" s="154">
        <f>'Plan Agency North'!AL22+'Plan Agency South'!AL22</f>
        <v>2958.7261063224278</v>
      </c>
      <c r="AM22" s="154">
        <f>'Plan Agency North'!AM22+'Plan Agency South'!AM22</f>
        <v>2998.5613061661661</v>
      </c>
      <c r="AN22" s="154">
        <f>'Plan Agency North'!AN22+'Plan Agency South'!AN22</f>
        <v>5239.4565051168811</v>
      </c>
      <c r="AO22" s="154">
        <f>'Plan Agency North'!AO22+'Plan Agency South'!AO22</f>
        <v>5279.4690357010086</v>
      </c>
      <c r="AP22" s="154">
        <f>'Plan Agency North'!AP22+'Plan Agency South'!AP22</f>
        <v>6597.7297370980186</v>
      </c>
      <c r="AQ22" s="154">
        <f>'Plan Agency North'!AQ22+'Plan Agency South'!AQ22</f>
        <v>6695.1423345124485</v>
      </c>
      <c r="AR22" s="154">
        <f>'Plan Agency North'!AR22+'Plan Agency South'!AR22</f>
        <v>6413.4213823139871</v>
      </c>
      <c r="AS22" s="154">
        <f>'Plan Agency North'!AS22+'Plan Agency South'!AS22</f>
        <v>6909.9806101079193</v>
      </c>
      <c r="AT22" s="154">
        <f>'Plan Agency North'!AT22+'Plan Agency South'!AT22</f>
        <v>7149.8841335622365</v>
      </c>
      <c r="AU22" s="154">
        <f>'Plan Agency North'!AU22+'Plan Agency South'!AU22</f>
        <v>6745.8654343302078</v>
      </c>
      <c r="AV22" s="154">
        <f>'Plan Agency North'!AV22+'Plan Agency South'!AV22</f>
        <v>7190.6101638284636</v>
      </c>
      <c r="AW22" s="155">
        <f>'Plan Agency North'!AW22+'Plan Agency South'!AW22</f>
        <v>7240.7198398549299</v>
      </c>
      <c r="AX22" s="154">
        <f>'Plan Agency North'!AX22+'Plan Agency South'!AX22</f>
        <v>4239.0210137667909</v>
      </c>
      <c r="AY22" s="154">
        <f>'Plan Agency North'!AY22+'Plan Agency South'!AY22</f>
        <v>4300.1068209376836</v>
      </c>
      <c r="AZ22" s="154">
        <f>'Plan Agency North'!AZ22+'Plan Agency South'!AZ22</f>
        <v>7701.323924759583</v>
      </c>
      <c r="BA22" s="154">
        <f>'Plan Agency North'!BA22+'Plan Agency South'!BA22</f>
        <v>7608.9215036600672</v>
      </c>
      <c r="BB22" s="154">
        <f>'Plan Agency North'!BB22+'Plan Agency South'!BB22</f>
        <v>9432.4720257161698</v>
      </c>
      <c r="BC22" s="154">
        <f>'Plan Agency North'!BC22+'Plan Agency South'!BC22</f>
        <v>9560.9911585462214</v>
      </c>
      <c r="BD22" s="154">
        <f>'Plan Agency North'!BD22+'Plan Agency South'!BD22</f>
        <v>9148.8050937966509</v>
      </c>
      <c r="BE22" s="154">
        <f>'Plan Agency North'!BE22+'Plan Agency South'!BE22</f>
        <v>9870.2598391915526</v>
      </c>
      <c r="BF22" s="154">
        <f>'Plan Agency North'!BF22+'Plan Agency South'!BF22</f>
        <v>10236.409590570875</v>
      </c>
      <c r="BG22" s="154">
        <f>'Plan Agency North'!BG22+'Plan Agency South'!BG22</f>
        <v>9651.7403272421761</v>
      </c>
      <c r="BH22" s="154">
        <f>'Plan Agency North'!BH22+'Plan Agency South'!BH22</f>
        <v>10290.589133836504</v>
      </c>
      <c r="BI22" s="155">
        <f>'Plan Agency North'!BI22+'Plan Agency South'!BI22</f>
        <v>10595.403352820262</v>
      </c>
      <c r="BJ22" s="154">
        <f>'Plan Agency North'!BJ22+'Plan Agency South'!BJ22</f>
        <v>5500.9161484969482</v>
      </c>
      <c r="BK22" s="154">
        <f>'Plan Agency North'!BK22+'Plan Agency South'!BK22</f>
        <v>5585.6883814671364</v>
      </c>
      <c r="BL22" s="154">
        <f>'Plan Agency North'!BL22+'Plan Agency South'!BL22</f>
        <v>9887.643611926178</v>
      </c>
      <c r="BM22" s="154">
        <f>'Plan Agency North'!BM22+'Plan Agency South'!BM22</f>
        <v>9944.8621559740041</v>
      </c>
      <c r="BN22" s="154">
        <f>'Plan Agency North'!BN22+'Plan Agency South'!BN22</f>
        <v>12289.736723807557</v>
      </c>
      <c r="BO22" s="154">
        <f>'Plan Agency North'!BO22+'Plan Agency South'!BO22</f>
        <v>12463.430331827374</v>
      </c>
      <c r="BP22" s="154">
        <f>'Plan Agency North'!BP22+'Plan Agency South'!BP22</f>
        <v>12038.263842766813</v>
      </c>
      <c r="BQ22" s="154">
        <f>'Plan Agency North'!BQ22+'Plan Agency South'!BQ22</f>
        <v>12994.822006196562</v>
      </c>
      <c r="BR22" s="154">
        <f>'Plan Agency North'!BR22+'Plan Agency South'!BR22</f>
        <v>13670.257888844893</v>
      </c>
      <c r="BS22" s="154">
        <f>'Plan Agency North'!BS22+'Plan Agency South'!BS22</f>
        <v>12887.305311783683</v>
      </c>
      <c r="BT22" s="154">
        <f>'Plan Agency North'!BT22+'Plan Agency South'!BT22</f>
        <v>13741.187830611343</v>
      </c>
      <c r="BU22" s="155">
        <f>'Plan Agency North'!BU22+'Plan Agency South'!BU22</f>
        <v>14154.207604778334</v>
      </c>
      <c r="BV22" s="154">
        <f>'Plan Agency North'!BV22+'Plan Agency South'!BV22</f>
        <v>7149.0763610014792</v>
      </c>
      <c r="BW22" s="154">
        <f>'Plan Agency North'!BW22+'Plan Agency South'!BW22</f>
        <v>7264.120484274008</v>
      </c>
      <c r="BX22" s="154">
        <f>'Plan Agency North'!BX22+'Plan Agency South'!BX22</f>
        <v>12756.034767152138</v>
      </c>
      <c r="BY22" s="154">
        <f>'Plan Agency North'!BY22+'Plan Agency South'!BY22</f>
        <v>12870.29522951794</v>
      </c>
      <c r="BZ22" s="154">
        <f>'Plan Agency North'!BZ22+'Plan Agency South'!BZ22</f>
        <v>16420.616450810961</v>
      </c>
      <c r="CA22" s="154">
        <f>'Plan Agency North'!CA22+'Plan Agency South'!CA22</f>
        <v>16652.476574284454</v>
      </c>
      <c r="CB22" s="154">
        <f>'Plan Agency North'!CB22+'Plan Agency South'!CB22</f>
        <v>16084.595785335776</v>
      </c>
      <c r="CC22" s="154">
        <f>'Plan Agency North'!CC22+'Plan Agency South'!CC22</f>
        <v>17463.749567833922</v>
      </c>
      <c r="CD22" s="154">
        <f>'Plan Agency North'!CD22+'Plan Agency South'!CD22</f>
        <v>18376.605873505861</v>
      </c>
      <c r="CE22" s="154">
        <f>'Plan Agency North'!CE22+'Plan Agency South'!CE22</f>
        <v>17322.380735425471</v>
      </c>
      <c r="CF22" s="154">
        <f>'Plan Agency North'!CF22+'Plan Agency South'!CF22</f>
        <v>18526.542057365117</v>
      </c>
      <c r="CG22" s="155">
        <f>'Plan Agency North'!CG22+'Plan Agency South'!CG22</f>
        <v>19390.552829746037</v>
      </c>
      <c r="CH22" s="154">
        <f>'Plan Agency North'!CH22+'Plan Agency South'!CH22</f>
        <v>9241.6688707135763</v>
      </c>
      <c r="CI22" s="154">
        <f>'Plan Agency North'!CI22+'Plan Agency South'!CI22</f>
        <v>9393.5430613430253</v>
      </c>
      <c r="CJ22" s="154">
        <f>'Plan Agency North'!CJ22+'Plan Agency South'!CJ22</f>
        <v>16428.887834325324</v>
      </c>
      <c r="CK22" s="154">
        <f>'Plan Agency North'!CK22+'Plan Agency South'!CK22</f>
        <v>16602.43217484239</v>
      </c>
      <c r="CL22" s="154">
        <f>'Plan Agency North'!CL22+'Plan Agency South'!CL22</f>
        <v>21145.209441796262</v>
      </c>
      <c r="CM22" s="154">
        <f>'Plan Agency North'!CM22+'Plan Agency South'!CM22</f>
        <v>21448.903695857232</v>
      </c>
      <c r="CN22" s="154">
        <f>'Plan Agency North'!CN22+'Plan Agency South'!CN22</f>
        <v>20713.020389803023</v>
      </c>
      <c r="CO22" s="154">
        <f>'Plan Agency North'!CO22+'Plan Agency South'!CO22</f>
        <v>22497.191006818684</v>
      </c>
      <c r="CP22" s="154">
        <f>'Plan Agency North'!CP22+'Plan Agency South'!CP22</f>
        <v>23681.698287144503</v>
      </c>
      <c r="CQ22" s="154">
        <f>'Plan Agency North'!CQ22+'Plan Agency South'!CQ22</f>
        <v>22458.983101512673</v>
      </c>
      <c r="CR22" s="154">
        <f>'Plan Agency North'!CR22+'Plan Agency South'!CR22</f>
        <v>24351.688422793821</v>
      </c>
      <c r="CS22" s="155">
        <f>'Plan Agency North'!CS22+'Plan Agency South'!CS22</f>
        <v>25502.017920725848</v>
      </c>
    </row>
    <row r="23" spans="1:97" s="154" customFormat="1" x14ac:dyDescent="0.25">
      <c r="A23" s="154" t="s">
        <v>64</v>
      </c>
      <c r="B23" s="154">
        <f>'Plan Agency North'!B23+'Plan Agency South'!B23</f>
        <v>2215.0100000000002</v>
      </c>
      <c r="C23" s="154">
        <f>'Plan Agency North'!C23+'Plan Agency South'!C23</f>
        <v>1135.6510000000001</v>
      </c>
      <c r="D23" s="154">
        <f>'Plan Agency North'!D23+'Plan Agency South'!D23</f>
        <v>2898.5385000000001</v>
      </c>
      <c r="E23" s="154">
        <f>'Plan Agency North'!E23+'Plan Agency South'!E23</f>
        <v>4939.4570000000003</v>
      </c>
      <c r="F23" s="154">
        <f>'Plan Agency North'!F23+'Plan Agency South'!F23</f>
        <v>3233.6025</v>
      </c>
      <c r="G23" s="154">
        <f>'Plan Agency North'!G23+'Plan Agency South'!G23</f>
        <v>3949.9409999999998</v>
      </c>
      <c r="H23" s="154">
        <f>'Plan Agency North'!H23+'Plan Agency South'!H23</f>
        <v>4551.5889999999999</v>
      </c>
      <c r="I23" s="154">
        <f>'Plan Agency North'!I23+'Plan Agency South'!I23</f>
        <v>2968.5990000000002</v>
      </c>
      <c r="J23" s="154">
        <f>'Plan Agency North'!J23+'Plan Agency South'!J23</f>
        <v>6420.1669999999995</v>
      </c>
      <c r="K23" s="154">
        <f>'Plan Agency North'!K23+'Plan Agency South'!K23</f>
        <v>3850.6580000000004</v>
      </c>
      <c r="L23" s="154">
        <f>'Plan Agency North'!L23+'Plan Agency South'!L23</f>
        <v>9004.2370000000301</v>
      </c>
      <c r="M23" s="155">
        <f>'Plan Agency North'!M23+'Plan Agency South'!M23</f>
        <v>8940.5859999999993</v>
      </c>
      <c r="N23" s="150">
        <f>'Plan Agency North'!N23+'Plan Agency South'!N23</f>
        <v>1368.249</v>
      </c>
      <c r="O23" s="150">
        <f>'Plan Agency North'!O23+'Plan Agency South'!O23</f>
        <v>1100.796</v>
      </c>
      <c r="P23" s="150">
        <f>'Plan Agency North'!P23+'Plan Agency South'!P23</f>
        <v>9133.3290000000015</v>
      </c>
      <c r="Q23" s="150">
        <f>'Plan Agency North'!Q23+'Plan Agency South'!Q23</f>
        <v>7448.6030000000101</v>
      </c>
      <c r="R23" s="150">
        <f>'Plan Agency North'!R23+'Plan Agency South'!R23</f>
        <v>6115.0020000000004</v>
      </c>
      <c r="S23" s="150">
        <f>'Plan Agency North'!S23+'Plan Agency South'!S23</f>
        <v>12667.78900000007</v>
      </c>
      <c r="T23" s="150">
        <f>'Plan Agency North'!T23+'Plan Agency South'!T23</f>
        <v>6581.7240000000102</v>
      </c>
      <c r="U23" s="150">
        <f>'Plan Agency North'!U23+'Plan Agency South'!U23</f>
        <v>7981.6760000000195</v>
      </c>
      <c r="V23" s="154">
        <f>'Plan Agency North'!V23+'Plan Agency South'!V23</f>
        <v>14295.628514321281</v>
      </c>
      <c r="W23" s="154">
        <f>'Plan Agency North'!W23+'Plan Agency South'!W23</f>
        <v>14204.74760551181</v>
      </c>
      <c r="X23" s="154">
        <f>'Plan Agency North'!X23+'Plan Agency South'!X23</f>
        <v>15279.353327553374</v>
      </c>
      <c r="Y23" s="155">
        <f>'Plan Agency North'!Y23+'Plan Agency South'!Y23</f>
        <v>17154.151025091178</v>
      </c>
      <c r="Z23" s="154">
        <f>'Plan Agency North'!Z23+'Plan Agency South'!Z23</f>
        <v>1201.9882509495453</v>
      </c>
      <c r="AA23" s="154">
        <f>'Plan Agency North'!AA23+'Plan Agency South'!AA23</f>
        <v>1151.911401901652</v>
      </c>
      <c r="AB23" s="154">
        <f>'Plan Agency North'!AB23+'Plan Agency South'!AB23</f>
        <v>7610.2040689645655</v>
      </c>
      <c r="AC23" s="154">
        <f>'Plan Agency North'!AC23+'Plan Agency South'!AC23</f>
        <v>7286.9636481015805</v>
      </c>
      <c r="AD23" s="154">
        <f>'Plan Agency North'!AD23+'Plan Agency South'!AD23</f>
        <v>10036.400096814143</v>
      </c>
      <c r="AE23" s="154">
        <f>'Plan Agency North'!AE23+'Plan Agency South'!AE23</f>
        <v>13192.074120310985</v>
      </c>
      <c r="AF23" s="154">
        <f>'Plan Agency North'!AF23+'Plan Agency South'!AF23</f>
        <v>8706.3614815413821</v>
      </c>
      <c r="AG23" s="154">
        <f>'Plan Agency North'!AG23+'Plan Agency South'!AG23</f>
        <v>11189.870757125584</v>
      </c>
      <c r="AH23" s="154">
        <f>'Plan Agency North'!AH23+'Plan Agency South'!AH23</f>
        <v>13814.269414097711</v>
      </c>
      <c r="AI23" s="154">
        <f>'Plan Agency North'!AI23+'Plan Agency South'!AI23</f>
        <v>10079.922972149574</v>
      </c>
      <c r="AJ23" s="154">
        <f>'Plan Agency North'!AJ23+'Plan Agency South'!AJ23</f>
        <v>12429.302952948452</v>
      </c>
      <c r="AK23" s="155">
        <f>'Plan Agency North'!AK23+'Plan Agency South'!AK23</f>
        <v>15199.208198109598</v>
      </c>
      <c r="AL23" s="154">
        <f>'Plan Agency North'!AL23+'Plan Agency South'!AL23</f>
        <v>1625.5067617414338</v>
      </c>
      <c r="AM23" s="154">
        <f>'Plan Agency North'!AM23+'Plan Agency South'!AM23</f>
        <v>1542.61556153627</v>
      </c>
      <c r="AN23" s="154">
        <f>'Plan Agency North'!AN23+'Plan Agency South'!AN23</f>
        <v>11809.732561783676</v>
      </c>
      <c r="AO23" s="154">
        <f>'Plan Agency North'!AO23+'Plan Agency South'!AO23</f>
        <v>10667.563387936199</v>
      </c>
      <c r="AP23" s="154">
        <f>'Plan Agency North'!AP23+'Plan Agency South'!AP23</f>
        <v>13664.058087051733</v>
      </c>
      <c r="AQ23" s="154">
        <f>'Plan Agency North'!AQ23+'Plan Agency South'!AQ23</f>
        <v>15466.402404577559</v>
      </c>
      <c r="AR23" s="154">
        <f>'Plan Agency North'!AR23+'Plan Agency South'!AR23</f>
        <v>12414.142723758589</v>
      </c>
      <c r="AS23" s="154">
        <f>'Plan Agency North'!AS23+'Plan Agency South'!AS23</f>
        <v>15052.706528898525</v>
      </c>
      <c r="AT23" s="154">
        <f>'Plan Agency North'!AT23+'Plan Agency South'!AT23</f>
        <v>17247.292434471601</v>
      </c>
      <c r="AU23" s="154">
        <f>'Plan Agency North'!AU23+'Plan Agency South'!AU23</f>
        <v>13734.450865558047</v>
      </c>
      <c r="AV23" s="154">
        <f>'Plan Agency North'!AV23+'Plan Agency South'!AV23</f>
        <v>16445.136829759052</v>
      </c>
      <c r="AW23" s="155">
        <f>'Plan Agency North'!AW23+'Plan Agency South'!AW23</f>
        <v>18099.67823765898</v>
      </c>
      <c r="AX23" s="154">
        <f>'Plan Agency North'!AX23+'Plan Agency South'!AX23</f>
        <v>2068.8421564668361</v>
      </c>
      <c r="AY23" s="154">
        <f>'Plan Agency North'!AY23+'Plan Agency South'!AY23</f>
        <v>1949.1322434862318</v>
      </c>
      <c r="AZ23" s="154">
        <f>'Plan Agency North'!AZ23+'Plan Agency South'!AZ23</f>
        <v>17186.291287501248</v>
      </c>
      <c r="BA23" s="154">
        <f>'Plan Agency North'!BA23+'Plan Agency South'!BA23</f>
        <v>16031.141381213918</v>
      </c>
      <c r="BB23" s="154">
        <f>'Plan Agency North'!BB23+'Plan Agency South'!BB23</f>
        <v>18772.998573636651</v>
      </c>
      <c r="BC23" s="154">
        <f>'Plan Agency North'!BC23+'Plan Agency South'!BC23</f>
        <v>20578.785293894336</v>
      </c>
      <c r="BD23" s="154">
        <f>'Plan Agency North'!BD23+'Plan Agency South'!BD23</f>
        <v>18314.546346482144</v>
      </c>
      <c r="BE23" s="154">
        <f>'Plan Agency North'!BE23+'Plan Agency South'!BE23</f>
        <v>20417.222707788969</v>
      </c>
      <c r="BF23" s="154">
        <f>'Plan Agency North'!BF23+'Plan Agency South'!BF23</f>
        <v>22832.489656762991</v>
      </c>
      <c r="BG23" s="154">
        <f>'Plan Agency North'!BG23+'Plan Agency South'!BG23</f>
        <v>20268.311880045174</v>
      </c>
      <c r="BH23" s="154">
        <f>'Plan Agency North'!BH23+'Plan Agency South'!BH23</f>
        <v>22307.357164290785</v>
      </c>
      <c r="BI23" s="155">
        <f>'Plan Agency North'!BI23+'Plan Agency South'!BI23</f>
        <v>24984.651314597315</v>
      </c>
      <c r="BJ23" s="154">
        <f>'Plan Agency North'!BJ23+'Plan Agency South'!BJ23</f>
        <v>2665.803430459744</v>
      </c>
      <c r="BK23" s="154">
        <f>'Plan Agency North'!BK23+'Plan Agency South'!BK23</f>
        <v>2514.9550306272904</v>
      </c>
      <c r="BL23" s="154">
        <f>'Plan Agency North'!BL23+'Plan Agency South'!BL23</f>
        <v>21557.523668397855</v>
      </c>
      <c r="BM23" s="154">
        <f>'Plan Agency North'!BM23+'Plan Agency South'!BM23</f>
        <v>20085.693176274905</v>
      </c>
      <c r="BN23" s="154">
        <f>'Plan Agency North'!BN23+'Plan Agency South'!BN23</f>
        <v>23436.379163541293</v>
      </c>
      <c r="BO23" s="154">
        <f>'Plan Agency North'!BO23+'Plan Agency South'!BO23</f>
        <v>25034.420063619098</v>
      </c>
      <c r="BP23" s="154">
        <f>'Plan Agency North'!BP23+'Plan Agency South'!BP23</f>
        <v>22575.466049302151</v>
      </c>
      <c r="BQ23" s="154">
        <f>'Plan Agency North'!BQ23+'Plan Agency South'!BQ23</f>
        <v>25075.571237368225</v>
      </c>
      <c r="BR23" s="154">
        <f>'Plan Agency North'!BR23+'Plan Agency South'!BR23</f>
        <v>27565.360003416507</v>
      </c>
      <c r="BS23" s="154">
        <f>'Plan Agency North'!BS23+'Plan Agency South'!BS23</f>
        <v>24497.481479952505</v>
      </c>
      <c r="BT23" s="154">
        <f>'Plan Agency North'!BT23+'Plan Agency South'!BT23</f>
        <v>26871.458071830624</v>
      </c>
      <c r="BU23" s="155">
        <f>'Plan Agency North'!BU23+'Plan Agency South'!BU23</f>
        <v>29367.201635240628</v>
      </c>
      <c r="BV23" s="154">
        <f>'Plan Agency North'!BV23+'Plan Agency South'!BV23</f>
        <v>3360.5308444636603</v>
      </c>
      <c r="BW23" s="154">
        <f>'Plan Agency North'!BW23+'Plan Agency South'!BW23</f>
        <v>3174.8634507311608</v>
      </c>
      <c r="BX23" s="154">
        <f>'Plan Agency North'!BX23+'Plan Agency South'!BX23</f>
        <v>27271.56747252302</v>
      </c>
      <c r="BY23" s="154">
        <f>'Plan Agency North'!BY23+'Plan Agency South'!BY23</f>
        <v>25791.837653549235</v>
      </c>
      <c r="BZ23" s="154">
        <f>'Plan Agency North'!BZ23+'Plan Agency South'!BZ23</f>
        <v>30087.842707498505</v>
      </c>
      <c r="CA23" s="154">
        <f>'Plan Agency North'!CA23+'Plan Agency South'!CA23</f>
        <v>32111.647939511309</v>
      </c>
      <c r="CB23" s="154">
        <f>'Plan Agency North'!CB23+'Plan Agency South'!CB23</f>
        <v>29361.954807574599</v>
      </c>
      <c r="CC23" s="154">
        <f>'Plan Agency North'!CC23+'Plan Agency South'!CC23</f>
        <v>32930.396047831229</v>
      </c>
      <c r="CD23" s="154">
        <f>'Plan Agency North'!CD23+'Plan Agency South'!CD23</f>
        <v>36151.885522462348</v>
      </c>
      <c r="CE23" s="154">
        <f>'Plan Agency North'!CE23+'Plan Agency South'!CE23</f>
        <v>32614.839583678498</v>
      </c>
      <c r="CF23" s="154">
        <f>'Plan Agency North'!CF23+'Plan Agency South'!CF23</f>
        <v>35908.031698245606</v>
      </c>
      <c r="CG23" s="155">
        <f>'Plan Agency North'!CG23+'Plan Agency South'!CG23</f>
        <v>39180.083274440942</v>
      </c>
      <c r="CH23" s="154">
        <f>'Plan Agency North'!CH23+'Plan Agency South'!CH23</f>
        <v>4357.2473331367055</v>
      </c>
      <c r="CI23" s="154">
        <f>'Plan Agency North'!CI23+'Plan Agency South'!CI23</f>
        <v>4109.7705176380914</v>
      </c>
      <c r="CJ23" s="154">
        <f>'Plan Agency North'!CJ23+'Plan Agency South'!CJ23</f>
        <v>35339.745342291149</v>
      </c>
      <c r="CK23" s="154">
        <f>'Plan Agency North'!CK23+'Plan Agency South'!CK23</f>
        <v>33399.825355666137</v>
      </c>
      <c r="CL23" s="154">
        <f>'Plan Agency North'!CL23+'Plan Agency South'!CL23</f>
        <v>38925.178291386161</v>
      </c>
      <c r="CM23" s="154">
        <f>'Plan Agency North'!CM23+'Plan Agency South'!CM23</f>
        <v>41524.648850510363</v>
      </c>
      <c r="CN23" s="154">
        <f>'Plan Agency North'!CN23+'Plan Agency South'!CN23</f>
        <v>37948.992549431001</v>
      </c>
      <c r="CO23" s="154">
        <f>'Plan Agency North'!CO23+'Plan Agency South'!CO23</f>
        <v>42543.567492990289</v>
      </c>
      <c r="CP23" s="154">
        <f>'Plan Agency North'!CP23+'Plan Agency South'!CP23</f>
        <v>46692.562331760448</v>
      </c>
      <c r="CQ23" s="154">
        <f>'Plan Agency North'!CQ23+'Plan Agency South'!CQ23</f>
        <v>42592.071486756206</v>
      </c>
      <c r="CR23" s="154">
        <f>'Plan Agency North'!CR23+'Plan Agency South'!CR23</f>
        <v>47275.57210482021</v>
      </c>
      <c r="CS23" s="155">
        <f>'Plan Agency North'!CS23+'Plan Agency South'!CS23</f>
        <v>51579.806615793466</v>
      </c>
    </row>
    <row r="24" spans="1:97" s="154" customFormat="1" x14ac:dyDescent="0.25">
      <c r="A24" s="154" t="s">
        <v>65</v>
      </c>
      <c r="B24" s="154">
        <f>'Plan Agency North'!B24+'Plan Agency South'!B24</f>
        <v>1833.4189999999999</v>
      </c>
      <c r="C24" s="154">
        <f>'Plan Agency North'!C24+'Plan Agency South'!C24</f>
        <v>1845.8719999999989</v>
      </c>
      <c r="D24" s="154">
        <f>'Plan Agency North'!D24+'Plan Agency South'!D24</f>
        <v>2152.123</v>
      </c>
      <c r="E24" s="154">
        <f>'Plan Agency North'!E24+'Plan Agency South'!E24</f>
        <v>3245.8809999999999</v>
      </c>
      <c r="F24" s="154">
        <f>'Plan Agency North'!F24+'Plan Agency South'!F24</f>
        <v>3462.1035000000002</v>
      </c>
      <c r="G24" s="154">
        <f>'Plan Agency North'!G24+'Plan Agency South'!G24</f>
        <v>3583.7950000000001</v>
      </c>
      <c r="H24" s="154">
        <f>'Plan Agency North'!H24+'Plan Agency South'!H24</f>
        <v>3607.2930000000001</v>
      </c>
      <c r="I24" s="154">
        <f>'Plan Agency North'!I24+'Plan Agency South'!I24</f>
        <v>2551.8900000000003</v>
      </c>
      <c r="J24" s="154">
        <f>'Plan Agency North'!J24+'Plan Agency South'!J24</f>
        <v>4640.3310000000001</v>
      </c>
      <c r="K24" s="154">
        <f>'Plan Agency North'!K24+'Plan Agency South'!K24</f>
        <v>4692.4780000000001</v>
      </c>
      <c r="L24" s="154">
        <f>'Plan Agency North'!L24+'Plan Agency South'!L24</f>
        <v>3067.681</v>
      </c>
      <c r="M24" s="155">
        <f>'Plan Agency North'!M24+'Plan Agency South'!M24</f>
        <v>8836.2370000000101</v>
      </c>
      <c r="N24" s="150">
        <f>'Plan Agency North'!N24+'Plan Agency South'!N24</f>
        <v>1892.0679999999979</v>
      </c>
      <c r="O24" s="150">
        <f>'Plan Agency North'!O24+'Plan Agency South'!O24</f>
        <v>1061.71</v>
      </c>
      <c r="P24" s="150">
        <f>'Plan Agency North'!P24+'Plan Agency South'!P24</f>
        <v>1584.623</v>
      </c>
      <c r="Q24" s="150">
        <f>'Plan Agency North'!Q24+'Plan Agency South'!Q24</f>
        <v>3938.538</v>
      </c>
      <c r="R24" s="150">
        <f>'Plan Agency North'!R24+'Plan Agency South'!R24</f>
        <v>3667.857</v>
      </c>
      <c r="S24" s="150">
        <f>'Plan Agency North'!S24+'Plan Agency South'!S24</f>
        <v>6452.6640000000007</v>
      </c>
      <c r="T24" s="150">
        <f>'Plan Agency North'!T24+'Plan Agency South'!T24</f>
        <v>5352.9589999999998</v>
      </c>
      <c r="U24" s="150">
        <f>'Plan Agency North'!U24+'Plan Agency South'!U24</f>
        <v>3978.529</v>
      </c>
      <c r="V24" s="154">
        <f>'Plan Agency North'!V24+'Plan Agency South'!V24</f>
        <v>7539.3280000000004</v>
      </c>
      <c r="W24" s="154">
        <f>'Plan Agency North'!W24+'Plan Agency South'!W24</f>
        <v>8227.45111123264</v>
      </c>
      <c r="X24" s="154">
        <f>'Plan Agency North'!X24+'Plan Agency South'!X24</f>
        <v>9821.2485399930883</v>
      </c>
      <c r="Y24" s="155">
        <f>'Plan Agency North'!Y24+'Plan Agency South'!Y24</f>
        <v>11824.112127969951</v>
      </c>
      <c r="Z24" s="154">
        <f>'Plan Agency North'!Z24+'Plan Agency South'!Z24</f>
        <v>3307.4860116888426</v>
      </c>
      <c r="AA24" s="154">
        <f>'Plan Agency North'!AA24+'Plan Agency South'!AA24</f>
        <v>1143.9485186926352</v>
      </c>
      <c r="AB24" s="154">
        <f>'Plan Agency North'!AB24+'Plan Agency South'!AB24</f>
        <v>2483.7088600776915</v>
      </c>
      <c r="AC24" s="154">
        <f>'Plan Agency North'!AC24+'Plan Agency South'!AC24</f>
        <v>5720.3303150139254</v>
      </c>
      <c r="AD24" s="154">
        <f>'Plan Agency North'!AD24+'Plan Agency South'!AD24</f>
        <v>5967.1600376356473</v>
      </c>
      <c r="AE24" s="154">
        <f>'Plan Agency North'!AE24+'Plan Agency South'!AE24</f>
        <v>7503.8756698862308</v>
      </c>
      <c r="AF24" s="154">
        <f>'Plan Agency North'!AF24+'Plan Agency South'!AF24</f>
        <v>8827.90895078834</v>
      </c>
      <c r="AG24" s="154">
        <f>'Plan Agency North'!AG24+'Plan Agency South'!AG24</f>
        <v>6708.002664805038</v>
      </c>
      <c r="AH24" s="154">
        <f>'Plan Agency North'!AH24+'Plan Agency South'!AH24</f>
        <v>8432.7746644900326</v>
      </c>
      <c r="AI24" s="154">
        <f>'Plan Agency North'!AI24+'Plan Agency South'!AI24</f>
        <v>9276.5283007922553</v>
      </c>
      <c r="AJ24" s="154">
        <f>'Plan Agency North'!AJ24+'Plan Agency South'!AJ24</f>
        <v>7690.3952815653629</v>
      </c>
      <c r="AK24" s="155">
        <f>'Plan Agency North'!AK24+'Plan Agency South'!AK24</f>
        <v>9363.9483162542165</v>
      </c>
      <c r="AL24" s="154">
        <f>'Plan Agency North'!AL24+'Plan Agency South'!AL24</f>
        <v>4626.4115582962067</v>
      </c>
      <c r="AM24" s="154">
        <f>'Plan Agency North'!AM24+'Plan Agency South'!AM24</f>
        <v>1567.5082816075565</v>
      </c>
      <c r="AN24" s="154">
        <f>'Plan Agency North'!AN24+'Plan Agency South'!AN24</f>
        <v>3189.4616009154106</v>
      </c>
      <c r="AO24" s="154">
        <f>'Plan Agency North'!AO24+'Plan Agency South'!AO24</f>
        <v>8912.5592098762154</v>
      </c>
      <c r="AP24" s="154">
        <f>'Plan Agency North'!AP24+'Plan Agency South'!AP24</f>
        <v>8793.2897133267743</v>
      </c>
      <c r="AQ24" s="154">
        <f>'Plan Agency North'!AQ24+'Plan Agency South'!AQ24</f>
        <v>10205.231063992904</v>
      </c>
      <c r="AR24" s="154">
        <f>'Plan Agency North'!AR24+'Plan Agency South'!AR24</f>
        <v>10618.644726996143</v>
      </c>
      <c r="AS24" s="154">
        <f>'Plan Agency North'!AS24+'Plan Agency South'!AS24</f>
        <v>9673.8786684511397</v>
      </c>
      <c r="AT24" s="154">
        <f>'Plan Agency North'!AT24+'Plan Agency South'!AT24</f>
        <v>11337.05793925804</v>
      </c>
      <c r="AU24" s="154">
        <f>'Plan Agency North'!AU24+'Plan Agency South'!AU24</f>
        <v>11690.346528988051</v>
      </c>
      <c r="AV24" s="154">
        <f>'Plan Agency North'!AV24+'Plan Agency South'!AV24</f>
        <v>10538.931560548852</v>
      </c>
      <c r="AW24" s="155">
        <f>'Plan Agency North'!AW24+'Plan Agency South'!AW24</f>
        <v>12380.759213586382</v>
      </c>
      <c r="AX24" s="154">
        <f>'Plan Agency North'!AX24+'Plan Agency South'!AX24</f>
        <v>5947.2900089948562</v>
      </c>
      <c r="AY24" s="154">
        <f>'Plan Agency North'!AY24+'Plan Agency South'!AY24</f>
        <v>1987.0055768640229</v>
      </c>
      <c r="AZ24" s="154">
        <f>'Plan Agency North'!AZ24+'Plan Agency South'!AZ24</f>
        <v>4177.6388197622709</v>
      </c>
      <c r="BA24" s="154">
        <f>'Plan Agency North'!BA24+'Plan Agency South'!BA24</f>
        <v>12721.950698985869</v>
      </c>
      <c r="BB24" s="154">
        <f>'Plan Agency North'!BB24+'Plan Agency South'!BB24</f>
        <v>12968.024143203416</v>
      </c>
      <c r="BC24" s="154">
        <f>'Plan Agency North'!BC24+'Plan Agency South'!BC24</f>
        <v>13886.459487384918</v>
      </c>
      <c r="BD24" s="154">
        <f>'Plan Agency North'!BD24+'Plan Agency South'!BD24</f>
        <v>13995.965181659165</v>
      </c>
      <c r="BE24" s="154">
        <f>'Plan Agency North'!BE24+'Plan Agency South'!BE24</f>
        <v>14073.090131488279</v>
      </c>
      <c r="BF24" s="154">
        <f>'Plan Agency North'!BF24+'Plan Agency South'!BF24</f>
        <v>15309.139284426794</v>
      </c>
      <c r="BG24" s="154">
        <f>'Plan Agency North'!BG24+'Plan Agency South'!BG24</f>
        <v>15323.003616626134</v>
      </c>
      <c r="BH24" s="154">
        <f>'Plan Agency North'!BH24+'Plan Agency South'!BH24</f>
        <v>15309.616509893269</v>
      </c>
      <c r="BI24" s="155">
        <f>'Plan Agency North'!BI24+'Plan Agency South'!BI24</f>
        <v>16711.163594324338</v>
      </c>
      <c r="BJ24" s="154">
        <f>'Plan Agency North'!BJ24+'Plan Agency South'!BJ24</f>
        <v>7663.6750304041198</v>
      </c>
      <c r="BK24" s="154">
        <f>'Plan Agency North'!BK24+'Plan Agency South'!BK24</f>
        <v>2560.918657607649</v>
      </c>
      <c r="BL24" s="154">
        <f>'Plan Agency North'!BL24+'Plan Agency South'!BL24</f>
        <v>5391.8816470887095</v>
      </c>
      <c r="BM24" s="154">
        <f>'Plan Agency North'!BM24+'Plan Agency South'!BM24</f>
        <v>16109.232027830007</v>
      </c>
      <c r="BN24" s="154">
        <f>'Plan Agency North'!BN24+'Plan Agency South'!BN24</f>
        <v>16260.444478416302</v>
      </c>
      <c r="BO24" s="154">
        <f>'Plan Agency North'!BO24+'Plan Agency South'!BO24</f>
        <v>17342.129748832991</v>
      </c>
      <c r="BP24" s="154">
        <f>'Plan Agency North'!BP24+'Plan Agency South'!BP24</f>
        <v>17154.042053059027</v>
      </c>
      <c r="BQ24" s="154">
        <f>'Plan Agency North'!BQ24+'Plan Agency South'!BQ24</f>
        <v>17349.628903484761</v>
      </c>
      <c r="BR24" s="154">
        <f>'Plan Agency North'!BR24+'Plan Agency South'!BR24</f>
        <v>18973.422518530075</v>
      </c>
      <c r="BS24" s="154">
        <f>'Plan Agency North'!BS24+'Plan Agency South'!BS24</f>
        <v>18466.132900579109</v>
      </c>
      <c r="BT24" s="154">
        <f>'Plan Agency North'!BT24+'Plan Agency South'!BT24</f>
        <v>18513.71883874722</v>
      </c>
      <c r="BU24" s="155">
        <f>'Plan Agency North'!BU24+'Plan Agency South'!BU24</f>
        <v>20134.827227053254</v>
      </c>
      <c r="BV24" s="154">
        <f>'Plan Agency North'!BV24+'Plan Agency South'!BV24</f>
        <v>9183.4516804579307</v>
      </c>
      <c r="BW24" s="154">
        <f>'Plan Agency North'!BW24+'Plan Agency South'!BW24</f>
        <v>3230.5483056539179</v>
      </c>
      <c r="BX24" s="154">
        <f>'Plan Agency North'!BX24+'Plan Agency South'!BX24</f>
        <v>6813.8557755555121</v>
      </c>
      <c r="BY24" s="154">
        <f>'Plan Agency North'!BY24+'Plan Agency South'!BY24</f>
        <v>20395.783129788288</v>
      </c>
      <c r="BZ24" s="154">
        <f>'Plan Agency North'!BZ24+'Plan Agency South'!BZ24</f>
        <v>20909.815616436186</v>
      </c>
      <c r="CA24" s="154">
        <f>'Plan Agency North'!CA24+'Plan Agency South'!CA24</f>
        <v>22281.306343001103</v>
      </c>
      <c r="CB24" s="154">
        <f>'Plan Agency North'!CB24+'Plan Agency South'!CB24</f>
        <v>22031.230237208187</v>
      </c>
      <c r="CC24" s="154">
        <f>'Plan Agency North'!CC24+'Plan Agency South'!CC24</f>
        <v>22820.382894154056</v>
      </c>
      <c r="CD24" s="154">
        <f>'Plan Agency North'!CD24+'Plan Agency South'!CD24</f>
        <v>24920.524224156215</v>
      </c>
      <c r="CE24" s="154">
        <f>'Plan Agency North'!CE24+'Plan Agency South'!CE24</f>
        <v>24224.278633780101</v>
      </c>
      <c r="CF24" s="154">
        <f>'Plan Agency North'!CF24+'Plan Agency South'!CF24</f>
        <v>24780.701834491003</v>
      </c>
      <c r="CG24" s="155">
        <f>'Plan Agency North'!CG24+'Plan Agency South'!CG24</f>
        <v>26902.741923168887</v>
      </c>
      <c r="CH24" s="154">
        <f>'Plan Agency North'!CH24+'Plan Agency South'!CH24</f>
        <v>11941.405892466593</v>
      </c>
      <c r="CI24" s="154">
        <f>'Plan Agency North'!CI24+'Plan Agency South'!CI24</f>
        <v>4186.7424790228588</v>
      </c>
      <c r="CJ24" s="154">
        <f>'Plan Agency North'!CJ24+'Plan Agency South'!CJ24</f>
        <v>8814.07021869046</v>
      </c>
      <c r="CK24" s="154">
        <f>'Plan Agency North'!CK24+'Plan Agency South'!CK24</f>
        <v>26416.20942599453</v>
      </c>
      <c r="CL24" s="154">
        <f>'Plan Agency North'!CL24+'Plan Agency South'!CL24</f>
        <v>27056.275232097465</v>
      </c>
      <c r="CM24" s="154">
        <f>'Plan Agency North'!CM24+'Plan Agency South'!CM24</f>
        <v>28813.867353549394</v>
      </c>
      <c r="CN24" s="154">
        <f>'Plan Agency North'!CN24+'Plan Agency South'!CN24</f>
        <v>28471.485355945297</v>
      </c>
      <c r="CO24" s="154">
        <f>'Plan Agency North'!CO24+'Plan Agency South'!CO24</f>
        <v>29481.438761571102</v>
      </c>
      <c r="CP24" s="154">
        <f>'Plan Agency North'!CP24+'Plan Agency South'!CP24</f>
        <v>32184.209640349465</v>
      </c>
      <c r="CQ24" s="154">
        <f>'Plan Agency North'!CQ24+'Plan Agency South'!CQ24</f>
        <v>31596.551996690392</v>
      </c>
      <c r="CR24" s="154">
        <f>'Plan Agency North'!CR24+'Plan Agency South'!CR24</f>
        <v>32621.327832193881</v>
      </c>
      <c r="CS24" s="155">
        <f>'Plan Agency North'!CS24+'Plan Agency South'!CS24</f>
        <v>35409.977810201228</v>
      </c>
    </row>
    <row r="25" spans="1:97" s="154" customFormat="1" x14ac:dyDescent="0.25">
      <c r="A25" s="154" t="s">
        <v>66</v>
      </c>
      <c r="B25" s="154">
        <f>'Plan Agency North'!B25+'Plan Agency South'!B25</f>
        <v>2138.857</v>
      </c>
      <c r="C25" s="154">
        <f>'Plan Agency North'!C25+'Plan Agency South'!C25</f>
        <v>2025.3710000000001</v>
      </c>
      <c r="D25" s="154">
        <f>'Plan Agency North'!D25+'Plan Agency South'!D25</f>
        <v>4003.261</v>
      </c>
      <c r="E25" s="154">
        <f>'Plan Agency North'!E25+'Plan Agency South'!E25</f>
        <v>2267.1480000000001</v>
      </c>
      <c r="F25" s="154">
        <f>'Plan Agency North'!F25+'Plan Agency South'!F25</f>
        <v>2507.89</v>
      </c>
      <c r="G25" s="154">
        <f>'Plan Agency North'!G25+'Plan Agency South'!G25</f>
        <v>5719.6979999999903</v>
      </c>
      <c r="H25" s="154">
        <f>'Plan Agency North'!H25+'Plan Agency South'!H25</f>
        <v>4692.2430000000004</v>
      </c>
      <c r="I25" s="154">
        <f>'Plan Agency North'!I25+'Plan Agency South'!I25</f>
        <v>2581.433</v>
      </c>
      <c r="J25" s="154">
        <f>'Plan Agency North'!J25+'Plan Agency South'!J25</f>
        <v>5623.4359999999997</v>
      </c>
      <c r="K25" s="154">
        <f>'Plan Agency North'!K25+'Plan Agency South'!K25</f>
        <v>4675.3940000000002</v>
      </c>
      <c r="L25" s="154">
        <f>'Plan Agency North'!L25+'Plan Agency South'!L25</f>
        <v>7509.3860000000004</v>
      </c>
      <c r="M25" s="155">
        <f>'Plan Agency North'!M25+'Plan Agency South'!M25</f>
        <v>7476.3194999999996</v>
      </c>
      <c r="N25" s="150">
        <f>'Plan Agency North'!N25+'Plan Agency South'!N25</f>
        <v>2336.337</v>
      </c>
      <c r="O25" s="150">
        <f>'Plan Agency North'!O25+'Plan Agency South'!O25</f>
        <v>3415.6980000000003</v>
      </c>
      <c r="P25" s="150">
        <f>'Plan Agency North'!P25+'Plan Agency South'!P25</f>
        <v>5114.1030000000001</v>
      </c>
      <c r="Q25" s="150">
        <f>'Plan Agency North'!Q25+'Plan Agency South'!Q25</f>
        <v>2133.2659999999992</v>
      </c>
      <c r="R25" s="150">
        <f>'Plan Agency North'!R25+'Plan Agency South'!R25</f>
        <v>4489.7569999999996</v>
      </c>
      <c r="S25" s="150">
        <f>'Plan Agency North'!S25+'Plan Agency South'!S25</f>
        <v>6619.0450000000001</v>
      </c>
      <c r="T25" s="150">
        <f>'Plan Agency North'!T25+'Plan Agency South'!T25</f>
        <v>5448.5640000000003</v>
      </c>
      <c r="U25" s="150">
        <f>'Plan Agency North'!U25+'Plan Agency South'!U25</f>
        <v>6037.7960000000094</v>
      </c>
      <c r="V25" s="154">
        <f>'Plan Agency North'!V25+'Plan Agency South'!V25</f>
        <v>6372.9039999999995</v>
      </c>
      <c r="W25" s="154">
        <f>'Plan Agency North'!W25+'Plan Agency South'!W25</f>
        <v>5326.4105999999992</v>
      </c>
      <c r="X25" s="154">
        <f>'Plan Agency North'!X25+'Plan Agency South'!X25</f>
        <v>7348.8171620627199</v>
      </c>
      <c r="Y25" s="155">
        <f>'Plan Agency North'!Y25+'Plan Agency South'!Y25</f>
        <v>9744.4206288262085</v>
      </c>
      <c r="Z25" s="154">
        <f>'Plan Agency North'!Z25+'Plan Agency South'!Z25</f>
        <v>2570.8542775397218</v>
      </c>
      <c r="AA25" s="154">
        <f>'Plan Agency North'!AA25+'Plan Agency South'!AA25</f>
        <v>2814.6345521541261</v>
      </c>
      <c r="AB25" s="154">
        <f>'Plan Agency North'!AB25+'Plan Agency South'!AB25</f>
        <v>2055.6081918500349</v>
      </c>
      <c r="AC25" s="154">
        <f>'Plan Agency North'!AC25+'Plan Agency South'!AC25</f>
        <v>2147.8513387625949</v>
      </c>
      <c r="AD25" s="154">
        <f>'Plan Agency North'!AD25+'Plan Agency South'!AD25</f>
        <v>5821.9853625689248</v>
      </c>
      <c r="AE25" s="154">
        <f>'Plan Agency North'!AE25+'Plan Agency South'!AE25</f>
        <v>5866.8603210331512</v>
      </c>
      <c r="AF25" s="154">
        <f>'Plan Agency North'!AF25+'Plan Agency South'!AF25</f>
        <v>6648.9453596097992</v>
      </c>
      <c r="AG25" s="154">
        <f>'Plan Agency North'!AG25+'Plan Agency South'!AG25</f>
        <v>8938.5651694917615</v>
      </c>
      <c r="AH25" s="154">
        <f>'Plan Agency North'!AH25+'Plan Agency South'!AH25</f>
        <v>6634.7177440586383</v>
      </c>
      <c r="AI25" s="154">
        <f>'Plan Agency North'!AI25+'Plan Agency South'!AI25</f>
        <v>7455.6075731562305</v>
      </c>
      <c r="AJ25" s="154">
        <f>'Plan Agency North'!AJ25+'Plan Agency South'!AJ25</f>
        <v>9312.1067862881901</v>
      </c>
      <c r="AK25" s="155">
        <f>'Plan Agency North'!AK25+'Plan Agency South'!AK25</f>
        <v>7602.4091233122754</v>
      </c>
      <c r="AL25" s="154">
        <f>'Plan Agency North'!AL25+'Plan Agency South'!AL25</f>
        <v>3358.9523029512275</v>
      </c>
      <c r="AM25" s="154">
        <f>'Plan Agency North'!AM25+'Plan Agency South'!AM25</f>
        <v>4062.9711452374577</v>
      </c>
      <c r="AN25" s="154">
        <f>'Plan Agency North'!AN25+'Plan Agency South'!AN25</f>
        <v>2693.5262153623398</v>
      </c>
      <c r="AO25" s="154">
        <f>'Plan Agency North'!AO25+'Plan Agency South'!AO25</f>
        <v>2849.7279277872422</v>
      </c>
      <c r="AP25" s="154">
        <f>'Plan Agency North'!AP25+'Plan Agency South'!AP25</f>
        <v>9207.0343478095383</v>
      </c>
      <c r="AQ25" s="154">
        <f>'Plan Agency North'!AQ25+'Plan Agency South'!AQ25</f>
        <v>8795.1062219612068</v>
      </c>
      <c r="AR25" s="154">
        <f>'Plan Agency North'!AR25+'Plan Agency South'!AR25</f>
        <v>9366.1989050153861</v>
      </c>
      <c r="AS25" s="154">
        <f>'Plan Agency North'!AS25+'Plan Agency South'!AS25</f>
        <v>11018.491806667756</v>
      </c>
      <c r="AT25" s="154">
        <f>'Plan Agency North'!AT25+'Plan Agency South'!AT25</f>
        <v>9725.3920362731242</v>
      </c>
      <c r="AU25" s="154">
        <f>'Plan Agency North'!AU25+'Plan Agency South'!AU25</f>
        <v>10279.893645055789</v>
      </c>
      <c r="AV25" s="154">
        <f>'Plan Agency North'!AV25+'Plan Agency South'!AV25</f>
        <v>11979.990521343097</v>
      </c>
      <c r="AW25" s="155">
        <f>'Plan Agency North'!AW25+'Plan Agency South'!AW25</f>
        <v>10596.607115332739</v>
      </c>
      <c r="AX25" s="154">
        <f>'Plan Agency North'!AX25+'Plan Agency South'!AX25</f>
        <v>4793.1599187201564</v>
      </c>
      <c r="AY25" s="154">
        <f>'Plan Agency North'!AY25+'Plan Agency South'!AY25</f>
        <v>5198.4355472083935</v>
      </c>
      <c r="AZ25" s="154">
        <f>'Plan Agency North'!AZ25+'Plan Agency South'!AZ25</f>
        <v>3507.3629068552655</v>
      </c>
      <c r="BA25" s="154">
        <f>'Plan Agency North'!BA25+'Plan Agency South'!BA25</f>
        <v>3657.2246008930033</v>
      </c>
      <c r="BB25" s="154">
        <f>'Plan Agency North'!BB25+'Plan Agency South'!BB25</f>
        <v>13080.907422063236</v>
      </c>
      <c r="BC25" s="154">
        <f>'Plan Agency North'!BC25+'Plan Agency South'!BC25</f>
        <v>12936.090105877534</v>
      </c>
      <c r="BD25" s="154">
        <f>'Plan Agency North'!BD25+'Plan Agency South'!BD25</f>
        <v>12719.979000483196</v>
      </c>
      <c r="BE25" s="154">
        <f>'Plan Agency North'!BE25+'Plan Agency South'!BE25</f>
        <v>14510.774871002592</v>
      </c>
      <c r="BF25" s="154">
        <f>'Plan Agency North'!BF25+'Plan Agency South'!BF25</f>
        <v>14195.387352020232</v>
      </c>
      <c r="BG25" s="154">
        <f>'Plan Agency North'!BG25+'Plan Agency South'!BG25</f>
        <v>13857.997930394293</v>
      </c>
      <c r="BH25" s="154">
        <f>'Plan Agency North'!BH25+'Plan Agency South'!BH25</f>
        <v>15683.237536941095</v>
      </c>
      <c r="BI25" s="155">
        <f>'Plan Agency North'!BI25+'Plan Agency South'!BI25</f>
        <v>15448.205529770481</v>
      </c>
      <c r="BJ25" s="154">
        <f>'Plan Agency North'!BJ25+'Plan Agency South'!BJ25</f>
        <v>6059.4695281754866</v>
      </c>
      <c r="BK25" s="154">
        <f>'Plan Agency North'!BK25+'Plan Agency South'!BK25</f>
        <v>6714.9998637470126</v>
      </c>
      <c r="BL25" s="154">
        <f>'Plan Agency North'!BL25+'Plan Agency South'!BL25</f>
        <v>4523.80267590929</v>
      </c>
      <c r="BM25" s="154">
        <f>'Plan Agency North'!BM25+'Plan Agency South'!BM25</f>
        <v>4767.6165015196057</v>
      </c>
      <c r="BN25" s="154">
        <f>'Plan Agency North'!BN25+'Plan Agency South'!BN25</f>
        <v>16563.660841673234</v>
      </c>
      <c r="BO25" s="154">
        <f>'Plan Agency North'!BO25+'Plan Agency South'!BO25</f>
        <v>16219.298853322267</v>
      </c>
      <c r="BP25" s="154">
        <f>'Plan Agency North'!BP25+'Plan Agency South'!BP25</f>
        <v>16045.096254204956</v>
      </c>
      <c r="BQ25" s="154">
        <f>'Plan Agency North'!BQ25+'Plan Agency South'!BQ25</f>
        <v>17781.19559835743</v>
      </c>
      <c r="BR25" s="154">
        <f>'Plan Agency North'!BR25+'Plan Agency South'!BR25</f>
        <v>17660.764448371279</v>
      </c>
      <c r="BS25" s="154">
        <f>'Plan Agency North'!BS25+'Plan Agency South'!BS25</f>
        <v>17178.705264233246</v>
      </c>
      <c r="BT25" s="154">
        <f>'Plan Agency North'!BT25+'Plan Agency South'!BT25</f>
        <v>18896.015499843768</v>
      </c>
      <c r="BU25" s="155">
        <f>'Plan Agency North'!BU25+'Plan Agency South'!BU25</f>
        <v>18679.110704894229</v>
      </c>
      <c r="BV25" s="154">
        <f>'Plan Agency North'!BV25+'Plan Agency South'!BV25</f>
        <v>7477.3976321970704</v>
      </c>
      <c r="BW25" s="154">
        <f>'Plan Agency North'!BW25+'Plan Agency South'!BW25</f>
        <v>8053.6834074195103</v>
      </c>
      <c r="BX25" s="154">
        <f>'Plan Agency North'!BX25+'Plan Agency South'!BX25</f>
        <v>5720.1136255500887</v>
      </c>
      <c r="BY25" s="154">
        <f>'Plan Agency North'!BY25+'Plan Agency South'!BY25</f>
        <v>6025.504286475998</v>
      </c>
      <c r="BZ25" s="154">
        <f>'Plan Agency North'!BZ25+'Plan Agency South'!BZ25</f>
        <v>20970.904442992112</v>
      </c>
      <c r="CA25" s="154">
        <f>'Plan Agency North'!CA25+'Plan Agency South'!CA25</f>
        <v>20854.280502883877</v>
      </c>
      <c r="CB25" s="154">
        <f>'Plan Agency North'!CB25+'Plan Agency South'!CB25</f>
        <v>20621.612058504201</v>
      </c>
      <c r="CC25" s="154">
        <f>'Plan Agency North'!CC25+'Plan Agency South'!CC25</f>
        <v>23068.201825319367</v>
      </c>
      <c r="CD25" s="154">
        <f>'Plan Agency North'!CD25+'Plan Agency South'!CD25</f>
        <v>23229.019169221745</v>
      </c>
      <c r="CE25" s="154">
        <f>'Plan Agency North'!CE25+'Plan Agency South'!CE25</f>
        <v>22564.384676476766</v>
      </c>
      <c r="CF25" s="154">
        <f>'Plan Agency North'!CF25+'Plan Agency South'!CF25</f>
        <v>24913.300579339146</v>
      </c>
      <c r="CG25" s="155">
        <f>'Plan Agency North'!CG25+'Plan Agency South'!CG25</f>
        <v>25003.25525820208</v>
      </c>
      <c r="CH25" s="154">
        <f>'Plan Agency North'!CH25+'Plan Agency South'!CH25</f>
        <v>9739.5673861288342</v>
      </c>
      <c r="CI25" s="154">
        <f>'Plan Agency North'!CI25+'Plan Agency South'!CI25</f>
        <v>10475.892583864053</v>
      </c>
      <c r="CJ25" s="154">
        <f>'Plan Agency North'!CJ25+'Plan Agency South'!CJ25</f>
        <v>7401.3603718346021</v>
      </c>
      <c r="CK25" s="154">
        <f>'Plan Agency North'!CK25+'Plan Agency South'!CK25</f>
        <v>7793.818984364857</v>
      </c>
      <c r="CL25" s="154">
        <f>'Plan Agency North'!CL25+'Plan Agency South'!CL25</f>
        <v>27161.2808112526</v>
      </c>
      <c r="CM25" s="154">
        <f>'Plan Agency North'!CM25+'Plan Agency South'!CM25</f>
        <v>26986.29277543362</v>
      </c>
      <c r="CN25" s="154">
        <f>'Plan Agency North'!CN25+'Plan Agency South'!CN25</f>
        <v>26662.960651173598</v>
      </c>
      <c r="CO25" s="154">
        <f>'Plan Agency North'!CO25+'Plan Agency South'!CO25</f>
        <v>29811.549117201979</v>
      </c>
      <c r="CP25" s="154">
        <f>'Plan Agency North'!CP25+'Plan Agency South'!CP25</f>
        <v>30011.348040821355</v>
      </c>
      <c r="CQ25" s="154">
        <f>'Plan Agency North'!CQ25+'Plan Agency South'!CQ25</f>
        <v>29438.820231850659</v>
      </c>
      <c r="CR25" s="154">
        <f>'Plan Agency North'!CR25+'Plan Agency South'!CR25</f>
        <v>32802.24260875964</v>
      </c>
      <c r="CS25" s="155">
        <f>'Plan Agency North'!CS25+'Plan Agency South'!CS25</f>
        <v>32917.755429109275</v>
      </c>
    </row>
    <row r="26" spans="1:97" s="154" customFormat="1" x14ac:dyDescent="0.25">
      <c r="A26" s="154" t="s">
        <v>67</v>
      </c>
      <c r="B26" s="154">
        <f>'Plan Agency North'!B26+'Plan Agency South'!B26</f>
        <v>892.84500000000003</v>
      </c>
      <c r="C26" s="154">
        <f>'Plan Agency North'!C26+'Plan Agency South'!C26</f>
        <v>1141.2380000000001</v>
      </c>
      <c r="D26" s="154">
        <f>'Plan Agency North'!D26+'Plan Agency South'!D26</f>
        <v>2651.183</v>
      </c>
      <c r="E26" s="154">
        <f>'Plan Agency North'!E26+'Plan Agency South'!E26</f>
        <v>3955.297</v>
      </c>
      <c r="F26" s="154">
        <f>'Plan Agency North'!F26+'Plan Agency South'!F26</f>
        <v>3118.8090000000002</v>
      </c>
      <c r="G26" s="154">
        <f>'Plan Agency North'!G26+'Plan Agency South'!G26</f>
        <v>2872.9290000000001</v>
      </c>
      <c r="H26" s="154">
        <f>'Plan Agency North'!H26+'Plan Agency South'!H26</f>
        <v>3602.7525000000001</v>
      </c>
      <c r="I26" s="154">
        <f>'Plan Agency North'!I26+'Plan Agency South'!I26</f>
        <v>2927.777</v>
      </c>
      <c r="J26" s="154">
        <f>'Plan Agency North'!J26+'Plan Agency South'!J26</f>
        <v>4745.6809999999896</v>
      </c>
      <c r="K26" s="154">
        <f>'Plan Agency North'!K26+'Plan Agency South'!K26</f>
        <v>3822.6244999999999</v>
      </c>
      <c r="L26" s="154">
        <f>'Plan Agency North'!L26+'Plan Agency South'!L26</f>
        <v>5850.9989999999998</v>
      </c>
      <c r="M26" s="155">
        <f>'Plan Agency North'!M26+'Plan Agency South'!M26</f>
        <v>8437.9279999999999</v>
      </c>
      <c r="N26" s="150">
        <f>'Plan Agency North'!N26+'Plan Agency South'!N26</f>
        <v>1984.9610000000002</v>
      </c>
      <c r="O26" s="150">
        <f>'Plan Agency North'!O26+'Plan Agency South'!O26</f>
        <v>1746.779</v>
      </c>
      <c r="P26" s="150">
        <f>'Plan Agency North'!P26+'Plan Agency South'!P26</f>
        <v>5648.0219999999999</v>
      </c>
      <c r="Q26" s="150">
        <f>'Plan Agency North'!Q26+'Plan Agency South'!Q26</f>
        <v>5598.7109999999993</v>
      </c>
      <c r="R26" s="150">
        <f>'Plan Agency North'!R26+'Plan Agency South'!R26</f>
        <v>2982.6890000000003</v>
      </c>
      <c r="S26" s="150">
        <f>'Plan Agency North'!S26+'Plan Agency South'!S26</f>
        <v>2686.616</v>
      </c>
      <c r="T26" s="150">
        <f>'Plan Agency North'!T26+'Plan Agency South'!T26</f>
        <v>2630.8220000000001</v>
      </c>
      <c r="U26" s="150">
        <f>'Plan Agency North'!U26+'Plan Agency South'!U26</f>
        <v>3954.4870000000001</v>
      </c>
      <c r="V26" s="154">
        <f>'Plan Agency North'!V26+'Plan Agency South'!V26</f>
        <v>8869.1196000000018</v>
      </c>
      <c r="W26" s="154">
        <f>'Plan Agency North'!W26+'Plan Agency South'!W26</f>
        <v>7534.2474000000002</v>
      </c>
      <c r="X26" s="154">
        <f>'Plan Agency North'!X26+'Plan Agency South'!X26</f>
        <v>9461.4168000000009</v>
      </c>
      <c r="Y26" s="155">
        <f>'Plan Agency North'!Y26+'Plan Agency South'!Y26</f>
        <v>12588.565659494401</v>
      </c>
      <c r="Z26" s="154">
        <f>'Plan Agency North'!Z26+'Plan Agency South'!Z26</f>
        <v>4043.4252616504064</v>
      </c>
      <c r="AA26" s="154">
        <f>'Plan Agency North'!AA26+'Plan Agency South'!AA26</f>
        <v>4439.3434518271624</v>
      </c>
      <c r="AB26" s="154">
        <f>'Plan Agency North'!AB26+'Plan Agency South'!AB26</f>
        <v>11562.50057125196</v>
      </c>
      <c r="AC26" s="154">
        <f>'Plan Agency North'!AC26+'Plan Agency South'!AC26</f>
        <v>8198.2111798944243</v>
      </c>
      <c r="AD26" s="154">
        <f>'Plan Agency North'!AD26+'Plan Agency South'!AD26</f>
        <v>5959.0553337249366</v>
      </c>
      <c r="AE26" s="154">
        <f>'Plan Agency North'!AE26+'Plan Agency South'!AE26</f>
        <v>6003.1347641943457</v>
      </c>
      <c r="AF26" s="154">
        <f>'Plan Agency North'!AF26+'Plan Agency South'!AF26</f>
        <v>7378.615476964198</v>
      </c>
      <c r="AG26" s="154">
        <f>'Plan Agency North'!AG26+'Plan Agency South'!AG26</f>
        <v>10187.652550460782</v>
      </c>
      <c r="AH26" s="154">
        <f>'Plan Agency North'!AH26+'Plan Agency South'!AH26</f>
        <v>12469.721394319089</v>
      </c>
      <c r="AI26" s="154">
        <f>'Plan Agency North'!AI26+'Plan Agency South'!AI26</f>
        <v>11653.128041200969</v>
      </c>
      <c r="AJ26" s="154">
        <f>'Plan Agency North'!AJ26+'Plan Agency South'!AJ26</f>
        <v>12514.422273481036</v>
      </c>
      <c r="AK26" s="155">
        <f>'Plan Agency North'!AK26+'Plan Agency South'!AK26</f>
        <v>13530.002814323525</v>
      </c>
      <c r="AL26" s="154">
        <f>'Plan Agency North'!AL26+'Plan Agency South'!AL26</f>
        <v>5910.4917753369991</v>
      </c>
      <c r="AM26" s="154">
        <f>'Plan Agency North'!AM26+'Plan Agency South'!AM26</f>
        <v>5972.015807539774</v>
      </c>
      <c r="AN26" s="154">
        <f>'Plan Agency North'!AN26+'Plan Agency South'!AN26</f>
        <v>14255.140065012871</v>
      </c>
      <c r="AO26" s="154">
        <f>'Plan Agency North'!AO26+'Plan Agency South'!AO26</f>
        <v>10789.218078785683</v>
      </c>
      <c r="AP26" s="154">
        <f>'Plan Agency North'!AP26+'Plan Agency South'!AP26</f>
        <v>8115.9748744052904</v>
      </c>
      <c r="AQ26" s="154">
        <f>'Plan Agency North'!AQ26+'Plan Agency South'!AQ26</f>
        <v>9099.3709771969352</v>
      </c>
      <c r="AR26" s="154">
        <f>'Plan Agency North'!AR26+'Plan Agency South'!AR26</f>
        <v>11622.895226798739</v>
      </c>
      <c r="AS26" s="154">
        <f>'Plan Agency North'!AS26+'Plan Agency South'!AS26</f>
        <v>15787.819237755133</v>
      </c>
      <c r="AT26" s="154">
        <f>'Plan Agency North'!AT26+'Plan Agency South'!AT26</f>
        <v>17458.496341088256</v>
      </c>
      <c r="AU26" s="154">
        <f>'Plan Agency North'!AU26+'Plan Agency South'!AU26</f>
        <v>16430.289918945127</v>
      </c>
      <c r="AV26" s="154">
        <f>'Plan Agency North'!AV26+'Plan Agency South'!AV26</f>
        <v>17571.896641313393</v>
      </c>
      <c r="AW26" s="155">
        <f>'Plan Agency North'!AW26+'Plan Agency South'!AW26</f>
        <v>18949.856344360458</v>
      </c>
      <c r="AX26" s="154">
        <f>'Plan Agency North'!AX26+'Plan Agency South'!AX26</f>
        <v>8422.4644391138954</v>
      </c>
      <c r="AY26" s="154">
        <f>'Plan Agency North'!AY26+'Plan Agency South'!AY26</f>
        <v>8473.8138087913467</v>
      </c>
      <c r="AZ26" s="154">
        <f>'Plan Agency North'!AZ26+'Plan Agency South'!AZ26</f>
        <v>20655.516900470455</v>
      </c>
      <c r="BA26" s="154">
        <f>'Plan Agency North'!BA26+'Plan Agency South'!BA26</f>
        <v>14711.053172521068</v>
      </c>
      <c r="BB26" s="154">
        <f>'Plan Agency North'!BB26+'Plan Agency South'!BB26</f>
        <v>10513.893603510529</v>
      </c>
      <c r="BC26" s="154">
        <f>'Plan Agency North'!BC26+'Plan Agency South'!BC26</f>
        <v>12459.007059403019</v>
      </c>
      <c r="BD26" s="154">
        <f>'Plan Agency North'!BD26+'Plan Agency South'!BD26</f>
        <v>16451.590110748399</v>
      </c>
      <c r="BE26" s="154">
        <f>'Plan Agency North'!BE26+'Plan Agency South'!BE26</f>
        <v>22129.978100211447</v>
      </c>
      <c r="BF26" s="154">
        <f>'Plan Agency North'!BF26+'Plan Agency South'!BF26</f>
        <v>23806.654800484976</v>
      </c>
      <c r="BG26" s="154">
        <f>'Plan Agency North'!BG26+'Plan Agency South'!BG26</f>
        <v>22503.851364554524</v>
      </c>
      <c r="BH26" s="154">
        <f>'Plan Agency North'!BH26+'Plan Agency South'!BH26</f>
        <v>23917.364985704622</v>
      </c>
      <c r="BI26" s="155">
        <f>'Plan Agency North'!BI26+'Plan Agency South'!BI26</f>
        <v>25655.520905639278</v>
      </c>
      <c r="BJ26" s="154">
        <f>'Plan Agency North'!BJ26+'Plan Agency South'!BJ26</f>
        <v>10855.256648545123</v>
      </c>
      <c r="BK26" s="154">
        <f>'Plan Agency North'!BK26+'Plan Agency South'!BK26</f>
        <v>10886.658044698495</v>
      </c>
      <c r="BL26" s="154">
        <f>'Plan Agency North'!BL26+'Plan Agency South'!BL26</f>
        <v>26670.346764517701</v>
      </c>
      <c r="BM26" s="154">
        <f>'Plan Agency North'!BM26+'Plan Agency South'!BM26</f>
        <v>19003.911150983327</v>
      </c>
      <c r="BN26" s="154">
        <f>'Plan Agency North'!BN26+'Plan Agency South'!BN26</f>
        <v>13687.596979672415</v>
      </c>
      <c r="BO26" s="154">
        <f>'Plan Agency North'!BO26+'Plan Agency South'!BO26</f>
        <v>15929.542205216629</v>
      </c>
      <c r="BP26" s="154">
        <f>'Plan Agency North'!BP26+'Plan Agency South'!BP26</f>
        <v>21020.504135505002</v>
      </c>
      <c r="BQ26" s="154">
        <f>'Plan Agency North'!BQ26+'Plan Agency South'!BQ26</f>
        <v>28074.412809095043</v>
      </c>
      <c r="BR26" s="154">
        <f>'Plan Agency North'!BR26+'Plan Agency South'!BR26</f>
        <v>30007.854351573675</v>
      </c>
      <c r="BS26" s="154">
        <f>'Plan Agency North'!BS26+'Plan Agency South'!BS26</f>
        <v>28136.833752995826</v>
      </c>
      <c r="BT26" s="154">
        <f>'Plan Agency North'!BT26+'Plan Agency South'!BT26</f>
        <v>29677.964483884956</v>
      </c>
      <c r="BU26" s="155">
        <f>'Plan Agency North'!BU26+'Plan Agency South'!BU26</f>
        <v>31477.76329779693</v>
      </c>
      <c r="BV26" s="154">
        <f>'Plan Agency North'!BV26+'Plan Agency South'!BV26</f>
        <v>13515.240356980157</v>
      </c>
      <c r="BW26" s="154">
        <f>'Plan Agency North'!BW26+'Plan Agency South'!BW26</f>
        <v>13444.331341560093</v>
      </c>
      <c r="BX26" s="154">
        <f>'Plan Agency North'!BX26+'Plan Agency South'!BX26</f>
        <v>32558.628899112839</v>
      </c>
      <c r="BY26" s="154">
        <f>'Plan Agency North'!BY26+'Plan Agency South'!BY26</f>
        <v>23218.180439063373</v>
      </c>
      <c r="BZ26" s="154">
        <f>'Plan Agency North'!BZ26+'Plan Agency South'!BZ26</f>
        <v>16778.976053161889</v>
      </c>
      <c r="CA26" s="154">
        <f>'Plan Agency North'!CA26+'Plan Agency South'!CA26</f>
        <v>20164.667668372666</v>
      </c>
      <c r="CB26" s="154">
        <f>'Plan Agency North'!CB26+'Plan Agency South'!CB26</f>
        <v>26823.073090466878</v>
      </c>
      <c r="CC26" s="154">
        <f>'Plan Agency North'!CC26+'Plan Agency South'!CC26</f>
        <v>36295.398612797129</v>
      </c>
      <c r="CD26" s="154">
        <f>'Plan Agency North'!CD26+'Plan Agency South'!CD26</f>
        <v>38954.893670492966</v>
      </c>
      <c r="CE26" s="154">
        <f>'Plan Agency North'!CE26+'Plan Agency South'!CE26</f>
        <v>36700.927562397512</v>
      </c>
      <c r="CF26" s="154">
        <f>'Plan Agency North'!CF26+'Plan Agency South'!CF26</f>
        <v>39044.628162718582</v>
      </c>
      <c r="CG26" s="155">
        <f>'Plan Agency North'!CG26+'Plan Agency South'!CG26</f>
        <v>41545.170198025531</v>
      </c>
      <c r="CH26" s="154">
        <f>'Plan Agency North'!CH26+'Plan Agency South'!CH26</f>
        <v>17478.834606231387</v>
      </c>
      <c r="CI26" s="154">
        <f>'Plan Agency North'!CI26+'Plan Agency South'!CI26</f>
        <v>17456.473157927972</v>
      </c>
      <c r="CJ26" s="154">
        <f>'Plan Agency North'!CJ26+'Plan Agency South'!CJ26</f>
        <v>42382.076820641087</v>
      </c>
      <c r="CK26" s="154">
        <f>'Plan Agency North'!CK26+'Plan Agency South'!CK26</f>
        <v>30184.264384728631</v>
      </c>
      <c r="CL26" s="154">
        <f>'Plan Agency North'!CL26+'Plan Agency South'!CL26</f>
        <v>21763.75477079297</v>
      </c>
      <c r="CM26" s="154">
        <f>'Plan Agency North'!CM26+'Plan Agency South'!CM26</f>
        <v>26101.48246102799</v>
      </c>
      <c r="CN26" s="154">
        <f>'Plan Agency North'!CN26+'Plan Agency South'!CN26</f>
        <v>34703.294781617245</v>
      </c>
      <c r="CO26" s="154">
        <f>'Plan Agency North'!CO26+'Plan Agency South'!CO26</f>
        <v>46943.474041951304</v>
      </c>
      <c r="CP26" s="154">
        <f>'Plan Agency North'!CP26+'Plan Agency South'!CP26</f>
        <v>50355.00110080895</v>
      </c>
      <c r="CQ26" s="154">
        <f>'Plan Agency North'!CQ26+'Plan Agency South'!CQ26</f>
        <v>47870.633716125682</v>
      </c>
      <c r="CR26" s="154">
        <f>'Plan Agency North'!CR26+'Plan Agency South'!CR26</f>
        <v>51426.701694087111</v>
      </c>
      <c r="CS26" s="155">
        <f>'Plan Agency North'!CS26+'Plan Agency South'!CS26</f>
        <v>54709.688566149453</v>
      </c>
    </row>
    <row r="27" spans="1:97" s="154" customFormat="1" x14ac:dyDescent="0.25">
      <c r="A27" s="154" t="s">
        <v>68</v>
      </c>
      <c r="B27" s="154">
        <f>'Plan Agency North'!B27+'Plan Agency South'!B27</f>
        <v>914.47900000000004</v>
      </c>
      <c r="C27" s="154">
        <f>'Plan Agency North'!C27+'Plan Agency South'!C27</f>
        <v>1213.105</v>
      </c>
      <c r="D27" s="154">
        <f>'Plan Agency North'!D27+'Plan Agency South'!D27</f>
        <v>1431.7315000000001</v>
      </c>
      <c r="E27" s="154">
        <f>'Plan Agency North'!E27+'Plan Agency South'!E27</f>
        <v>3355.0014999999999</v>
      </c>
      <c r="F27" s="154">
        <f>'Plan Agency North'!F27+'Plan Agency South'!F27</f>
        <v>2541.7690000000002</v>
      </c>
      <c r="G27" s="154">
        <f>'Plan Agency North'!G27+'Plan Agency South'!G27</f>
        <v>5312.2894999999999</v>
      </c>
      <c r="H27" s="154">
        <f>'Plan Agency North'!H27+'Plan Agency South'!H27</f>
        <v>4173.518</v>
      </c>
      <c r="I27" s="154">
        <f>'Plan Agency North'!I27+'Plan Agency South'!I27</f>
        <v>2275.2130000000002</v>
      </c>
      <c r="J27" s="154">
        <f>'Plan Agency North'!J27+'Plan Agency South'!J27</f>
        <v>5555.9755000000005</v>
      </c>
      <c r="K27" s="154">
        <f>'Plan Agency North'!K27+'Plan Agency South'!K27</f>
        <v>4704.2089999999998</v>
      </c>
      <c r="L27" s="154">
        <f>'Plan Agency North'!L27+'Plan Agency South'!L27</f>
        <v>7974.4080000000104</v>
      </c>
      <c r="M27" s="155">
        <f>'Plan Agency North'!M27+'Plan Agency South'!M27</f>
        <v>8764.4260000000104</v>
      </c>
      <c r="N27" s="150">
        <f>'Plan Agency North'!N27+'Plan Agency South'!N27</f>
        <v>1616.8400000000001</v>
      </c>
      <c r="O27" s="150">
        <f>'Plan Agency North'!O27+'Plan Agency South'!O27</f>
        <v>2068.085</v>
      </c>
      <c r="P27" s="150">
        <f>'Plan Agency North'!P27+'Plan Agency South'!P27</f>
        <v>5000.5460000000003</v>
      </c>
      <c r="Q27" s="150">
        <f>'Plan Agency North'!Q27+'Plan Agency South'!Q27</f>
        <v>3447.4809999999998</v>
      </c>
      <c r="R27" s="150">
        <f>'Plan Agency North'!R27+'Plan Agency South'!R27</f>
        <v>4656.9429999999993</v>
      </c>
      <c r="S27" s="150">
        <f>'Plan Agency North'!S27+'Plan Agency South'!S27</f>
        <v>5839.1910000000007</v>
      </c>
      <c r="T27" s="150">
        <f>'Plan Agency North'!T27+'Plan Agency South'!T27</f>
        <v>4157.2150000000001</v>
      </c>
      <c r="U27" s="150">
        <f>'Plan Agency North'!U27+'Plan Agency South'!U27</f>
        <v>3667.2645000000002</v>
      </c>
      <c r="V27" s="154">
        <f>'Plan Agency North'!V27+'Plan Agency South'!V27</f>
        <v>6571.9800000000005</v>
      </c>
      <c r="W27" s="154">
        <f>'Plan Agency North'!W27+'Plan Agency South'!W27</f>
        <v>5757.3011999999999</v>
      </c>
      <c r="X27" s="154">
        <f>'Plan Agency North'!X27+'Plan Agency South'!X27</f>
        <v>7851.8760000000002</v>
      </c>
      <c r="Y27" s="155">
        <f>'Plan Agency North'!Y27+'Plan Agency South'!Y27</f>
        <v>14062.648000000001</v>
      </c>
      <c r="Z27" s="154">
        <f>'Plan Agency North'!Z27+'Plan Agency South'!Z27</f>
        <v>5015.2825930704839</v>
      </c>
      <c r="AA27" s="154">
        <f>'Plan Agency North'!AA27+'Plan Agency South'!AA27</f>
        <v>6550.3411658603345</v>
      </c>
      <c r="AB27" s="154">
        <f>'Plan Agency North'!AB27+'Plan Agency South'!AB27</f>
        <v>15619.36741518541</v>
      </c>
      <c r="AC27" s="154">
        <f>'Plan Agency North'!AC27+'Plan Agency South'!AC27</f>
        <v>16029.646760284899</v>
      </c>
      <c r="AD27" s="154">
        <f>'Plan Agency North'!AD27+'Plan Agency South'!AD27</f>
        <v>17713.834814999289</v>
      </c>
      <c r="AE27" s="154">
        <f>'Plan Agency North'!AE27+'Plan Agency South'!AE27</f>
        <v>18759.093572269041</v>
      </c>
      <c r="AF27" s="154">
        <f>'Plan Agency North'!AF27+'Plan Agency South'!AF27</f>
        <v>14937.345151644175</v>
      </c>
      <c r="AG27" s="154">
        <f>'Plan Agency North'!AG27+'Plan Agency South'!AG27</f>
        <v>13476.762395608868</v>
      </c>
      <c r="AH27" s="154">
        <f>'Plan Agency North'!AH27+'Plan Agency South'!AH27</f>
        <v>13927.447820310477</v>
      </c>
      <c r="AI27" s="154">
        <f>'Plan Agency North'!AI27+'Plan Agency South'!AI27</f>
        <v>12781.727585103827</v>
      </c>
      <c r="AJ27" s="154">
        <f>'Plan Agency North'!AJ27+'Plan Agency South'!AJ27</f>
        <v>14006.377281134186</v>
      </c>
      <c r="AK27" s="155">
        <f>'Plan Agency North'!AK27+'Plan Agency South'!AK27</f>
        <v>17009.198136581479</v>
      </c>
      <c r="AL27" s="154">
        <f>'Plan Agency North'!AL27+'Plan Agency South'!AL27</f>
        <v>8272.350109881143</v>
      </c>
      <c r="AM27" s="154">
        <f>'Plan Agency North'!AM27+'Plan Agency South'!AM27</f>
        <v>9833.4297620407669</v>
      </c>
      <c r="AN27" s="154">
        <f>'Plan Agency North'!AN27+'Plan Agency South'!AN27</f>
        <v>20803.587132494606</v>
      </c>
      <c r="AO27" s="154">
        <f>'Plan Agency North'!AO27+'Plan Agency South'!AO27</f>
        <v>19850.679863037571</v>
      </c>
      <c r="AP27" s="154">
        <f>'Plan Agency North'!AP27+'Plan Agency South'!AP27</f>
        <v>21601.254631504911</v>
      </c>
      <c r="AQ27" s="154">
        <f>'Plan Agency North'!AQ27+'Plan Agency South'!AQ27</f>
        <v>23323.717317334413</v>
      </c>
      <c r="AR27" s="154">
        <f>'Plan Agency North'!AR27+'Plan Agency South'!AR27</f>
        <v>19208.110475126618</v>
      </c>
      <c r="AS27" s="154">
        <f>'Plan Agency North'!AS27+'Plan Agency South'!AS27</f>
        <v>17456.830519350722</v>
      </c>
      <c r="AT27" s="154">
        <f>'Plan Agency North'!AT27+'Plan Agency South'!AT27</f>
        <v>19310.132307931977</v>
      </c>
      <c r="AU27" s="154">
        <f>'Plan Agency North'!AU27+'Plan Agency South'!AU27</f>
        <v>18360.941951497993</v>
      </c>
      <c r="AV27" s="154">
        <f>'Plan Agency North'!AV27+'Plan Agency South'!AV27</f>
        <v>20290.364267870376</v>
      </c>
      <c r="AW27" s="155">
        <f>'Plan Agency North'!AW27+'Plan Agency South'!AW27</f>
        <v>22698.953432544062</v>
      </c>
      <c r="AX27" s="154">
        <f>'Plan Agency North'!AX27+'Plan Agency South'!AX27</f>
        <v>11281.295381416763</v>
      </c>
      <c r="AY27" s="154">
        <f>'Plan Agency North'!AY27+'Plan Agency South'!AY27</f>
        <v>13240.417102378367</v>
      </c>
      <c r="AZ27" s="154">
        <f>'Plan Agency North'!AZ27+'Plan Agency South'!AZ27</f>
        <v>28246.032689274936</v>
      </c>
      <c r="BA27" s="154">
        <f>'Plan Agency North'!BA27+'Plan Agency South'!BA27</f>
        <v>26105.215652694198</v>
      </c>
      <c r="BB27" s="154">
        <f>'Plan Agency North'!BB27+'Plan Agency South'!BB27</f>
        <v>28499.458676367889</v>
      </c>
      <c r="BC27" s="154">
        <f>'Plan Agency North'!BC27+'Plan Agency South'!BC27</f>
        <v>30470.807814737906</v>
      </c>
      <c r="BD27" s="154">
        <f>'Plan Agency North'!BD27+'Plan Agency South'!BD27</f>
        <v>25010.419425492692</v>
      </c>
      <c r="BE27" s="154">
        <f>'Plan Agency North'!BE27+'Plan Agency South'!BE27</f>
        <v>22875.82747860298</v>
      </c>
      <c r="BF27" s="154">
        <f>'Plan Agency North'!BF27+'Plan Agency South'!BF27</f>
        <v>26290.46527689253</v>
      </c>
      <c r="BG27" s="154">
        <f>'Plan Agency North'!BG27+'Plan Agency South'!BG27</f>
        <v>26558.062931694774</v>
      </c>
      <c r="BH27" s="154">
        <f>'Plan Agency North'!BH27+'Plan Agency South'!BH27</f>
        <v>29777.140840612727</v>
      </c>
      <c r="BI27" s="155">
        <f>'Plan Agency North'!BI27+'Plan Agency South'!BI27</f>
        <v>33513.39237638023</v>
      </c>
      <c r="BJ27" s="154">
        <f>'Plan Agency North'!BJ27+'Plan Agency South'!BJ27</f>
        <v>16225.226645390783</v>
      </c>
      <c r="BK27" s="154">
        <f>'Plan Agency North'!BK27+'Plan Agency South'!BK27</f>
        <v>18896.17027899899</v>
      </c>
      <c r="BL27" s="154">
        <f>'Plan Agency North'!BL27+'Plan Agency South'!BL27</f>
        <v>39540.173845636615</v>
      </c>
      <c r="BM27" s="154">
        <f>'Plan Agency North'!BM27+'Plan Agency South'!BM27</f>
        <v>37787.543413114108</v>
      </c>
      <c r="BN27" s="154">
        <f>'Plan Agency North'!BN27+'Plan Agency South'!BN27</f>
        <v>40984.084879911519</v>
      </c>
      <c r="BO27" s="154">
        <f>'Plan Agency North'!BO27+'Plan Agency South'!BO27</f>
        <v>43285.100407646925</v>
      </c>
      <c r="BP27" s="154">
        <f>'Plan Agency North'!BP27+'Plan Agency South'!BP27</f>
        <v>35396.148504444318</v>
      </c>
      <c r="BQ27" s="154">
        <f>'Plan Agency North'!BQ27+'Plan Agency South'!BQ27</f>
        <v>32097.205621182322</v>
      </c>
      <c r="BR27" s="154">
        <f>'Plan Agency North'!BR27+'Plan Agency South'!BR27</f>
        <v>35926.086616480403</v>
      </c>
      <c r="BS27" s="154">
        <f>'Plan Agency North'!BS27+'Plan Agency South'!BS27</f>
        <v>35124.348367962055</v>
      </c>
      <c r="BT27" s="154">
        <f>'Plan Agency North'!BT27+'Plan Agency South'!BT27</f>
        <v>38764.786441951946</v>
      </c>
      <c r="BU27" s="155">
        <f>'Plan Agency North'!BU27+'Plan Agency South'!BU27</f>
        <v>43247.838373865714</v>
      </c>
      <c r="BV27" s="154">
        <f>'Plan Agency North'!BV27+'Plan Agency South'!BV27</f>
        <v>21440.064870503604</v>
      </c>
      <c r="BW27" s="154">
        <f>'Plan Agency North'!BW27+'Plan Agency South'!BW27</f>
        <v>24721.828396800589</v>
      </c>
      <c r="BX27" s="154">
        <f>'Plan Agency North'!BX27+'Plan Agency South'!BX27</f>
        <v>51341.933514381759</v>
      </c>
      <c r="BY27" s="154">
        <f>'Plan Agency North'!BY27+'Plan Agency South'!BY27</f>
        <v>48618.151989724123</v>
      </c>
      <c r="BZ27" s="154">
        <f>'Plan Agency North'!BZ27+'Plan Agency South'!BZ27</f>
        <v>52217.119940257857</v>
      </c>
      <c r="CA27" s="154">
        <f>'Plan Agency North'!CA27+'Plan Agency South'!CA27</f>
        <v>54840.773350580203</v>
      </c>
      <c r="CB27" s="154">
        <f>'Plan Agency North'!CB27+'Plan Agency South'!CB27</f>
        <v>44807.214633121381</v>
      </c>
      <c r="CC27" s="154">
        <f>'Plan Agency North'!CC27+'Plan Agency South'!CC27</f>
        <v>40893.803669480483</v>
      </c>
      <c r="CD27" s="154">
        <f>'Plan Agency North'!CD27+'Plan Agency South'!CD27</f>
        <v>46066.094071138665</v>
      </c>
      <c r="CE27" s="154">
        <f>'Plan Agency North'!CE27+'Plan Agency South'!CE27</f>
        <v>45480.840179950465</v>
      </c>
      <c r="CF27" s="154">
        <f>'Plan Agency North'!CF27+'Plan Agency South'!CF27</f>
        <v>50752.436546988443</v>
      </c>
      <c r="CG27" s="155">
        <f>'Plan Agency North'!CG27+'Plan Agency South'!CG27</f>
        <v>57144.465874701273</v>
      </c>
      <c r="CH27" s="154">
        <f>'Plan Agency North'!CH27+'Plan Agency South'!CH27</f>
        <v>27821.106556991221</v>
      </c>
      <c r="CI27" s="154">
        <f>'Plan Agency North'!CI27+'Plan Agency South'!CI27</f>
        <v>32119.784729381325</v>
      </c>
      <c r="CJ27" s="154">
        <f>'Plan Agency North'!CJ27+'Plan Agency South'!CJ27</f>
        <v>66878.38992383756</v>
      </c>
      <c r="CK27" s="154">
        <f>'Plan Agency North'!CK27+'Plan Agency South'!CK27</f>
        <v>63599.355567400431</v>
      </c>
      <c r="CL27" s="154">
        <f>'Plan Agency North'!CL27+'Plan Agency South'!CL27</f>
        <v>68559.682522449017</v>
      </c>
      <c r="CM27" s="154">
        <f>'Plan Agency North'!CM27+'Plan Agency South'!CM27</f>
        <v>72195.012179911981</v>
      </c>
      <c r="CN27" s="154">
        <f>'Plan Agency North'!CN27+'Plan Agency South'!CN27</f>
        <v>59020.553719995674</v>
      </c>
      <c r="CO27" s="154">
        <f>'Plan Agency North'!CO27+'Plan Agency South'!CO27</f>
        <v>53890.668581546153</v>
      </c>
      <c r="CP27" s="154">
        <f>'Plan Agency North'!CP27+'Plan Agency South'!CP27</f>
        <v>60696.152965479065</v>
      </c>
      <c r="CQ27" s="154">
        <f>'Plan Agency North'!CQ27+'Plan Agency South'!CQ27</f>
        <v>60433.974881945789</v>
      </c>
      <c r="CR27" s="154">
        <f>'Plan Agency North'!CR27+'Plan Agency South'!CR27</f>
        <v>67972.02250811804</v>
      </c>
      <c r="CS27" s="155">
        <f>'Plan Agency North'!CS27+'Plan Agency South'!CS27</f>
        <v>76507.415971722017</v>
      </c>
    </row>
    <row r="28" spans="1:97" s="154" customFormat="1" x14ac:dyDescent="0.25">
      <c r="A28" s="154" t="s">
        <v>69</v>
      </c>
      <c r="B28" s="154">
        <f>'Plan Agency North'!B28+'Plan Agency South'!B28</f>
        <v>370.36799999999999</v>
      </c>
      <c r="C28" s="154">
        <f>'Plan Agency North'!C28+'Plan Agency South'!C28</f>
        <v>383.92399999999998</v>
      </c>
      <c r="D28" s="154">
        <f>'Plan Agency North'!D28+'Plan Agency South'!D28</f>
        <v>652.58399999999995</v>
      </c>
      <c r="E28" s="154">
        <f>'Plan Agency North'!E28+'Plan Agency South'!E28</f>
        <v>435.28000000000003</v>
      </c>
      <c r="F28" s="154">
        <f>'Plan Agency North'!F28+'Plan Agency South'!F28</f>
        <v>488.78949999999998</v>
      </c>
      <c r="G28" s="154">
        <f>'Plan Agency North'!G28+'Plan Agency South'!G28</f>
        <v>1118.5895</v>
      </c>
      <c r="H28" s="154">
        <f>'Plan Agency North'!H28+'Plan Agency South'!H28</f>
        <v>1025.4450000000002</v>
      </c>
      <c r="I28" s="154">
        <f>'Plan Agency North'!I28+'Plan Agency South'!I28</f>
        <v>1095.4749999999999</v>
      </c>
      <c r="J28" s="154">
        <f>'Plan Agency North'!J28+'Plan Agency South'!J28</f>
        <v>5113.8140000000003</v>
      </c>
      <c r="K28" s="154">
        <f>'Plan Agency North'!K28+'Plan Agency South'!K28</f>
        <v>-761.30449999999996</v>
      </c>
      <c r="L28" s="154">
        <f>'Plan Agency North'!L28+'Plan Agency South'!L28</f>
        <v>4491.8275000000003</v>
      </c>
      <c r="M28" s="155">
        <f>'Plan Agency North'!M28+'Plan Agency South'!M28</f>
        <v>6641.0084999999899</v>
      </c>
      <c r="N28" s="150">
        <f>'Plan Agency North'!N28+'Plan Agency South'!N28</f>
        <v>1390.241</v>
      </c>
      <c r="O28" s="150">
        <f>'Plan Agency North'!O28+'Plan Agency South'!O28</f>
        <v>2245.1</v>
      </c>
      <c r="P28" s="150">
        <f>'Plan Agency North'!P28+'Plan Agency South'!P28</f>
        <v>3288.703</v>
      </c>
      <c r="Q28" s="150">
        <f>'Plan Agency North'!Q28+'Plan Agency South'!Q28</f>
        <v>1626.6079999999999</v>
      </c>
      <c r="R28" s="150">
        <f>'Plan Agency North'!R28+'Plan Agency South'!R28</f>
        <v>2680.299</v>
      </c>
      <c r="S28" s="150">
        <f>'Plan Agency North'!S28+'Plan Agency South'!S28</f>
        <v>4180.3064999999997</v>
      </c>
      <c r="T28" s="150">
        <f>'Plan Agency North'!T28+'Plan Agency South'!T28</f>
        <v>2403.6120000000001</v>
      </c>
      <c r="U28" s="150">
        <f>'Plan Agency North'!U28+'Plan Agency South'!U28</f>
        <v>3551.4490000000005</v>
      </c>
      <c r="V28" s="154">
        <f>'Plan Agency North'!V28+'Plan Agency South'!V28</f>
        <v>5548.5779999999995</v>
      </c>
      <c r="W28" s="154">
        <f>'Plan Agency North'!W28+'Plan Agency South'!W28</f>
        <v>5039.8664399999998</v>
      </c>
      <c r="X28" s="154">
        <f>'Plan Agency North'!X28+'Plan Agency South'!X28</f>
        <v>6606.7866000000004</v>
      </c>
      <c r="Y28" s="155">
        <f>'Plan Agency North'!Y28+'Plan Agency South'!Y28</f>
        <v>8641.9672500000015</v>
      </c>
      <c r="Z28" s="154">
        <f>'Plan Agency North'!Z28+'Plan Agency South'!Z28</f>
        <v>2994.1777377790968</v>
      </c>
      <c r="AA28" s="154">
        <f>'Plan Agency North'!AA28+'Plan Agency South'!AA28</f>
        <v>2699.8439422204028</v>
      </c>
      <c r="AB28" s="154">
        <f>'Plan Agency North'!AB28+'Plan Agency South'!AB28</f>
        <v>6541.3112198846811</v>
      </c>
      <c r="AC28" s="154">
        <f>'Plan Agency North'!AC28+'Plan Agency South'!AC28</f>
        <v>6192.4966428388834</v>
      </c>
      <c r="AD28" s="154">
        <f>'Plan Agency North'!AD28+'Plan Agency South'!AD28</f>
        <v>7468.2276617532552</v>
      </c>
      <c r="AE28" s="154">
        <f>'Plan Agency North'!AE28+'Plan Agency South'!AE28</f>
        <v>8811.654205507286</v>
      </c>
      <c r="AF28" s="154">
        <f>'Plan Agency North'!AF28+'Plan Agency South'!AF28</f>
        <v>8792.1102368766515</v>
      </c>
      <c r="AG28" s="154">
        <f>'Plan Agency North'!AG28+'Plan Agency South'!AG28</f>
        <v>11106.36486312936</v>
      </c>
      <c r="AH28" s="154">
        <f>'Plan Agency North'!AH28+'Plan Agency South'!AH28</f>
        <v>13976.424460943974</v>
      </c>
      <c r="AI28" s="154">
        <f>'Plan Agency North'!AI28+'Plan Agency South'!AI28</f>
        <v>14269.101542544931</v>
      </c>
      <c r="AJ28" s="154">
        <f>'Plan Agency North'!AJ28+'Plan Agency South'!AJ28</f>
        <v>16880.639724599463</v>
      </c>
      <c r="AK28" s="155">
        <f>'Plan Agency North'!AK28+'Plan Agency South'!AK28</f>
        <v>19349.120218713037</v>
      </c>
      <c r="AL28" s="154">
        <f>'Plan Agency North'!AL28+'Plan Agency South'!AL28</f>
        <v>7568.8591820663642</v>
      </c>
      <c r="AM28" s="154">
        <f>'Plan Agency North'!AM28+'Plan Agency South'!AM28</f>
        <v>6273.8260984907274</v>
      </c>
      <c r="AN28" s="154">
        <f>'Plan Agency North'!AN28+'Plan Agency South'!AN28</f>
        <v>12693.520457530052</v>
      </c>
      <c r="AO28" s="154">
        <f>'Plan Agency North'!AO28+'Plan Agency South'!AO28</f>
        <v>12051.963889434379</v>
      </c>
      <c r="AP28" s="154">
        <f>'Plan Agency North'!AP28+'Plan Agency South'!AP28</f>
        <v>13405.872275738368</v>
      </c>
      <c r="AQ28" s="154">
        <f>'Plan Agency North'!AQ28+'Plan Agency South'!AQ28</f>
        <v>14604.843681096369</v>
      </c>
      <c r="AR28" s="154">
        <f>'Plan Agency North'!AR28+'Plan Agency South'!AR28</f>
        <v>13319.441146769223</v>
      </c>
      <c r="AS28" s="154">
        <f>'Plan Agency North'!AS28+'Plan Agency South'!AS28</f>
        <v>16267.140139206553</v>
      </c>
      <c r="AT28" s="154">
        <f>'Plan Agency North'!AT28+'Plan Agency South'!AT28</f>
        <v>19666.372233413764</v>
      </c>
      <c r="AU28" s="154">
        <f>'Plan Agency North'!AU28+'Plan Agency South'!AU28</f>
        <v>18773.649077888273</v>
      </c>
      <c r="AV28" s="154">
        <f>'Plan Agency North'!AV28+'Plan Agency South'!AV28</f>
        <v>20811.755561348979</v>
      </c>
      <c r="AW28" s="155">
        <f>'Plan Agency North'!AW28+'Plan Agency South'!AW28</f>
        <v>22878.63481833243</v>
      </c>
      <c r="AX28" s="154">
        <f>'Plan Agency North'!AX28+'Plan Agency South'!AX28</f>
        <v>10511.549451405988</v>
      </c>
      <c r="AY28" s="154">
        <f>'Plan Agency North'!AY28+'Plan Agency South'!AY28</f>
        <v>8733.9249638158672</v>
      </c>
      <c r="AZ28" s="154">
        <f>'Plan Agency North'!AZ28+'Plan Agency South'!AZ28</f>
        <v>18662.438518735238</v>
      </c>
      <c r="BA28" s="154">
        <f>'Plan Agency North'!BA28+'Plan Agency South'!BA28</f>
        <v>17429.669325168041</v>
      </c>
      <c r="BB28" s="154">
        <f>'Plan Agency North'!BB28+'Plan Agency South'!BB28</f>
        <v>20184.086023748299</v>
      </c>
      <c r="BC28" s="154">
        <f>'Plan Agency North'!BC28+'Plan Agency South'!BC28</f>
        <v>21741.067534143691</v>
      </c>
      <c r="BD28" s="154">
        <f>'Plan Agency North'!BD28+'Plan Agency South'!BD28</f>
        <v>20034.367944794227</v>
      </c>
      <c r="BE28" s="154">
        <f>'Plan Agency North'!BE28+'Plan Agency South'!BE28</f>
        <v>24376.112512038533</v>
      </c>
      <c r="BF28" s="154">
        <f>'Plan Agency North'!BF28+'Plan Agency South'!BF28</f>
        <v>28923.606654047391</v>
      </c>
      <c r="BG28" s="154">
        <f>'Plan Agency North'!BG28+'Plan Agency South'!BG28</f>
        <v>27006.896202578944</v>
      </c>
      <c r="BH28" s="154">
        <f>'Plan Agency North'!BH28+'Plan Agency South'!BH28</f>
        <v>29531.060047071187</v>
      </c>
      <c r="BI28" s="155">
        <f>'Plan Agency North'!BI28+'Plan Agency South'!BI28</f>
        <v>31610.820659644345</v>
      </c>
      <c r="BJ28" s="154">
        <f>'Plan Agency North'!BJ28+'Plan Agency South'!BJ28</f>
        <v>13935.669914978276</v>
      </c>
      <c r="BK28" s="154">
        <f>'Plan Agency North'!BK28+'Plan Agency South'!BK28</f>
        <v>11446.81560452082</v>
      </c>
      <c r="BL28" s="154">
        <f>'Plan Agency North'!BL28+'Plan Agency South'!BL28</f>
        <v>24266.098569330316</v>
      </c>
      <c r="BM28" s="154">
        <f>'Plan Agency North'!BM28+'Plan Agency South'!BM28</f>
        <v>23228.162333415872</v>
      </c>
      <c r="BN28" s="154">
        <f>'Plan Agency North'!BN28+'Plan Agency South'!BN28</f>
        <v>26635.779975923306</v>
      </c>
      <c r="BO28" s="154">
        <f>'Plan Agency North'!BO28+'Plan Agency South'!BO28</f>
        <v>28424.29527622613</v>
      </c>
      <c r="BP28" s="154">
        <f>'Plan Agency North'!BP28+'Plan Agency South'!BP28</f>
        <v>27197.77868736197</v>
      </c>
      <c r="BQ28" s="154">
        <f>'Plan Agency North'!BQ28+'Plan Agency South'!BQ28</f>
        <v>33027.937859352991</v>
      </c>
      <c r="BR28" s="154">
        <f>'Plan Agency North'!BR28+'Plan Agency South'!BR28</f>
        <v>39333.276837389851</v>
      </c>
      <c r="BS28" s="154">
        <f>'Plan Agency North'!BS28+'Plan Agency South'!BS28</f>
        <v>37000.307255597203</v>
      </c>
      <c r="BT28" s="154">
        <f>'Plan Agency North'!BT28+'Plan Agency South'!BT28</f>
        <v>39901.172148584592</v>
      </c>
      <c r="BU28" s="155">
        <f>'Plan Agency North'!BU28+'Plan Agency South'!BU28</f>
        <v>42828.608048169066</v>
      </c>
      <c r="BV28" s="154">
        <f>'Plan Agency North'!BV28+'Plan Agency South'!BV28</f>
        <v>19275.836393983067</v>
      </c>
      <c r="BW28" s="154">
        <f>'Plan Agency North'!BW28+'Plan Agency South'!BW28</f>
        <v>15580.904795005878</v>
      </c>
      <c r="BX28" s="154">
        <f>'Plan Agency North'!BX28+'Plan Agency South'!BX28</f>
        <v>32972.250657384589</v>
      </c>
      <c r="BY28" s="154">
        <f>'Plan Agency North'!BY28+'Plan Agency South'!BY28</f>
        <v>31547.882677273905</v>
      </c>
      <c r="BZ28" s="154">
        <f>'Plan Agency North'!BZ28+'Plan Agency South'!BZ28</f>
        <v>35413.886937074596</v>
      </c>
      <c r="CA28" s="154">
        <f>'Plan Agency North'!CA28+'Plan Agency South'!CA28</f>
        <v>37349.554772072333</v>
      </c>
      <c r="CB28" s="154">
        <f>'Plan Agency North'!CB28+'Plan Agency South'!CB28</f>
        <v>35263.329502752349</v>
      </c>
      <c r="CC28" s="154">
        <f>'Plan Agency North'!CC28+'Plan Agency South'!CC28</f>
        <v>43100.562922453311</v>
      </c>
      <c r="CD28" s="154">
        <f>'Plan Agency North'!CD28+'Plan Agency South'!CD28</f>
        <v>50904.747962328132</v>
      </c>
      <c r="CE28" s="154">
        <f>'Plan Agency North'!CE28+'Plan Agency South'!CE28</f>
        <v>47457.226452460141</v>
      </c>
      <c r="CF28" s="154">
        <f>'Plan Agency North'!CF28+'Plan Agency South'!CF28</f>
        <v>51088.725349668472</v>
      </c>
      <c r="CG28" s="155">
        <f>'Plan Agency North'!CG28+'Plan Agency South'!CG28</f>
        <v>54267.900524221448</v>
      </c>
      <c r="CH28" s="154">
        <f>'Plan Agency North'!CH28+'Plan Agency South'!CH28</f>
        <v>23749.938278961265</v>
      </c>
      <c r="CI28" s="154">
        <f>'Plan Agency North'!CI28+'Plan Agency South'!CI28</f>
        <v>19109.259528904928</v>
      </c>
      <c r="CJ28" s="154">
        <f>'Plan Agency North'!CJ28+'Plan Agency South'!CJ28</f>
        <v>40486.19570293455</v>
      </c>
      <c r="CK28" s="154">
        <f>'Plan Agency North'!CK28+'Plan Agency South'!CK28</f>
        <v>39030.689916598116</v>
      </c>
      <c r="CL28" s="154">
        <f>'Plan Agency North'!CL28+'Plan Agency South'!CL28</f>
        <v>44130.186304782779</v>
      </c>
      <c r="CM28" s="154">
        <f>'Plan Agency North'!CM28+'Plan Agency South'!CM28</f>
        <v>46886.523724456987</v>
      </c>
      <c r="CN28" s="154">
        <f>'Plan Agency North'!CN28+'Plan Agency South'!CN28</f>
        <v>44852.992717809408</v>
      </c>
      <c r="CO28" s="154">
        <f>'Plan Agency North'!CO28+'Plan Agency South'!CO28</f>
        <v>54986.991384969595</v>
      </c>
      <c r="CP28" s="154">
        <f>'Plan Agency North'!CP28+'Plan Agency South'!CP28</f>
        <v>65096.91792352825</v>
      </c>
      <c r="CQ28" s="154">
        <f>'Plan Agency North'!CQ28+'Plan Agency South'!CQ28</f>
        <v>61807.598596758427</v>
      </c>
      <c r="CR28" s="154">
        <f>'Plan Agency North'!CR28+'Plan Agency South'!CR28</f>
        <v>67233.796297761597</v>
      </c>
      <c r="CS28" s="155">
        <f>'Plan Agency North'!CS28+'Plan Agency South'!CS28</f>
        <v>71655.038170888773</v>
      </c>
    </row>
    <row r="29" spans="1:97" s="164" customFormat="1" x14ac:dyDescent="0.25">
      <c r="A29" s="164" t="s">
        <v>100</v>
      </c>
      <c r="B29" s="164">
        <f>SUM(B22:B28)</f>
        <v>10417.638999999999</v>
      </c>
      <c r="C29" s="164">
        <f t="shared" ref="C29:BN29" si="8">SUM(C22:C28)</f>
        <v>9049.0069999999978</v>
      </c>
      <c r="D29" s="164">
        <f t="shared" si="8"/>
        <v>19003.816999999999</v>
      </c>
      <c r="E29" s="164">
        <f t="shared" si="8"/>
        <v>23838.465999999997</v>
      </c>
      <c r="F29" s="164">
        <f t="shared" si="8"/>
        <v>18586.255000000001</v>
      </c>
      <c r="G29" s="164">
        <f t="shared" si="8"/>
        <v>27305.806999999993</v>
      </c>
      <c r="H29" s="164">
        <f t="shared" si="8"/>
        <v>29199.373999999996</v>
      </c>
      <c r="I29" s="164">
        <f t="shared" si="8"/>
        <v>16805.392</v>
      </c>
      <c r="J29" s="164">
        <f t="shared" si="8"/>
        <v>38876.936999999991</v>
      </c>
      <c r="K29" s="164">
        <f t="shared" si="8"/>
        <v>25749.087999999992</v>
      </c>
      <c r="L29" s="164">
        <f t="shared" si="8"/>
        <v>42738.083000000042</v>
      </c>
      <c r="M29" s="165">
        <f t="shared" si="8"/>
        <v>58359.96899999999</v>
      </c>
      <c r="N29" s="166">
        <f t="shared" si="8"/>
        <v>12838.284999999998</v>
      </c>
      <c r="O29" s="166">
        <f t="shared" si="8"/>
        <v>13773.312999999971</v>
      </c>
      <c r="P29" s="166">
        <f t="shared" si="8"/>
        <v>34185.045999999995</v>
      </c>
      <c r="Q29" s="166">
        <f t="shared" si="8"/>
        <v>30847.053000000011</v>
      </c>
      <c r="R29" s="166">
        <f t="shared" si="8"/>
        <v>28153.600999999995</v>
      </c>
      <c r="S29" s="166">
        <f t="shared" si="8"/>
        <v>42170.820000000072</v>
      </c>
      <c r="T29" s="166">
        <f t="shared" si="8"/>
        <v>30013.258000000013</v>
      </c>
      <c r="U29" s="166">
        <f t="shared" si="8"/>
        <v>31855.821000000029</v>
      </c>
      <c r="V29" s="164">
        <f t="shared" si="8"/>
        <v>54694.498114321294</v>
      </c>
      <c r="W29" s="164">
        <f t="shared" si="8"/>
        <v>50626.864356744452</v>
      </c>
      <c r="X29" s="164">
        <f t="shared" si="8"/>
        <v>61993.298429609182</v>
      </c>
      <c r="Y29" s="165">
        <f t="shared" si="8"/>
        <v>80325.329685155011</v>
      </c>
      <c r="Z29" s="164">
        <f t="shared" si="8"/>
        <v>21159.465884169887</v>
      </c>
      <c r="AA29" s="164">
        <f t="shared" si="8"/>
        <v>20867.642534235856</v>
      </c>
      <c r="AB29" s="164">
        <f t="shared" si="8"/>
        <v>49678.550803872859</v>
      </c>
      <c r="AC29" s="164">
        <f t="shared" si="8"/>
        <v>49306.357366960248</v>
      </c>
      <c r="AD29" s="164">
        <f t="shared" si="8"/>
        <v>57719.167284380776</v>
      </c>
      <c r="AE29" s="164">
        <f t="shared" si="8"/>
        <v>64986.347978287136</v>
      </c>
      <c r="AF29" s="164">
        <f t="shared" si="8"/>
        <v>59891.902241751806</v>
      </c>
      <c r="AG29" s="164">
        <f t="shared" si="8"/>
        <v>66554.351797741721</v>
      </c>
      <c r="AH29" s="164">
        <f t="shared" si="8"/>
        <v>74354.220299720429</v>
      </c>
      <c r="AI29" s="164">
        <f t="shared" si="8"/>
        <v>70348.989256097513</v>
      </c>
      <c r="AJ29" s="164">
        <f t="shared" si="8"/>
        <v>77982.43853511526</v>
      </c>
      <c r="AK29" s="165">
        <f t="shared" si="8"/>
        <v>87307.252311144912</v>
      </c>
      <c r="AL29" s="164">
        <f t="shared" si="8"/>
        <v>34321.297796595798</v>
      </c>
      <c r="AM29" s="164">
        <f t="shared" si="8"/>
        <v>32250.92796261872</v>
      </c>
      <c r="AN29" s="164">
        <f t="shared" si="8"/>
        <v>70684.424538215841</v>
      </c>
      <c r="AO29" s="164">
        <f t="shared" si="8"/>
        <v>70401.181392558297</v>
      </c>
      <c r="AP29" s="164">
        <f t="shared" si="8"/>
        <v>81385.213666934636</v>
      </c>
      <c r="AQ29" s="164">
        <f t="shared" si="8"/>
        <v>88189.814000671846</v>
      </c>
      <c r="AR29" s="164">
        <f t="shared" si="8"/>
        <v>82962.854586778689</v>
      </c>
      <c r="AS29" s="164">
        <f t="shared" si="8"/>
        <v>92166.847510437743</v>
      </c>
      <c r="AT29" s="164">
        <f t="shared" si="8"/>
        <v>101894.627425999</v>
      </c>
      <c r="AU29" s="164">
        <f t="shared" si="8"/>
        <v>96015.437422263494</v>
      </c>
      <c r="AV29" s="164">
        <f t="shared" si="8"/>
        <v>104828.68554601222</v>
      </c>
      <c r="AW29" s="165">
        <f t="shared" si="8"/>
        <v>112845.20900166998</v>
      </c>
      <c r="AX29" s="164">
        <f t="shared" si="8"/>
        <v>47263.622369885292</v>
      </c>
      <c r="AY29" s="164">
        <f t="shared" si="8"/>
        <v>43882.836063481911</v>
      </c>
      <c r="AZ29" s="164">
        <f t="shared" si="8"/>
        <v>100136.60504735899</v>
      </c>
      <c r="BA29" s="164">
        <f t="shared" si="8"/>
        <v>98265.176335136173</v>
      </c>
      <c r="BB29" s="164">
        <f t="shared" si="8"/>
        <v>113451.8404682462</v>
      </c>
      <c r="BC29" s="164">
        <f t="shared" si="8"/>
        <v>121633.20845398761</v>
      </c>
      <c r="BD29" s="164">
        <f t="shared" si="8"/>
        <v>115675.67310345649</v>
      </c>
      <c r="BE29" s="164">
        <f t="shared" si="8"/>
        <v>128253.26564032436</v>
      </c>
      <c r="BF29" s="164">
        <f t="shared" si="8"/>
        <v>141594.15261520579</v>
      </c>
      <c r="BG29" s="164">
        <f t="shared" si="8"/>
        <v>135169.86425313604</v>
      </c>
      <c r="BH29" s="164">
        <f t="shared" si="8"/>
        <v>146816.36621835019</v>
      </c>
      <c r="BI29" s="165">
        <f t="shared" si="8"/>
        <v>158519.15773317625</v>
      </c>
      <c r="BJ29" s="164">
        <f t="shared" si="8"/>
        <v>62906.017346450491</v>
      </c>
      <c r="BK29" s="164">
        <f t="shared" si="8"/>
        <v>58606.205861667389</v>
      </c>
      <c r="BL29" s="164">
        <f t="shared" si="8"/>
        <v>131837.47078280666</v>
      </c>
      <c r="BM29" s="164">
        <f t="shared" si="8"/>
        <v>130927.02075911182</v>
      </c>
      <c r="BN29" s="164">
        <f t="shared" si="8"/>
        <v>149857.68304294563</v>
      </c>
      <c r="BO29" s="164">
        <f t="shared" ref="BO29:CS29" si="9">SUM(BO22:BO28)</f>
        <v>158698.2168866914</v>
      </c>
      <c r="BP29" s="164">
        <f t="shared" si="9"/>
        <v>151427.29952664426</v>
      </c>
      <c r="BQ29" s="164">
        <f t="shared" si="9"/>
        <v>166400.77403503735</v>
      </c>
      <c r="BR29" s="164">
        <f t="shared" si="9"/>
        <v>183137.02266460669</v>
      </c>
      <c r="BS29" s="164">
        <f t="shared" si="9"/>
        <v>173291.11433310361</v>
      </c>
      <c r="BT29" s="164">
        <f t="shared" si="9"/>
        <v>186366.30331545442</v>
      </c>
      <c r="BU29" s="165">
        <f t="shared" si="9"/>
        <v>199889.55689179816</v>
      </c>
      <c r="BV29" s="164">
        <f t="shared" si="9"/>
        <v>81401.598139586975</v>
      </c>
      <c r="BW29" s="164">
        <f t="shared" si="9"/>
        <v>75470.280181445152</v>
      </c>
      <c r="BX29" s="164">
        <f t="shared" si="9"/>
        <v>169434.38471165992</v>
      </c>
      <c r="BY29" s="164">
        <f t="shared" si="9"/>
        <v>168467.63540539288</v>
      </c>
      <c r="BZ29" s="164">
        <f t="shared" si="9"/>
        <v>192799.16214823214</v>
      </c>
      <c r="CA29" s="164">
        <f t="shared" si="9"/>
        <v>204254.70715070594</v>
      </c>
      <c r="CB29" s="164">
        <f t="shared" si="9"/>
        <v>194993.01011496337</v>
      </c>
      <c r="CC29" s="164">
        <f t="shared" si="9"/>
        <v>216572.4955398695</v>
      </c>
      <c r="CD29" s="164">
        <f t="shared" si="9"/>
        <v>238603.77049330593</v>
      </c>
      <c r="CE29" s="164">
        <f t="shared" si="9"/>
        <v>226364.87782416897</v>
      </c>
      <c r="CF29" s="164">
        <f t="shared" si="9"/>
        <v>245014.36622881636</v>
      </c>
      <c r="CG29" s="165">
        <f t="shared" si="9"/>
        <v>263434.16988250619</v>
      </c>
      <c r="CH29" s="164">
        <f t="shared" si="9"/>
        <v>104329.76892462958</v>
      </c>
      <c r="CI29" s="164">
        <f t="shared" si="9"/>
        <v>96851.466058082238</v>
      </c>
      <c r="CJ29" s="164">
        <f t="shared" si="9"/>
        <v>217730.72621455471</v>
      </c>
      <c r="CK29" s="164">
        <f t="shared" si="9"/>
        <v>217026.59580959508</v>
      </c>
      <c r="CL29" s="164">
        <f t="shared" si="9"/>
        <v>248741.56737455723</v>
      </c>
      <c r="CM29" s="164">
        <f t="shared" si="9"/>
        <v>263956.73104074755</v>
      </c>
      <c r="CN29" s="164">
        <f t="shared" si="9"/>
        <v>252373.30016577523</v>
      </c>
      <c r="CO29" s="164">
        <f t="shared" si="9"/>
        <v>280154.88038704911</v>
      </c>
      <c r="CP29" s="164">
        <f t="shared" si="9"/>
        <v>308717.89028989204</v>
      </c>
      <c r="CQ29" s="164">
        <f t="shared" si="9"/>
        <v>296198.63401163981</v>
      </c>
      <c r="CR29" s="164">
        <f t="shared" si="9"/>
        <v>323683.35146853433</v>
      </c>
      <c r="CS29" s="165">
        <f t="shared" si="9"/>
        <v>348281.70048459002</v>
      </c>
    </row>
    <row r="30" spans="1:97" s="167" customFormat="1" x14ac:dyDescent="0.25">
      <c r="G30" s="168"/>
      <c r="H30" s="168"/>
      <c r="I30" s="168"/>
      <c r="J30" s="168"/>
      <c r="K30" s="168"/>
      <c r="L30" s="168"/>
      <c r="M30" s="169"/>
      <c r="N30" s="170"/>
      <c r="O30" s="170"/>
      <c r="P30" s="170"/>
      <c r="Q30" s="170"/>
      <c r="R30" s="170"/>
      <c r="S30" s="171"/>
      <c r="T30" s="171"/>
      <c r="U30" s="171"/>
      <c r="Y30" s="159"/>
      <c r="AK30" s="159"/>
      <c r="AW30" s="159"/>
      <c r="BI30" s="159"/>
      <c r="BU30" s="159"/>
      <c r="CG30" s="159"/>
      <c r="CS30" s="159"/>
    </row>
    <row r="31" spans="1:97" s="139" customFormat="1" x14ac:dyDescent="0.25">
      <c r="A31" s="134"/>
      <c r="B31" s="134">
        <v>1</v>
      </c>
      <c r="C31" s="135">
        <v>2</v>
      </c>
      <c r="D31" s="135">
        <v>3</v>
      </c>
      <c r="E31" s="135">
        <v>4</v>
      </c>
      <c r="F31" s="135">
        <v>5</v>
      </c>
      <c r="G31" s="135">
        <v>6</v>
      </c>
      <c r="H31" s="135">
        <v>7</v>
      </c>
      <c r="I31" s="135">
        <v>8</v>
      </c>
      <c r="J31" s="135">
        <v>9</v>
      </c>
      <c r="K31" s="135">
        <v>10</v>
      </c>
      <c r="L31" s="135">
        <v>11</v>
      </c>
      <c r="M31" s="136">
        <v>12</v>
      </c>
      <c r="N31" s="138">
        <v>13</v>
      </c>
      <c r="O31" s="138">
        <v>14</v>
      </c>
      <c r="P31" s="138">
        <v>15</v>
      </c>
      <c r="Q31" s="138">
        <v>16</v>
      </c>
      <c r="R31" s="138">
        <v>17</v>
      </c>
      <c r="S31" s="138">
        <v>18</v>
      </c>
      <c r="T31" s="138">
        <v>19</v>
      </c>
      <c r="U31" s="138">
        <v>20</v>
      </c>
      <c r="V31" s="135">
        <v>21</v>
      </c>
      <c r="W31" s="135">
        <v>22</v>
      </c>
      <c r="X31" s="135">
        <v>23</v>
      </c>
      <c r="Y31" s="136">
        <v>24</v>
      </c>
      <c r="Z31" s="135">
        <v>25</v>
      </c>
      <c r="AA31" s="135">
        <v>26</v>
      </c>
      <c r="AB31" s="135">
        <v>27</v>
      </c>
      <c r="AC31" s="135">
        <v>28</v>
      </c>
      <c r="AD31" s="135">
        <v>29</v>
      </c>
      <c r="AE31" s="135">
        <v>30</v>
      </c>
      <c r="AF31" s="135">
        <v>31</v>
      </c>
      <c r="AG31" s="135">
        <v>32</v>
      </c>
      <c r="AH31" s="135">
        <v>33</v>
      </c>
      <c r="AI31" s="135">
        <v>34</v>
      </c>
      <c r="AJ31" s="135">
        <v>35</v>
      </c>
      <c r="AK31" s="136">
        <v>36</v>
      </c>
      <c r="AL31" s="135">
        <v>37</v>
      </c>
      <c r="AM31" s="135">
        <v>38</v>
      </c>
      <c r="AN31" s="135">
        <v>39</v>
      </c>
      <c r="AO31" s="135">
        <v>40</v>
      </c>
      <c r="AP31" s="135">
        <v>41</v>
      </c>
      <c r="AQ31" s="135">
        <v>42</v>
      </c>
      <c r="AR31" s="135">
        <v>43</v>
      </c>
      <c r="AS31" s="135">
        <v>44</v>
      </c>
      <c r="AT31" s="135">
        <v>45</v>
      </c>
      <c r="AU31" s="135">
        <v>46</v>
      </c>
      <c r="AV31" s="135">
        <v>47</v>
      </c>
      <c r="AW31" s="136">
        <v>48</v>
      </c>
      <c r="AX31" s="135">
        <v>49</v>
      </c>
      <c r="AY31" s="135">
        <v>50</v>
      </c>
      <c r="AZ31" s="135">
        <v>51</v>
      </c>
      <c r="BA31" s="135">
        <v>52</v>
      </c>
      <c r="BB31" s="135">
        <v>53</v>
      </c>
      <c r="BC31" s="135">
        <v>54</v>
      </c>
      <c r="BD31" s="135">
        <v>55</v>
      </c>
      <c r="BE31" s="135">
        <v>56</v>
      </c>
      <c r="BF31" s="135">
        <v>57</v>
      </c>
      <c r="BG31" s="135">
        <v>58</v>
      </c>
      <c r="BH31" s="135">
        <v>59</v>
      </c>
      <c r="BI31" s="136">
        <v>60</v>
      </c>
      <c r="BJ31" s="135">
        <v>61</v>
      </c>
      <c r="BK31" s="135">
        <v>62</v>
      </c>
      <c r="BL31" s="135">
        <v>63</v>
      </c>
      <c r="BM31" s="135">
        <v>64</v>
      </c>
      <c r="BN31" s="135">
        <v>65</v>
      </c>
      <c r="BO31" s="135">
        <v>66</v>
      </c>
      <c r="BP31" s="135">
        <v>67</v>
      </c>
      <c r="BQ31" s="135">
        <v>68</v>
      </c>
      <c r="BR31" s="135">
        <v>69</v>
      </c>
      <c r="BS31" s="135">
        <v>70</v>
      </c>
      <c r="BT31" s="135">
        <v>71</v>
      </c>
      <c r="BU31" s="136">
        <v>72</v>
      </c>
      <c r="BV31" s="135">
        <v>73</v>
      </c>
      <c r="BW31" s="135">
        <v>74</v>
      </c>
      <c r="BX31" s="135">
        <v>75</v>
      </c>
      <c r="BY31" s="135">
        <v>76</v>
      </c>
      <c r="BZ31" s="135">
        <v>77</v>
      </c>
      <c r="CA31" s="135">
        <v>78</v>
      </c>
      <c r="CB31" s="135">
        <v>79</v>
      </c>
      <c r="CC31" s="135">
        <v>80</v>
      </c>
      <c r="CD31" s="135">
        <v>81</v>
      </c>
      <c r="CE31" s="135">
        <v>82</v>
      </c>
      <c r="CF31" s="135">
        <v>83</v>
      </c>
      <c r="CG31" s="136">
        <v>84</v>
      </c>
      <c r="CH31" s="135">
        <v>85</v>
      </c>
      <c r="CI31" s="135">
        <v>86</v>
      </c>
      <c r="CJ31" s="135">
        <v>87</v>
      </c>
      <c r="CK31" s="135">
        <v>88</v>
      </c>
      <c r="CL31" s="135">
        <v>89</v>
      </c>
      <c r="CM31" s="135">
        <v>90</v>
      </c>
      <c r="CN31" s="135">
        <v>91</v>
      </c>
      <c r="CO31" s="135">
        <v>92</v>
      </c>
      <c r="CP31" s="135">
        <v>93</v>
      </c>
      <c r="CQ31" s="135">
        <v>94</v>
      </c>
      <c r="CR31" s="135">
        <v>95</v>
      </c>
      <c r="CS31" s="136">
        <v>96</v>
      </c>
    </row>
    <row r="32" spans="1:97" s="172" customFormat="1" x14ac:dyDescent="0.25">
      <c r="A32" s="172" t="s">
        <v>102</v>
      </c>
      <c r="B32" s="173">
        <f t="shared" ref="B32:BM32" si="10">B21</f>
        <v>42005</v>
      </c>
      <c r="C32" s="173">
        <f t="shared" si="10"/>
        <v>42036</v>
      </c>
      <c r="D32" s="173">
        <f t="shared" si="10"/>
        <v>42064</v>
      </c>
      <c r="E32" s="173">
        <f t="shared" si="10"/>
        <v>42095</v>
      </c>
      <c r="F32" s="173">
        <f t="shared" si="10"/>
        <v>42125</v>
      </c>
      <c r="G32" s="173">
        <f t="shared" si="10"/>
        <v>42156</v>
      </c>
      <c r="H32" s="173">
        <f t="shared" si="10"/>
        <v>42186</v>
      </c>
      <c r="I32" s="173">
        <f t="shared" si="10"/>
        <v>42217</v>
      </c>
      <c r="J32" s="173">
        <f t="shared" si="10"/>
        <v>42248</v>
      </c>
      <c r="K32" s="173">
        <f t="shared" si="10"/>
        <v>42278</v>
      </c>
      <c r="L32" s="173">
        <f t="shared" si="10"/>
        <v>42309</v>
      </c>
      <c r="M32" s="174">
        <f t="shared" si="10"/>
        <v>42339</v>
      </c>
      <c r="N32" s="175">
        <f t="shared" si="10"/>
        <v>42370</v>
      </c>
      <c r="O32" s="175">
        <f t="shared" si="10"/>
        <v>42401</v>
      </c>
      <c r="P32" s="175">
        <f t="shared" si="10"/>
        <v>42430</v>
      </c>
      <c r="Q32" s="175">
        <f t="shared" si="10"/>
        <v>42461</v>
      </c>
      <c r="R32" s="175">
        <f t="shared" si="10"/>
        <v>42491</v>
      </c>
      <c r="S32" s="175">
        <f t="shared" si="10"/>
        <v>42522</v>
      </c>
      <c r="T32" s="175">
        <f t="shared" si="10"/>
        <v>42552</v>
      </c>
      <c r="U32" s="175">
        <f t="shared" si="10"/>
        <v>42583</v>
      </c>
      <c r="V32" s="173">
        <f t="shared" si="10"/>
        <v>42614</v>
      </c>
      <c r="W32" s="173">
        <f t="shared" si="10"/>
        <v>42644</v>
      </c>
      <c r="X32" s="173">
        <f t="shared" si="10"/>
        <v>42675</v>
      </c>
      <c r="Y32" s="174">
        <f t="shared" si="10"/>
        <v>42705</v>
      </c>
      <c r="Z32" s="173">
        <f t="shared" si="10"/>
        <v>42752</v>
      </c>
      <c r="AA32" s="173">
        <f t="shared" si="10"/>
        <v>42783</v>
      </c>
      <c r="AB32" s="173">
        <f t="shared" si="10"/>
        <v>42811</v>
      </c>
      <c r="AC32" s="173">
        <f t="shared" si="10"/>
        <v>42842</v>
      </c>
      <c r="AD32" s="173">
        <f t="shared" si="10"/>
        <v>42872</v>
      </c>
      <c r="AE32" s="173">
        <f t="shared" si="10"/>
        <v>42903</v>
      </c>
      <c r="AF32" s="173">
        <f t="shared" si="10"/>
        <v>42933</v>
      </c>
      <c r="AG32" s="173">
        <f t="shared" si="10"/>
        <v>42964</v>
      </c>
      <c r="AH32" s="173">
        <f t="shared" si="10"/>
        <v>42995</v>
      </c>
      <c r="AI32" s="173">
        <f t="shared" si="10"/>
        <v>43025</v>
      </c>
      <c r="AJ32" s="173">
        <f t="shared" si="10"/>
        <v>43056</v>
      </c>
      <c r="AK32" s="174">
        <f t="shared" si="10"/>
        <v>43086</v>
      </c>
      <c r="AL32" s="173">
        <f t="shared" si="10"/>
        <v>43118</v>
      </c>
      <c r="AM32" s="173">
        <f t="shared" si="10"/>
        <v>43149</v>
      </c>
      <c r="AN32" s="173">
        <f t="shared" si="10"/>
        <v>43177</v>
      </c>
      <c r="AO32" s="173">
        <f t="shared" si="10"/>
        <v>43208</v>
      </c>
      <c r="AP32" s="173">
        <f t="shared" si="10"/>
        <v>43238</v>
      </c>
      <c r="AQ32" s="173">
        <f t="shared" si="10"/>
        <v>43269</v>
      </c>
      <c r="AR32" s="173">
        <f t="shared" si="10"/>
        <v>43299</v>
      </c>
      <c r="AS32" s="173">
        <f t="shared" si="10"/>
        <v>43330</v>
      </c>
      <c r="AT32" s="173">
        <f t="shared" si="10"/>
        <v>43361</v>
      </c>
      <c r="AU32" s="173">
        <f t="shared" si="10"/>
        <v>43391</v>
      </c>
      <c r="AV32" s="173">
        <f t="shared" si="10"/>
        <v>43422</v>
      </c>
      <c r="AW32" s="174">
        <f t="shared" si="10"/>
        <v>43452</v>
      </c>
      <c r="AX32" s="173">
        <f t="shared" si="10"/>
        <v>43483</v>
      </c>
      <c r="AY32" s="173">
        <f t="shared" si="10"/>
        <v>43514</v>
      </c>
      <c r="AZ32" s="173">
        <f t="shared" si="10"/>
        <v>43542</v>
      </c>
      <c r="BA32" s="173">
        <f t="shared" si="10"/>
        <v>43573</v>
      </c>
      <c r="BB32" s="173">
        <f t="shared" si="10"/>
        <v>43603</v>
      </c>
      <c r="BC32" s="173">
        <f t="shared" si="10"/>
        <v>43634</v>
      </c>
      <c r="BD32" s="173">
        <f t="shared" si="10"/>
        <v>43664</v>
      </c>
      <c r="BE32" s="173">
        <f t="shared" si="10"/>
        <v>43695</v>
      </c>
      <c r="BF32" s="173">
        <f t="shared" si="10"/>
        <v>43726</v>
      </c>
      <c r="BG32" s="173">
        <f t="shared" si="10"/>
        <v>43756</v>
      </c>
      <c r="BH32" s="173">
        <f t="shared" si="10"/>
        <v>43787</v>
      </c>
      <c r="BI32" s="174">
        <f t="shared" si="10"/>
        <v>43817</v>
      </c>
      <c r="BJ32" s="173">
        <f t="shared" si="10"/>
        <v>43848</v>
      </c>
      <c r="BK32" s="173">
        <f t="shared" si="10"/>
        <v>43879</v>
      </c>
      <c r="BL32" s="173">
        <f t="shared" si="10"/>
        <v>43908</v>
      </c>
      <c r="BM32" s="173">
        <f t="shared" si="10"/>
        <v>43939</v>
      </c>
      <c r="BN32" s="173">
        <f t="shared" ref="BN32:CS32" si="11">BN21</f>
        <v>43969</v>
      </c>
      <c r="BO32" s="173">
        <f t="shared" si="11"/>
        <v>44000</v>
      </c>
      <c r="BP32" s="173">
        <f t="shared" si="11"/>
        <v>44030</v>
      </c>
      <c r="BQ32" s="173">
        <f t="shared" si="11"/>
        <v>44061</v>
      </c>
      <c r="BR32" s="173">
        <f t="shared" si="11"/>
        <v>44092</v>
      </c>
      <c r="BS32" s="173">
        <f t="shared" si="11"/>
        <v>44122</v>
      </c>
      <c r="BT32" s="173">
        <f t="shared" si="11"/>
        <v>44153</v>
      </c>
      <c r="BU32" s="174">
        <f t="shared" si="11"/>
        <v>44183</v>
      </c>
      <c r="BV32" s="173">
        <f t="shared" si="11"/>
        <v>44214</v>
      </c>
      <c r="BW32" s="173">
        <f t="shared" si="11"/>
        <v>44245</v>
      </c>
      <c r="BX32" s="173">
        <f t="shared" si="11"/>
        <v>44273</v>
      </c>
      <c r="BY32" s="173">
        <f t="shared" si="11"/>
        <v>44304</v>
      </c>
      <c r="BZ32" s="173">
        <f t="shared" si="11"/>
        <v>44334</v>
      </c>
      <c r="CA32" s="173">
        <f t="shared" si="11"/>
        <v>44365</v>
      </c>
      <c r="CB32" s="173">
        <f t="shared" si="11"/>
        <v>44395</v>
      </c>
      <c r="CC32" s="173">
        <f t="shared" si="11"/>
        <v>44426</v>
      </c>
      <c r="CD32" s="173">
        <f t="shared" si="11"/>
        <v>44457</v>
      </c>
      <c r="CE32" s="173">
        <f t="shared" si="11"/>
        <v>44487</v>
      </c>
      <c r="CF32" s="173">
        <f t="shared" si="11"/>
        <v>44518</v>
      </c>
      <c r="CG32" s="174">
        <f t="shared" si="11"/>
        <v>44548</v>
      </c>
      <c r="CH32" s="173">
        <f t="shared" si="11"/>
        <v>44579</v>
      </c>
      <c r="CI32" s="173">
        <f t="shared" si="11"/>
        <v>44610</v>
      </c>
      <c r="CJ32" s="173">
        <f t="shared" si="11"/>
        <v>44638</v>
      </c>
      <c r="CK32" s="173">
        <f t="shared" si="11"/>
        <v>44669</v>
      </c>
      <c r="CL32" s="173">
        <f t="shared" si="11"/>
        <v>44699</v>
      </c>
      <c r="CM32" s="173">
        <f t="shared" si="11"/>
        <v>44730</v>
      </c>
      <c r="CN32" s="173">
        <f t="shared" si="11"/>
        <v>44760</v>
      </c>
      <c r="CO32" s="173">
        <f t="shared" si="11"/>
        <v>44791</v>
      </c>
      <c r="CP32" s="173">
        <f t="shared" si="11"/>
        <v>44822</v>
      </c>
      <c r="CQ32" s="173">
        <f t="shared" si="11"/>
        <v>44852</v>
      </c>
      <c r="CR32" s="173">
        <f t="shared" si="11"/>
        <v>44883</v>
      </c>
      <c r="CS32" s="174">
        <f t="shared" si="11"/>
        <v>44913</v>
      </c>
    </row>
    <row r="33" spans="1:97" s="154" customFormat="1" x14ac:dyDescent="0.25">
      <c r="A33" s="154" t="s">
        <v>99</v>
      </c>
      <c r="B33" s="154">
        <f>'Plan Agency North'!B33+'Plan Agency South'!B33</f>
        <v>52</v>
      </c>
      <c r="C33" s="154">
        <f>'Plan Agency North'!C33+'Plan Agency South'!C33</f>
        <v>57</v>
      </c>
      <c r="D33" s="154">
        <f>'Plan Agency North'!D33+'Plan Agency South'!D33</f>
        <v>63</v>
      </c>
      <c r="E33" s="154">
        <f>'Plan Agency North'!E33+'Plan Agency South'!E33</f>
        <v>70</v>
      </c>
      <c r="F33" s="154">
        <f>'Plan Agency North'!F33+'Plan Agency South'!F33</f>
        <v>71</v>
      </c>
      <c r="G33" s="154">
        <f>'Plan Agency North'!G33+'Plan Agency South'!G33</f>
        <v>71</v>
      </c>
      <c r="H33" s="154">
        <f>'Plan Agency North'!H33+'Plan Agency South'!H33</f>
        <v>76</v>
      </c>
      <c r="I33" s="154">
        <f>'Plan Agency North'!I33+'Plan Agency South'!I33</f>
        <v>76</v>
      </c>
      <c r="J33" s="154">
        <f>'Plan Agency North'!J33+'Plan Agency South'!J33</f>
        <v>77</v>
      </c>
      <c r="K33" s="154">
        <f>'Plan Agency North'!K33+'Plan Agency South'!K33</f>
        <v>77</v>
      </c>
      <c r="L33" s="154">
        <f>'Plan Agency North'!L33+'Plan Agency South'!L33</f>
        <v>73</v>
      </c>
      <c r="M33" s="155">
        <f>'Plan Agency North'!M33+'Plan Agency South'!M33</f>
        <v>76</v>
      </c>
      <c r="N33" s="150">
        <f>'Plan Agency North'!N33+'Plan Agency South'!N33</f>
        <v>117</v>
      </c>
      <c r="O33" s="150">
        <f>'Plan Agency North'!O33+'Plan Agency South'!O33</f>
        <v>116</v>
      </c>
      <c r="P33" s="150">
        <f>'Plan Agency North'!P33+'Plan Agency South'!P33</f>
        <v>118</v>
      </c>
      <c r="Q33" s="150">
        <f>'Plan Agency North'!Q33+'Plan Agency South'!Q33</f>
        <v>117</v>
      </c>
      <c r="R33" s="150">
        <f>'Plan Agency North'!R33+'Plan Agency South'!R33</f>
        <v>112</v>
      </c>
      <c r="S33" s="150">
        <f>'Plan Agency North'!S33+'Plan Agency South'!S33</f>
        <v>107</v>
      </c>
      <c r="T33" s="150">
        <f>'Plan Agency North'!T33+'Plan Agency South'!T33</f>
        <v>99</v>
      </c>
      <c r="U33" s="150">
        <f>'Plan Agency North'!U33+'Plan Agency South'!U33</f>
        <v>96</v>
      </c>
      <c r="V33" s="154">
        <f>'Plan Agency North'!V33+'Plan Agency South'!V33</f>
        <v>96</v>
      </c>
      <c r="W33" s="154">
        <f>'Plan Agency North'!W33+'Plan Agency South'!W33</f>
        <v>96</v>
      </c>
      <c r="X33" s="154">
        <f>'Plan Agency North'!X33+'Plan Agency South'!X33</f>
        <v>96</v>
      </c>
      <c r="Y33" s="155">
        <f>'Plan Agency North'!Y33+'Plan Agency South'!Y33</f>
        <v>96</v>
      </c>
      <c r="Z33" s="154">
        <f>'Plan Agency North'!Z33+'Plan Agency South'!Z33</f>
        <v>130</v>
      </c>
      <c r="AA33" s="154">
        <f>'Plan Agency North'!AA33+'Plan Agency South'!AA33</f>
        <v>130</v>
      </c>
      <c r="AB33" s="154">
        <f>'Plan Agency North'!AB33+'Plan Agency South'!AB33</f>
        <v>130</v>
      </c>
      <c r="AC33" s="154">
        <f>'Plan Agency North'!AC33+'Plan Agency South'!AC33</f>
        <v>130</v>
      </c>
      <c r="AD33" s="154">
        <f>'Plan Agency North'!AD33+'Plan Agency South'!AD33</f>
        <v>130</v>
      </c>
      <c r="AE33" s="154">
        <f>'Plan Agency North'!AE33+'Plan Agency South'!AE33</f>
        <v>130</v>
      </c>
      <c r="AF33" s="154">
        <f>'Plan Agency North'!AF33+'Plan Agency South'!AF33</f>
        <v>130</v>
      </c>
      <c r="AG33" s="154">
        <f>'Plan Agency North'!AG33+'Plan Agency South'!AG33</f>
        <v>130</v>
      </c>
      <c r="AH33" s="154">
        <f>'Plan Agency North'!AH33+'Plan Agency South'!AH33</f>
        <v>130</v>
      </c>
      <c r="AI33" s="154">
        <f>'Plan Agency North'!AI33+'Plan Agency South'!AI33</f>
        <v>130</v>
      </c>
      <c r="AJ33" s="154">
        <f>'Plan Agency North'!AJ33+'Plan Agency South'!AJ33</f>
        <v>130</v>
      </c>
      <c r="AK33" s="155">
        <f>'Plan Agency North'!AK33+'Plan Agency South'!AK33</f>
        <v>130</v>
      </c>
      <c r="AL33" s="154">
        <f>'Plan Agency North'!AL33+'Plan Agency South'!AL33</f>
        <v>170</v>
      </c>
      <c r="AM33" s="154">
        <f>'Plan Agency North'!AM33+'Plan Agency South'!AM33</f>
        <v>170</v>
      </c>
      <c r="AN33" s="154">
        <f>'Plan Agency North'!AN33+'Plan Agency South'!AN33</f>
        <v>170</v>
      </c>
      <c r="AO33" s="154">
        <f>'Plan Agency North'!AO33+'Plan Agency South'!AO33</f>
        <v>170</v>
      </c>
      <c r="AP33" s="154">
        <f>'Plan Agency North'!AP33+'Plan Agency South'!AP33</f>
        <v>170</v>
      </c>
      <c r="AQ33" s="154">
        <f>'Plan Agency North'!AQ33+'Plan Agency South'!AQ33</f>
        <v>170</v>
      </c>
      <c r="AR33" s="154">
        <f>'Plan Agency North'!AR33+'Plan Agency South'!AR33</f>
        <v>170</v>
      </c>
      <c r="AS33" s="154">
        <f>'Plan Agency North'!AS33+'Plan Agency South'!AS33</f>
        <v>170</v>
      </c>
      <c r="AT33" s="154">
        <f>'Plan Agency North'!AT33+'Plan Agency South'!AT33</f>
        <v>170</v>
      </c>
      <c r="AU33" s="154">
        <f>'Plan Agency North'!AU33+'Plan Agency South'!AU33</f>
        <v>170</v>
      </c>
      <c r="AV33" s="154">
        <f>'Plan Agency North'!AV33+'Plan Agency South'!AV33</f>
        <v>170</v>
      </c>
      <c r="AW33" s="155">
        <f>'Plan Agency North'!AW33+'Plan Agency South'!AW33</f>
        <v>170</v>
      </c>
      <c r="AX33" s="154">
        <f>'Plan Agency North'!AX33+'Plan Agency South'!AX33</f>
        <v>210</v>
      </c>
      <c r="AY33" s="154">
        <f>'Plan Agency North'!AY33+'Plan Agency South'!AY33</f>
        <v>210</v>
      </c>
      <c r="AZ33" s="154">
        <f>'Plan Agency North'!AZ33+'Plan Agency South'!AZ33</f>
        <v>210</v>
      </c>
      <c r="BA33" s="154">
        <f>'Plan Agency North'!BA33+'Plan Agency South'!BA33</f>
        <v>210</v>
      </c>
      <c r="BB33" s="154">
        <f>'Plan Agency North'!BB33+'Plan Agency South'!BB33</f>
        <v>210</v>
      </c>
      <c r="BC33" s="154">
        <f>'Plan Agency North'!BC33+'Plan Agency South'!BC33</f>
        <v>210</v>
      </c>
      <c r="BD33" s="154">
        <f>'Plan Agency North'!BD33+'Plan Agency South'!BD33</f>
        <v>210</v>
      </c>
      <c r="BE33" s="154">
        <f>'Plan Agency North'!BE33+'Plan Agency South'!BE33</f>
        <v>210</v>
      </c>
      <c r="BF33" s="154">
        <f>'Plan Agency North'!BF33+'Plan Agency South'!BF33</f>
        <v>210</v>
      </c>
      <c r="BG33" s="154">
        <f>'Plan Agency North'!BG33+'Plan Agency South'!BG33</f>
        <v>210</v>
      </c>
      <c r="BH33" s="154">
        <f>'Plan Agency North'!BH33+'Plan Agency South'!BH33</f>
        <v>210</v>
      </c>
      <c r="BI33" s="155">
        <f>'Plan Agency North'!BI33+'Plan Agency South'!BI33</f>
        <v>210</v>
      </c>
      <c r="BJ33" s="154">
        <f>'Plan Agency North'!BJ33+'Plan Agency South'!BJ33</f>
        <v>250</v>
      </c>
      <c r="BK33" s="154">
        <f>'Plan Agency North'!BK33+'Plan Agency South'!BK33</f>
        <v>250</v>
      </c>
      <c r="BL33" s="154">
        <f>'Plan Agency North'!BL33+'Plan Agency South'!BL33</f>
        <v>250</v>
      </c>
      <c r="BM33" s="154">
        <f>'Plan Agency North'!BM33+'Plan Agency South'!BM33</f>
        <v>250</v>
      </c>
      <c r="BN33" s="154">
        <f>'Plan Agency North'!BN33+'Plan Agency South'!BN33</f>
        <v>250</v>
      </c>
      <c r="BO33" s="154">
        <f>'Plan Agency North'!BO33+'Plan Agency South'!BO33</f>
        <v>250</v>
      </c>
      <c r="BP33" s="154">
        <f>'Plan Agency North'!BP33+'Plan Agency South'!BP33</f>
        <v>250</v>
      </c>
      <c r="BQ33" s="154">
        <f>'Plan Agency North'!BQ33+'Plan Agency South'!BQ33</f>
        <v>250</v>
      </c>
      <c r="BR33" s="154">
        <f>'Plan Agency North'!BR33+'Plan Agency South'!BR33</f>
        <v>250</v>
      </c>
      <c r="BS33" s="154">
        <f>'Plan Agency North'!BS33+'Plan Agency South'!BS33</f>
        <v>250</v>
      </c>
      <c r="BT33" s="154">
        <f>'Plan Agency North'!BT33+'Plan Agency South'!BT33</f>
        <v>250</v>
      </c>
      <c r="BU33" s="155">
        <f>'Plan Agency North'!BU33+'Plan Agency South'!BU33</f>
        <v>250</v>
      </c>
      <c r="BV33" s="154">
        <f>'Plan Agency North'!BV33+'Plan Agency South'!BV33</f>
        <v>290</v>
      </c>
      <c r="BW33" s="154">
        <f>'Plan Agency North'!BW33+'Plan Agency South'!BW33</f>
        <v>290</v>
      </c>
      <c r="BX33" s="154">
        <f>'Plan Agency North'!BX33+'Plan Agency South'!BX33</f>
        <v>290</v>
      </c>
      <c r="BY33" s="154">
        <f>'Plan Agency North'!BY33+'Plan Agency South'!BY33</f>
        <v>290</v>
      </c>
      <c r="BZ33" s="154">
        <f>'Plan Agency North'!BZ33+'Plan Agency South'!BZ33</f>
        <v>290</v>
      </c>
      <c r="CA33" s="154">
        <f>'Plan Agency North'!CA33+'Plan Agency South'!CA33</f>
        <v>290</v>
      </c>
      <c r="CB33" s="154">
        <f>'Plan Agency North'!CB33+'Plan Agency South'!CB33</f>
        <v>290</v>
      </c>
      <c r="CC33" s="154">
        <f>'Plan Agency North'!CC33+'Plan Agency South'!CC33</f>
        <v>290</v>
      </c>
      <c r="CD33" s="154">
        <f>'Plan Agency North'!CD33+'Plan Agency South'!CD33</f>
        <v>290</v>
      </c>
      <c r="CE33" s="154">
        <f>'Plan Agency North'!CE33+'Plan Agency South'!CE33</f>
        <v>290</v>
      </c>
      <c r="CF33" s="154">
        <f>'Plan Agency North'!CF33+'Plan Agency South'!CF33</f>
        <v>290</v>
      </c>
      <c r="CG33" s="155">
        <f>'Plan Agency North'!CG33+'Plan Agency South'!CG33</f>
        <v>290</v>
      </c>
      <c r="CH33" s="154">
        <f>'Plan Agency North'!CH33+'Plan Agency South'!CH33</f>
        <v>330</v>
      </c>
      <c r="CI33" s="154">
        <f>'Plan Agency North'!CI33+'Plan Agency South'!CI33</f>
        <v>330</v>
      </c>
      <c r="CJ33" s="154">
        <f>'Plan Agency North'!CJ33+'Plan Agency South'!CJ33</f>
        <v>330</v>
      </c>
      <c r="CK33" s="154">
        <f>'Plan Agency North'!CK33+'Plan Agency South'!CK33</f>
        <v>330</v>
      </c>
      <c r="CL33" s="154">
        <f>'Plan Agency North'!CL33+'Plan Agency South'!CL33</f>
        <v>330</v>
      </c>
      <c r="CM33" s="154">
        <f>'Plan Agency North'!CM33+'Plan Agency South'!CM33</f>
        <v>330</v>
      </c>
      <c r="CN33" s="154">
        <f>'Plan Agency North'!CN33+'Plan Agency South'!CN33</f>
        <v>330</v>
      </c>
      <c r="CO33" s="154">
        <f>'Plan Agency North'!CO33+'Plan Agency South'!CO33</f>
        <v>330</v>
      </c>
      <c r="CP33" s="154">
        <f>'Plan Agency North'!CP33+'Plan Agency South'!CP33</f>
        <v>330</v>
      </c>
      <c r="CQ33" s="154">
        <f>'Plan Agency North'!CQ33+'Plan Agency South'!CQ33</f>
        <v>330</v>
      </c>
      <c r="CR33" s="154">
        <f>'Plan Agency North'!CR33+'Plan Agency South'!CR33</f>
        <v>330</v>
      </c>
      <c r="CS33" s="155">
        <f>'Plan Agency North'!CS33+'Plan Agency South'!CS33</f>
        <v>330</v>
      </c>
    </row>
    <row r="34" spans="1:97" s="154" customFormat="1" x14ac:dyDescent="0.25">
      <c r="A34" s="154" t="s">
        <v>64</v>
      </c>
      <c r="B34" s="154">
        <f>'Plan Agency North'!B34+'Plan Agency South'!B34</f>
        <v>434</v>
      </c>
      <c r="C34" s="154">
        <f>'Plan Agency North'!C34+'Plan Agency South'!C34</f>
        <v>211</v>
      </c>
      <c r="D34" s="154">
        <f>'Plan Agency North'!D34+'Plan Agency South'!D34</f>
        <v>452</v>
      </c>
      <c r="E34" s="154">
        <f>'Plan Agency North'!E34+'Plan Agency South'!E34</f>
        <v>580</v>
      </c>
      <c r="F34" s="154">
        <f>'Plan Agency North'!F34+'Plan Agency South'!F34</f>
        <v>470</v>
      </c>
      <c r="G34" s="154">
        <f>'Plan Agency North'!G34+'Plan Agency South'!G34</f>
        <v>502</v>
      </c>
      <c r="H34" s="154">
        <f>'Plan Agency North'!H34+'Plan Agency South'!H34</f>
        <v>498</v>
      </c>
      <c r="I34" s="154">
        <f>'Plan Agency North'!I34+'Plan Agency South'!I34</f>
        <v>488</v>
      </c>
      <c r="J34" s="154">
        <f>'Plan Agency North'!J34+'Plan Agency South'!J34</f>
        <v>574</v>
      </c>
      <c r="K34" s="154">
        <f>'Plan Agency North'!K34+'Plan Agency South'!K34</f>
        <v>464</v>
      </c>
      <c r="L34" s="154">
        <f>'Plan Agency North'!L34+'Plan Agency South'!L34</f>
        <v>805</v>
      </c>
      <c r="M34" s="155">
        <f>'Plan Agency North'!M34+'Plan Agency South'!M34</f>
        <v>592</v>
      </c>
      <c r="N34" s="150">
        <f>'Plan Agency North'!N34+'Plan Agency South'!N34</f>
        <v>205</v>
      </c>
      <c r="O34" s="150">
        <f>'Plan Agency North'!O34+'Plan Agency South'!O34</f>
        <v>196</v>
      </c>
      <c r="P34" s="150">
        <f>'Plan Agency North'!P34+'Plan Agency South'!P34</f>
        <v>683</v>
      </c>
      <c r="Q34" s="150">
        <f>'Plan Agency North'!Q34+'Plan Agency South'!Q34</f>
        <v>545</v>
      </c>
      <c r="R34" s="150">
        <f>'Plan Agency North'!R34+'Plan Agency South'!R34</f>
        <v>748</v>
      </c>
      <c r="S34" s="150">
        <f>'Plan Agency North'!S34+'Plan Agency South'!S34</f>
        <v>1300</v>
      </c>
      <c r="T34" s="150">
        <f>'Plan Agency North'!T34+'Plan Agency South'!T34</f>
        <v>926</v>
      </c>
      <c r="U34" s="150">
        <f>'Plan Agency North'!U34+'Plan Agency South'!U34</f>
        <v>1052</v>
      </c>
      <c r="V34" s="154">
        <f>'Plan Agency North'!V34+'Plan Agency South'!V34</f>
        <v>1251.0592182400001</v>
      </c>
      <c r="W34" s="154">
        <f>'Plan Agency North'!W34+'Plan Agency South'!W34</f>
        <v>1369.9197429120002</v>
      </c>
      <c r="X34" s="154">
        <f>'Plan Agency North'!X34+'Plan Agency South'!X34</f>
        <v>1392.70876190848</v>
      </c>
      <c r="Y34" s="155">
        <f>'Plan Agency North'!Y34+'Plan Agency South'!Y34</f>
        <v>1456.14380671812</v>
      </c>
      <c r="Z34" s="154">
        <f>'Plan Agency North'!Z34+'Plan Agency South'!Z34</f>
        <v>423.78313333889719</v>
      </c>
      <c r="AA34" s="154">
        <f>'Plan Agency North'!AA34+'Plan Agency South'!AA34</f>
        <v>441.15685631665389</v>
      </c>
      <c r="AB34" s="154">
        <f>'Plan Agency North'!AB34+'Plan Agency South'!AB34</f>
        <v>1140.7202601023207</v>
      </c>
      <c r="AC34" s="154">
        <f>'Plan Agency North'!AC34+'Plan Agency South'!AC34</f>
        <v>1115.7614684765738</v>
      </c>
      <c r="AD34" s="154">
        <f>'Plan Agency North'!AD34+'Plan Agency South'!AD34</f>
        <v>1355.9996124012082</v>
      </c>
      <c r="AE34" s="154">
        <f>'Plan Agency North'!AE34+'Plan Agency South'!AE34</f>
        <v>1725.6740965621302</v>
      </c>
      <c r="AF34" s="154">
        <f>'Plan Agency North'!AF34+'Plan Agency South'!AF34</f>
        <v>1215.8254547148047</v>
      </c>
      <c r="AG34" s="154">
        <f>'Plan Agency North'!AG34+'Plan Agency South'!AG34</f>
        <v>1468.2698134488169</v>
      </c>
      <c r="AH34" s="154">
        <f>'Plan Agency North'!AH34+'Plan Agency South'!AH34</f>
        <v>1721.9132116041837</v>
      </c>
      <c r="AI34" s="154">
        <f>'Plan Agency North'!AI34+'Plan Agency South'!AI34</f>
        <v>1348.7400579646246</v>
      </c>
      <c r="AJ34" s="154">
        <f>'Plan Agency North'!AJ34+'Plan Agency South'!AJ34</f>
        <v>1584.0841279619865</v>
      </c>
      <c r="AK34" s="155">
        <f>'Plan Agency North'!AK34+'Plan Agency South'!AK34</f>
        <v>1841.0022303166488</v>
      </c>
      <c r="AL34" s="154">
        <f>'Plan Agency North'!AL34+'Plan Agency South'!AL34</f>
        <v>535.05978658248364</v>
      </c>
      <c r="AM34" s="154">
        <f>'Plan Agency North'!AM34+'Plan Agency South'!AM34</f>
        <v>557.01642889980712</v>
      </c>
      <c r="AN34" s="154">
        <f>'Plan Agency North'!AN34+'Plan Agency South'!AN34</f>
        <v>1724.5412856817002</v>
      </c>
      <c r="AO34" s="154">
        <f>'Plan Agency North'!AO34+'Plan Agency South'!AO34</f>
        <v>1554.0072459593921</v>
      </c>
      <c r="AP34" s="154">
        <f>'Plan Agency North'!AP34+'Plan Agency South'!AP34</f>
        <v>1772.062062433153</v>
      </c>
      <c r="AQ34" s="154">
        <f>'Plan Agency North'!AQ34+'Plan Agency South'!AQ34</f>
        <v>1923.8874177449056</v>
      </c>
      <c r="AR34" s="154">
        <f>'Plan Agency North'!AR34+'Plan Agency South'!AR34</f>
        <v>1622.4039450284586</v>
      </c>
      <c r="AS34" s="154">
        <f>'Plan Agency North'!AS34+'Plan Agency South'!AS34</f>
        <v>1856.178550273597</v>
      </c>
      <c r="AT34" s="154">
        <f>'Plan Agency North'!AT34+'Plan Agency South'!AT34</f>
        <v>2019.5569719716245</v>
      </c>
      <c r="AU34" s="154">
        <f>'Plan Agency North'!AU34+'Plan Agency South'!AU34</f>
        <v>1707.6227240874277</v>
      </c>
      <c r="AV34" s="154">
        <f>'Plan Agency North'!AV34+'Plan Agency South'!AV34</f>
        <v>1956.051439190926</v>
      </c>
      <c r="AW34" s="155">
        <f>'Plan Agency North'!AW34+'Plan Agency South'!AW34</f>
        <v>2053.8250716883831</v>
      </c>
      <c r="AX34" s="154">
        <f>'Plan Agency North'!AX34+'Plan Agency South'!AX34</f>
        <v>607.72851606931636</v>
      </c>
      <c r="AY34" s="154">
        <f>'Plan Agency North'!AY34+'Plan Agency South'!AY34</f>
        <v>630.82689540963383</v>
      </c>
      <c r="AZ34" s="154">
        <f>'Plan Agency North'!AZ34+'Plan Agency South'!AZ34</f>
        <v>2134.51625937775</v>
      </c>
      <c r="BA34" s="154">
        <f>'Plan Agency North'!BA34+'Plan Agency South'!BA34</f>
        <v>2041.7210455926961</v>
      </c>
      <c r="BB34" s="154">
        <f>'Plan Agency North'!BB34+'Plan Agency South'!BB34</f>
        <v>2118.9882747621577</v>
      </c>
      <c r="BC34" s="154">
        <f>'Plan Agency North'!BC34+'Plan Agency South'!BC34</f>
        <v>2241.8411554123531</v>
      </c>
      <c r="BD34" s="154">
        <f>'Plan Agency North'!BD34+'Plan Agency South'!BD34</f>
        <v>2119.9280137590727</v>
      </c>
      <c r="BE34" s="154">
        <f>'Plan Agency North'!BE34+'Plan Agency South'!BE34</f>
        <v>2206.3732581976051</v>
      </c>
      <c r="BF34" s="154">
        <f>'Plan Agency North'!BF34+'Plan Agency South'!BF34</f>
        <v>2342.1969823206609</v>
      </c>
      <c r="BG34" s="154">
        <f>'Plan Agency North'!BG34+'Plan Agency South'!BG34</f>
        <v>2227.9758598054932</v>
      </c>
      <c r="BH34" s="154">
        <f>'Plan Agency North'!BH34+'Plan Agency South'!BH34</f>
        <v>2325.3663096643254</v>
      </c>
      <c r="BI34" s="155">
        <f>'Plan Agency North'!BI34+'Plan Agency South'!BI34</f>
        <v>2471.875087600758</v>
      </c>
      <c r="BJ34" s="154">
        <f>'Plan Agency North'!BJ34+'Plan Agency South'!BJ34</f>
        <v>721.46034919526846</v>
      </c>
      <c r="BK34" s="154">
        <f>'Plan Agency North'!BK34+'Plan Agency South'!BK34</f>
        <v>749.7710166054959</v>
      </c>
      <c r="BL34" s="154">
        <f>'Plan Agency North'!BL34+'Plan Agency South'!BL34</f>
        <v>2469.154258912698</v>
      </c>
      <c r="BM34" s="154">
        <f>'Plan Agency North'!BM34+'Plan Agency South'!BM34</f>
        <v>2339.0760685196083</v>
      </c>
      <c r="BN34" s="154">
        <f>'Plan Agency North'!BN34+'Plan Agency South'!BN34</f>
        <v>2418.4563570928717</v>
      </c>
      <c r="BO34" s="154">
        <f>'Plan Agency North'!BO34+'Plan Agency South'!BO34</f>
        <v>2500.9077736110462</v>
      </c>
      <c r="BP34" s="154">
        <f>'Plan Agency North'!BP34+'Plan Agency South'!BP34</f>
        <v>2366.8146123139704</v>
      </c>
      <c r="BQ34" s="154">
        <f>'Plan Agency North'!BQ34+'Plan Agency South'!BQ34</f>
        <v>2454.7773260979366</v>
      </c>
      <c r="BR34" s="154">
        <f>'Plan Agency North'!BR34+'Plan Agency South'!BR34</f>
        <v>2547.7881654498087</v>
      </c>
      <c r="BS34" s="154">
        <f>'Plan Agency North'!BS34+'Plan Agency South'!BS34</f>
        <v>2421.0152538941174</v>
      </c>
      <c r="BT34" s="154">
        <f>'Plan Agency North'!BT34+'Plan Agency South'!BT34</f>
        <v>2518.6261532107687</v>
      </c>
      <c r="BU34" s="155">
        <f>'Plan Agency North'!BU34+'Plan Agency South'!BU34</f>
        <v>2618.8666756078319</v>
      </c>
      <c r="BV34" s="154">
        <f>'Plan Agency North'!BV34+'Plan Agency South'!BV34</f>
        <v>799.31117439055322</v>
      </c>
      <c r="BW34" s="154">
        <f>'Plan Agency North'!BW34+'Plan Agency South'!BW34</f>
        <v>831.19704302599939</v>
      </c>
      <c r="BX34" s="154">
        <f>'Plan Agency North'!BX34+'Plan Agency South'!BX34</f>
        <v>2743.7541384087622</v>
      </c>
      <c r="BY34" s="154">
        <f>'Plan Agency North'!BY34+'Plan Agency South'!BY34</f>
        <v>2640.2772064978662</v>
      </c>
      <c r="BZ34" s="154">
        <f>'Plan Agency North'!BZ34+'Plan Agency South'!BZ34</f>
        <v>2727.7950192767557</v>
      </c>
      <c r="CA34" s="154">
        <f>'Plan Agency North'!CA34+'Plan Agency South'!CA34</f>
        <v>2818.6470185547014</v>
      </c>
      <c r="CB34" s="154">
        <f>'Plan Agency North'!CB34+'Plan Agency South'!CB34</f>
        <v>2704.40675077181</v>
      </c>
      <c r="CC34" s="154">
        <f>'Plan Agency North'!CC34+'Plan Agency South'!CC34</f>
        <v>2800.8981593764956</v>
      </c>
      <c r="CD34" s="154">
        <f>'Plan Agency North'!CD34+'Plan Agency South'!CD34</f>
        <v>2903.1995738572937</v>
      </c>
      <c r="CE34" s="154">
        <f>'Plan Agency North'!CE34+'Plan Agency South'!CE34</f>
        <v>2800.7176886807033</v>
      </c>
      <c r="CF34" s="154">
        <f>'Plan Agency North'!CF34+'Plan Agency South'!CF34</f>
        <v>2908.1648350474507</v>
      </c>
      <c r="CG34" s="155">
        <f>'Plan Agency North'!CG34+'Plan Agency South'!CG34</f>
        <v>3018.7428793775453</v>
      </c>
      <c r="CH34" s="154">
        <f>'Plan Agency North'!CH34+'Plan Agency South'!CH34</f>
        <v>917.31704402973912</v>
      </c>
      <c r="CI34" s="154">
        <f>'Plan Agency North'!CI34+'Plan Agency South'!CI34</f>
        <v>952.79704260465519</v>
      </c>
      <c r="CJ34" s="154">
        <f>'Plan Agency North'!CJ34+'Plan Agency South'!CJ34</f>
        <v>3149.2409407333953</v>
      </c>
      <c r="CK34" s="154">
        <f>'Plan Agency North'!CK34+'Plan Agency South'!CK34</f>
        <v>3027.2681256549768</v>
      </c>
      <c r="CL34" s="154">
        <f>'Plan Agency North'!CL34+'Plan Agency South'!CL34</f>
        <v>3125.1564861697766</v>
      </c>
      <c r="CM34" s="154">
        <f>'Plan Agency North'!CM34+'Plan Agency South'!CM34</f>
        <v>3227.2414932478496</v>
      </c>
      <c r="CN34" s="154">
        <f>'Plan Agency North'!CN34+'Plan Agency South'!CN34</f>
        <v>3095.2246716557092</v>
      </c>
      <c r="CO34" s="154">
        <f>'Plan Agency North'!CO34+'Plan Agency South'!CO34</f>
        <v>3204.1068953441536</v>
      </c>
      <c r="CP34" s="154">
        <f>'Plan Agency North'!CP34+'Plan Agency South'!CP34</f>
        <v>3319.6993371831318</v>
      </c>
      <c r="CQ34" s="154">
        <f>'Plan Agency North'!CQ34+'Plan Agency South'!CQ34</f>
        <v>3201.8134868505822</v>
      </c>
      <c r="CR34" s="154">
        <f>'Plan Agency North'!CR34+'Plan Agency South'!CR34</f>
        <v>3323.5331513807787</v>
      </c>
      <c r="CS34" s="155">
        <f>'Plan Agency North'!CS34+'Plan Agency South'!CS34</f>
        <v>3448.9845445021006</v>
      </c>
    </row>
    <row r="35" spans="1:97" s="154" customFormat="1" x14ac:dyDescent="0.25">
      <c r="A35" s="154" t="s">
        <v>65</v>
      </c>
      <c r="B35" s="154">
        <f>'Plan Agency North'!B35+'Plan Agency South'!B35</f>
        <v>407</v>
      </c>
      <c r="C35" s="154">
        <f>'Plan Agency North'!C35+'Plan Agency South'!C35</f>
        <v>432</v>
      </c>
      <c r="D35" s="154">
        <f>'Plan Agency North'!D35+'Plan Agency South'!D35</f>
        <v>208</v>
      </c>
      <c r="E35" s="154">
        <f>'Plan Agency North'!E35+'Plan Agency South'!E35</f>
        <v>449</v>
      </c>
      <c r="F35" s="154">
        <f>'Plan Agency North'!F35+'Plan Agency South'!F35</f>
        <v>563</v>
      </c>
      <c r="G35" s="154">
        <f>'Plan Agency North'!G35+'Plan Agency South'!G35</f>
        <v>442</v>
      </c>
      <c r="H35" s="154">
        <f>'Plan Agency North'!H35+'Plan Agency South'!H35</f>
        <v>483</v>
      </c>
      <c r="I35" s="154">
        <f>'Plan Agency North'!I35+'Plan Agency South'!I35</f>
        <v>490</v>
      </c>
      <c r="J35" s="154">
        <f>'Plan Agency North'!J35+'Plan Agency South'!J35</f>
        <v>472</v>
      </c>
      <c r="K35" s="154">
        <f>'Plan Agency North'!K35+'Plan Agency South'!K35</f>
        <v>567</v>
      </c>
      <c r="L35" s="154">
        <f>'Plan Agency North'!L35+'Plan Agency South'!L35</f>
        <v>452</v>
      </c>
      <c r="M35" s="155">
        <f>'Plan Agency North'!M35+'Plan Agency South'!M35</f>
        <v>773</v>
      </c>
      <c r="N35" s="150">
        <f>'Plan Agency North'!N35+'Plan Agency South'!N35</f>
        <v>590</v>
      </c>
      <c r="O35" s="150">
        <f>'Plan Agency North'!O35+'Plan Agency South'!O35</f>
        <v>205</v>
      </c>
      <c r="P35" s="150">
        <f>'Plan Agency North'!P35+'Plan Agency South'!P35</f>
        <v>192</v>
      </c>
      <c r="Q35" s="150">
        <f>'Plan Agency North'!Q35+'Plan Agency South'!Q35</f>
        <v>676</v>
      </c>
      <c r="R35" s="150">
        <f>'Plan Agency North'!R35+'Plan Agency South'!R35</f>
        <v>544</v>
      </c>
      <c r="S35" s="150">
        <f>'Plan Agency North'!S35+'Plan Agency South'!S35</f>
        <v>737</v>
      </c>
      <c r="T35" s="150">
        <f>'Plan Agency North'!T35+'Plan Agency South'!T35</f>
        <v>1290</v>
      </c>
      <c r="U35" s="150">
        <f>'Plan Agency North'!U35+'Plan Agency South'!U35</f>
        <v>914</v>
      </c>
      <c r="V35" s="154">
        <f>'Plan Agency North'!V35+'Plan Agency South'!V35</f>
        <v>1052</v>
      </c>
      <c r="W35" s="154">
        <f>'Plan Agency North'!W35+'Plan Agency South'!W35</f>
        <v>1251.0592182400001</v>
      </c>
      <c r="X35" s="154">
        <f>'Plan Agency North'!X35+'Plan Agency South'!X35</f>
        <v>1369.9197429120002</v>
      </c>
      <c r="Y35" s="155">
        <f>'Plan Agency North'!Y35+'Plan Agency South'!Y35</f>
        <v>1392.70876190848</v>
      </c>
      <c r="Z35" s="154">
        <f>'Plan Agency North'!Z35+'Plan Agency South'!Z35</f>
        <v>1456.14380671812</v>
      </c>
      <c r="AA35" s="154">
        <f>'Plan Agency North'!AA35+'Plan Agency South'!AA35</f>
        <v>423.78313333889719</v>
      </c>
      <c r="AB35" s="154">
        <f>'Plan Agency North'!AB35+'Plan Agency South'!AB35</f>
        <v>441.15685631665389</v>
      </c>
      <c r="AC35" s="154">
        <f>'Plan Agency North'!AC35+'Plan Agency South'!AC35</f>
        <v>1140.7202601023207</v>
      </c>
      <c r="AD35" s="154">
        <f>'Plan Agency North'!AD35+'Plan Agency South'!AD35</f>
        <v>1115.7614684765738</v>
      </c>
      <c r="AE35" s="154">
        <f>'Plan Agency North'!AE35+'Plan Agency South'!AE35</f>
        <v>1355.9996124012082</v>
      </c>
      <c r="AF35" s="154">
        <f>'Plan Agency North'!AF35+'Plan Agency South'!AF35</f>
        <v>1725.6740965621302</v>
      </c>
      <c r="AG35" s="154">
        <f>'Plan Agency North'!AG35+'Plan Agency South'!AG35</f>
        <v>1215.8254547148047</v>
      </c>
      <c r="AH35" s="154">
        <f>'Plan Agency North'!AH35+'Plan Agency South'!AH35</f>
        <v>1468.2698134488169</v>
      </c>
      <c r="AI35" s="154">
        <f>'Plan Agency North'!AI35+'Plan Agency South'!AI35</f>
        <v>1721.9132116041837</v>
      </c>
      <c r="AJ35" s="154">
        <f>'Plan Agency North'!AJ35+'Plan Agency South'!AJ35</f>
        <v>1348.7400579646246</v>
      </c>
      <c r="AK35" s="155">
        <f>'Plan Agency North'!AK35+'Plan Agency South'!AK35</f>
        <v>1584.0841279619865</v>
      </c>
      <c r="AL35" s="154">
        <f>'Plan Agency North'!AL35+'Plan Agency South'!AL35</f>
        <v>1841.0022303166488</v>
      </c>
      <c r="AM35" s="154">
        <f>'Plan Agency North'!AM35+'Plan Agency South'!AM35</f>
        <v>535.05978658248364</v>
      </c>
      <c r="AN35" s="154">
        <f>'Plan Agency North'!AN35+'Plan Agency South'!AN35</f>
        <v>557.01642889980712</v>
      </c>
      <c r="AO35" s="154">
        <f>'Plan Agency North'!AO35+'Plan Agency South'!AO35</f>
        <v>1724.5412856817002</v>
      </c>
      <c r="AP35" s="154">
        <f>'Plan Agency North'!AP35+'Plan Agency South'!AP35</f>
        <v>1554.0072459593921</v>
      </c>
      <c r="AQ35" s="154">
        <f>'Plan Agency North'!AQ35+'Plan Agency South'!AQ35</f>
        <v>1772.062062433153</v>
      </c>
      <c r="AR35" s="154">
        <f>'Plan Agency North'!AR35+'Plan Agency South'!AR35</f>
        <v>1923.8874177449056</v>
      </c>
      <c r="AS35" s="154">
        <f>'Plan Agency North'!AS35+'Plan Agency South'!AS35</f>
        <v>1622.4039450284586</v>
      </c>
      <c r="AT35" s="154">
        <f>'Plan Agency North'!AT35+'Plan Agency South'!AT35</f>
        <v>1856.178550273597</v>
      </c>
      <c r="AU35" s="154">
        <f>'Plan Agency North'!AU35+'Plan Agency South'!AU35</f>
        <v>2019.5569719716245</v>
      </c>
      <c r="AV35" s="154">
        <f>'Plan Agency North'!AV35+'Plan Agency South'!AV35</f>
        <v>1707.6227240874277</v>
      </c>
      <c r="AW35" s="155">
        <f>'Plan Agency North'!AW35+'Plan Agency South'!AW35</f>
        <v>1956.051439190926</v>
      </c>
      <c r="AX35" s="154">
        <f>'Plan Agency North'!AX35+'Plan Agency South'!AX35</f>
        <v>2053.8250716883831</v>
      </c>
      <c r="AY35" s="154">
        <f>'Plan Agency North'!AY35+'Plan Agency South'!AY35</f>
        <v>607.72851606931636</v>
      </c>
      <c r="AZ35" s="154">
        <f>'Plan Agency North'!AZ35+'Plan Agency South'!AZ35</f>
        <v>630.82689540963383</v>
      </c>
      <c r="BA35" s="154">
        <f>'Plan Agency North'!BA35+'Plan Agency South'!BA35</f>
        <v>2134.51625937775</v>
      </c>
      <c r="BB35" s="154">
        <f>'Plan Agency North'!BB35+'Plan Agency South'!BB35</f>
        <v>2041.7210455926961</v>
      </c>
      <c r="BC35" s="154">
        <f>'Plan Agency North'!BC35+'Plan Agency South'!BC35</f>
        <v>2118.9882747621577</v>
      </c>
      <c r="BD35" s="154">
        <f>'Plan Agency North'!BD35+'Plan Agency South'!BD35</f>
        <v>2241.8411554123531</v>
      </c>
      <c r="BE35" s="154">
        <f>'Plan Agency North'!BE35+'Plan Agency South'!BE35</f>
        <v>2119.9280137590727</v>
      </c>
      <c r="BF35" s="154">
        <f>'Plan Agency North'!BF35+'Plan Agency South'!BF35</f>
        <v>2206.3732581976051</v>
      </c>
      <c r="BG35" s="154">
        <f>'Plan Agency North'!BG35+'Plan Agency South'!BG35</f>
        <v>2342.1969823206609</v>
      </c>
      <c r="BH35" s="154">
        <f>'Plan Agency North'!BH35+'Plan Agency South'!BH35</f>
        <v>2227.9758598054932</v>
      </c>
      <c r="BI35" s="155">
        <f>'Plan Agency North'!BI35+'Plan Agency South'!BI35</f>
        <v>2325.3663096643254</v>
      </c>
      <c r="BJ35" s="154">
        <f>'Plan Agency North'!BJ35+'Plan Agency South'!BJ35</f>
        <v>2471.875087600758</v>
      </c>
      <c r="BK35" s="154">
        <f>'Plan Agency North'!BK35+'Plan Agency South'!BK35</f>
        <v>721.46034919526846</v>
      </c>
      <c r="BL35" s="154">
        <f>'Plan Agency North'!BL35+'Plan Agency South'!BL35</f>
        <v>749.7710166054959</v>
      </c>
      <c r="BM35" s="154">
        <f>'Plan Agency North'!BM35+'Plan Agency South'!BM35</f>
        <v>2469.154258912698</v>
      </c>
      <c r="BN35" s="154">
        <f>'Plan Agency North'!BN35+'Plan Agency South'!BN35</f>
        <v>2339.0760685196083</v>
      </c>
      <c r="BO35" s="154">
        <f>'Plan Agency North'!BO35+'Plan Agency South'!BO35</f>
        <v>2418.4563570928717</v>
      </c>
      <c r="BP35" s="154">
        <f>'Plan Agency North'!BP35+'Plan Agency South'!BP35</f>
        <v>2500.9077736110462</v>
      </c>
      <c r="BQ35" s="154">
        <f>'Plan Agency North'!BQ35+'Plan Agency South'!BQ35</f>
        <v>2366.8146123139704</v>
      </c>
      <c r="BR35" s="154">
        <f>'Plan Agency North'!BR35+'Plan Agency South'!BR35</f>
        <v>2454.7773260979366</v>
      </c>
      <c r="BS35" s="154">
        <f>'Plan Agency North'!BS35+'Plan Agency South'!BS35</f>
        <v>2547.7881654498087</v>
      </c>
      <c r="BT35" s="154">
        <f>'Plan Agency North'!BT35+'Plan Agency South'!BT35</f>
        <v>2421.0152538941174</v>
      </c>
      <c r="BU35" s="155">
        <f>'Plan Agency North'!BU35+'Plan Agency South'!BU35</f>
        <v>2518.6261532107687</v>
      </c>
      <c r="BV35" s="154">
        <f>'Plan Agency North'!BV35+'Plan Agency South'!BV35</f>
        <v>2618.8666756078319</v>
      </c>
      <c r="BW35" s="154">
        <f>'Plan Agency North'!BW35+'Plan Agency South'!BW35</f>
        <v>799.31117439055322</v>
      </c>
      <c r="BX35" s="154">
        <f>'Plan Agency North'!BX35+'Plan Agency South'!BX35</f>
        <v>831.19704302599939</v>
      </c>
      <c r="BY35" s="154">
        <f>'Plan Agency North'!BY35+'Plan Agency South'!BY35</f>
        <v>2743.7541384087622</v>
      </c>
      <c r="BZ35" s="154">
        <f>'Plan Agency North'!BZ35+'Plan Agency South'!BZ35</f>
        <v>2640.2772064978662</v>
      </c>
      <c r="CA35" s="154">
        <f>'Plan Agency North'!CA35+'Plan Agency South'!CA35</f>
        <v>2727.7950192767557</v>
      </c>
      <c r="CB35" s="154">
        <f>'Plan Agency North'!CB35+'Plan Agency South'!CB35</f>
        <v>2818.6470185547014</v>
      </c>
      <c r="CC35" s="154">
        <f>'Plan Agency North'!CC35+'Plan Agency South'!CC35</f>
        <v>2704.40675077181</v>
      </c>
      <c r="CD35" s="154">
        <f>'Plan Agency North'!CD35+'Plan Agency South'!CD35</f>
        <v>2800.8981593764956</v>
      </c>
      <c r="CE35" s="154">
        <f>'Plan Agency North'!CE35+'Plan Agency South'!CE35</f>
        <v>2903.1995738572937</v>
      </c>
      <c r="CF35" s="154">
        <f>'Plan Agency North'!CF35+'Plan Agency South'!CF35</f>
        <v>2800.7176886807033</v>
      </c>
      <c r="CG35" s="155">
        <f>'Plan Agency North'!CG35+'Plan Agency South'!CG35</f>
        <v>2908.1648350474507</v>
      </c>
      <c r="CH35" s="154">
        <f>'Plan Agency North'!CH35+'Plan Agency South'!CH35</f>
        <v>3018.7428793775453</v>
      </c>
      <c r="CI35" s="154">
        <f>'Plan Agency North'!CI35+'Plan Agency South'!CI35</f>
        <v>917.31704402973912</v>
      </c>
      <c r="CJ35" s="154">
        <f>'Plan Agency North'!CJ35+'Plan Agency South'!CJ35</f>
        <v>952.79704260465519</v>
      </c>
      <c r="CK35" s="154">
        <f>'Plan Agency North'!CK35+'Plan Agency South'!CK35</f>
        <v>3149.2409407333953</v>
      </c>
      <c r="CL35" s="154">
        <f>'Plan Agency North'!CL35+'Plan Agency South'!CL35</f>
        <v>3027.2681256549768</v>
      </c>
      <c r="CM35" s="154">
        <f>'Plan Agency North'!CM35+'Plan Agency South'!CM35</f>
        <v>3125.1564861697766</v>
      </c>
      <c r="CN35" s="154">
        <f>'Plan Agency North'!CN35+'Plan Agency South'!CN35</f>
        <v>3227.2414932478496</v>
      </c>
      <c r="CO35" s="154">
        <f>'Plan Agency North'!CO35+'Plan Agency South'!CO35</f>
        <v>3095.2246716557092</v>
      </c>
      <c r="CP35" s="154">
        <f>'Plan Agency North'!CP35+'Plan Agency South'!CP35</f>
        <v>3204.1068953441536</v>
      </c>
      <c r="CQ35" s="154">
        <f>'Plan Agency North'!CQ35+'Plan Agency South'!CQ35</f>
        <v>3319.6993371831318</v>
      </c>
      <c r="CR35" s="154">
        <f>'Plan Agency North'!CR35+'Plan Agency South'!CR35</f>
        <v>3201.8134868505822</v>
      </c>
      <c r="CS35" s="155">
        <f>'Plan Agency North'!CS35+'Plan Agency South'!CS35</f>
        <v>3323.5331513807787</v>
      </c>
    </row>
    <row r="36" spans="1:97" s="154" customFormat="1" x14ac:dyDescent="0.25">
      <c r="A36" s="154" t="s">
        <v>66</v>
      </c>
      <c r="B36" s="154">
        <f>'Plan Agency North'!B36+'Plan Agency South'!B36</f>
        <v>567</v>
      </c>
      <c r="C36" s="154">
        <f>'Plan Agency North'!C36+'Plan Agency South'!C36</f>
        <v>770</v>
      </c>
      <c r="D36" s="154">
        <f>'Plan Agency North'!D36+'Plan Agency South'!D36</f>
        <v>803</v>
      </c>
      <c r="E36" s="154">
        <f>'Plan Agency North'!E36+'Plan Agency South'!E36</f>
        <v>613</v>
      </c>
      <c r="F36" s="154">
        <f>'Plan Agency North'!F36+'Plan Agency South'!F36</f>
        <v>533</v>
      </c>
      <c r="G36" s="154">
        <f>'Plan Agency North'!G36+'Plan Agency South'!G36</f>
        <v>807</v>
      </c>
      <c r="H36" s="154">
        <f>'Plan Agency North'!H36+'Plan Agency South'!H36</f>
        <v>830</v>
      </c>
      <c r="I36" s="154">
        <f>'Plan Agency North'!I36+'Plan Agency South'!I36</f>
        <v>827</v>
      </c>
      <c r="J36" s="154">
        <f>'Plan Agency North'!J36+'Plan Agency South'!J36</f>
        <v>836</v>
      </c>
      <c r="K36" s="154">
        <f>'Plan Agency North'!K36+'Plan Agency South'!K36</f>
        <v>848</v>
      </c>
      <c r="L36" s="154">
        <f>'Plan Agency North'!L36+'Plan Agency South'!L36</f>
        <v>907</v>
      </c>
      <c r="M36" s="155">
        <f>'Plan Agency North'!M36+'Plan Agency South'!M36</f>
        <v>838</v>
      </c>
      <c r="N36" s="150">
        <f>'Plan Agency North'!N36+'Plan Agency South'!N36</f>
        <v>1091</v>
      </c>
      <c r="O36" s="150">
        <f>'Plan Agency North'!O36+'Plan Agency South'!O36</f>
        <v>1241</v>
      </c>
      <c r="P36" s="150">
        <f>'Plan Agency North'!P36+'Plan Agency South'!P36</f>
        <v>707</v>
      </c>
      <c r="Q36" s="150">
        <f>'Plan Agency North'!Q36+'Plan Agency South'!Q36</f>
        <v>370</v>
      </c>
      <c r="R36" s="150">
        <f>'Plan Agency North'!R36+'Plan Agency South'!R36</f>
        <v>812</v>
      </c>
      <c r="S36" s="150">
        <f>'Plan Agency North'!S36+'Plan Agency South'!S36</f>
        <v>1126</v>
      </c>
      <c r="T36" s="150">
        <f>'Plan Agency North'!T36+'Plan Agency South'!T36</f>
        <v>1221</v>
      </c>
      <c r="U36" s="150">
        <f>'Plan Agency North'!U36+'Plan Agency South'!U36</f>
        <v>1902</v>
      </c>
      <c r="V36" s="154">
        <f>'Plan Agency North'!V36+'Plan Agency South'!V36</f>
        <v>879.7</v>
      </c>
      <c r="W36" s="154">
        <f>'Plan Agency North'!W36+'Plan Agency South'!W36</f>
        <v>999.4</v>
      </c>
      <c r="X36" s="154">
        <f>'Plan Agency North'!X36+'Plan Agency South'!X36</f>
        <v>1188.5062573280002</v>
      </c>
      <c r="Y36" s="155">
        <f>'Plan Agency North'!Y36+'Plan Agency South'!Y36</f>
        <v>1301.4237557664001</v>
      </c>
      <c r="Z36" s="154">
        <f>'Plan Agency North'!Z36+'Plan Agency South'!Z36</f>
        <v>1323.073323813056</v>
      </c>
      <c r="AA36" s="154">
        <f>'Plan Agency North'!AA36+'Plan Agency South'!AA36</f>
        <v>1383.3366163822138</v>
      </c>
      <c r="AB36" s="154">
        <f>'Plan Agency North'!AB36+'Plan Agency South'!AB36</f>
        <v>402.5939766719523</v>
      </c>
      <c r="AC36" s="154">
        <f>'Plan Agency North'!AC36+'Plan Agency South'!AC36</f>
        <v>419.09901350082123</v>
      </c>
      <c r="AD36" s="154">
        <f>'Plan Agency North'!AD36+'Plan Agency South'!AD36</f>
        <v>1083.6842470972047</v>
      </c>
      <c r="AE36" s="154">
        <f>'Plan Agency North'!AE36+'Plan Agency South'!AE36</f>
        <v>1059.9733950527452</v>
      </c>
      <c r="AF36" s="154">
        <f>'Plan Agency North'!AF36+'Plan Agency South'!AF36</f>
        <v>1288.1996317811477</v>
      </c>
      <c r="AG36" s="154">
        <f>'Plan Agency North'!AG36+'Plan Agency South'!AG36</f>
        <v>1639.3903917340238</v>
      </c>
      <c r="AH36" s="154">
        <f>'Plan Agency North'!AH36+'Plan Agency South'!AH36</f>
        <v>1155.0341819790644</v>
      </c>
      <c r="AI36" s="154">
        <f>'Plan Agency North'!AI36+'Plan Agency South'!AI36</f>
        <v>1394.8563227763759</v>
      </c>
      <c r="AJ36" s="154">
        <f>'Plan Agency North'!AJ36+'Plan Agency South'!AJ36</f>
        <v>1635.8175510239744</v>
      </c>
      <c r="AK36" s="155">
        <f>'Plan Agency North'!AK36+'Plan Agency South'!AK36</f>
        <v>1281.3030550663934</v>
      </c>
      <c r="AL36" s="154">
        <f>'Plan Agency North'!AL36+'Plan Agency South'!AL36</f>
        <v>1504.8799215638869</v>
      </c>
      <c r="AM36" s="154">
        <f>'Plan Agency North'!AM36+'Plan Agency South'!AM36</f>
        <v>1748.9521188008162</v>
      </c>
      <c r="AN36" s="154">
        <f>'Plan Agency North'!AN36+'Plan Agency South'!AN36</f>
        <v>508.30679725335938</v>
      </c>
      <c r="AO36" s="154">
        <f>'Plan Agency North'!AO36+'Plan Agency South'!AO36</f>
        <v>529.16560745481672</v>
      </c>
      <c r="AP36" s="154">
        <f>'Plan Agency North'!AP36+'Plan Agency South'!AP36</f>
        <v>1638.314221397615</v>
      </c>
      <c r="AQ36" s="154">
        <f>'Plan Agency North'!AQ36+'Plan Agency South'!AQ36</f>
        <v>1476.3068836614225</v>
      </c>
      <c r="AR36" s="154">
        <f>'Plan Agency North'!AR36+'Plan Agency South'!AR36</f>
        <v>1683.4589593114952</v>
      </c>
      <c r="AS36" s="154">
        <f>'Plan Agency North'!AS36+'Plan Agency South'!AS36</f>
        <v>1827.6930468576602</v>
      </c>
      <c r="AT36" s="154">
        <f>'Plan Agency North'!AT36+'Plan Agency South'!AT36</f>
        <v>1541.2837477770358</v>
      </c>
      <c r="AU36" s="154">
        <f>'Plan Agency North'!AU36+'Plan Agency South'!AU36</f>
        <v>1763.3696227599171</v>
      </c>
      <c r="AV36" s="154">
        <f>'Plan Agency North'!AV36+'Plan Agency South'!AV36</f>
        <v>1918.5791233730431</v>
      </c>
      <c r="AW36" s="155">
        <f>'Plan Agency North'!AW36+'Plan Agency South'!AW36</f>
        <v>1622.2415878830564</v>
      </c>
      <c r="AX36" s="154">
        <f>'Plan Agency North'!AX36+'Plan Agency South'!AX36</f>
        <v>1858.2488672313798</v>
      </c>
      <c r="AY36" s="154">
        <f>'Plan Agency North'!AY36+'Plan Agency South'!AY36</f>
        <v>1951.1338181039637</v>
      </c>
      <c r="AZ36" s="154">
        <f>'Plan Agency North'!AZ36+'Plan Agency South'!AZ36</f>
        <v>577.34209026585052</v>
      </c>
      <c r="BA36" s="154">
        <f>'Plan Agency North'!BA36+'Plan Agency South'!BA36</f>
        <v>599.28555063915201</v>
      </c>
      <c r="BB36" s="154">
        <f>'Plan Agency North'!BB36+'Plan Agency South'!BB36</f>
        <v>2027.7904464088622</v>
      </c>
      <c r="BC36" s="154">
        <f>'Plan Agency North'!BC36+'Plan Agency South'!BC36</f>
        <v>1939.6349933130612</v>
      </c>
      <c r="BD36" s="154">
        <f>'Plan Agency North'!BD36+'Plan Agency South'!BD36</f>
        <v>2013.0388610240495</v>
      </c>
      <c r="BE36" s="154">
        <f>'Plan Agency North'!BE36+'Plan Agency South'!BE36</f>
        <v>2129.7490976417353</v>
      </c>
      <c r="BF36" s="154">
        <f>'Plan Agency North'!BF36+'Plan Agency South'!BF36</f>
        <v>2013.931613071119</v>
      </c>
      <c r="BG36" s="154">
        <f>'Plan Agency North'!BG36+'Plan Agency South'!BG36</f>
        <v>2096.0545952877246</v>
      </c>
      <c r="BH36" s="154">
        <f>'Plan Agency North'!BH36+'Plan Agency South'!BH36</f>
        <v>2225.0871332046277</v>
      </c>
      <c r="BI36" s="155">
        <f>'Plan Agency North'!BI36+'Plan Agency South'!BI36</f>
        <v>2116.5770668152186</v>
      </c>
      <c r="BJ36" s="154">
        <f>'Plan Agency North'!BJ36+'Plan Agency South'!BJ36</f>
        <v>2209.0979941811092</v>
      </c>
      <c r="BK36" s="154">
        <f>'Plan Agency North'!BK36+'Plan Agency South'!BK36</f>
        <v>2348.2813332207202</v>
      </c>
      <c r="BL36" s="154">
        <f>'Plan Agency North'!BL36+'Plan Agency South'!BL36</f>
        <v>685.38733173550497</v>
      </c>
      <c r="BM36" s="154">
        <f>'Plan Agency North'!BM36+'Plan Agency South'!BM36</f>
        <v>712.28246577522111</v>
      </c>
      <c r="BN36" s="154">
        <f>'Plan Agency North'!BN36+'Plan Agency South'!BN36</f>
        <v>2345.6965459670628</v>
      </c>
      <c r="BO36" s="154">
        <f>'Plan Agency North'!BO36+'Plan Agency South'!BO36</f>
        <v>2222.1222650936279</v>
      </c>
      <c r="BP36" s="154">
        <f>'Plan Agency North'!BP36+'Plan Agency South'!BP36</f>
        <v>2297.5335392382281</v>
      </c>
      <c r="BQ36" s="154">
        <f>'Plan Agency North'!BQ36+'Plan Agency South'!BQ36</f>
        <v>2375.862384930494</v>
      </c>
      <c r="BR36" s="154">
        <f>'Plan Agency North'!BR36+'Plan Agency South'!BR36</f>
        <v>2248.4738816982717</v>
      </c>
      <c r="BS36" s="154">
        <f>'Plan Agency North'!BS36+'Plan Agency South'!BS36</f>
        <v>2332.0384597930397</v>
      </c>
      <c r="BT36" s="154">
        <f>'Plan Agency North'!BT36+'Plan Agency South'!BT36</f>
        <v>2420.3987571773177</v>
      </c>
      <c r="BU36" s="155">
        <f>'Plan Agency North'!BU36+'Plan Agency South'!BU36</f>
        <v>2299.964491199411</v>
      </c>
      <c r="BV36" s="154">
        <f>'Plan Agency North'!BV36+'Plan Agency South'!BV36</f>
        <v>2392.6948455502302</v>
      </c>
      <c r="BW36" s="154">
        <f>'Plan Agency North'!BW36+'Plan Agency South'!BW36</f>
        <v>2487.9233418274403</v>
      </c>
      <c r="BX36" s="154">
        <f>'Plan Agency North'!BX36+'Plan Agency South'!BX36</f>
        <v>759.3456156710256</v>
      </c>
      <c r="BY36" s="154">
        <f>'Plan Agency North'!BY36+'Plan Agency South'!BY36</f>
        <v>789.6371908746994</v>
      </c>
      <c r="BZ36" s="154">
        <f>'Plan Agency North'!BZ36+'Plan Agency South'!BZ36</f>
        <v>2606.5664314883238</v>
      </c>
      <c r="CA36" s="154">
        <f>'Plan Agency North'!CA36+'Plan Agency South'!CA36</f>
        <v>2508.2633461729729</v>
      </c>
      <c r="CB36" s="154">
        <f>'Plan Agency North'!CB36+'Plan Agency South'!CB36</f>
        <v>2591.405268312918</v>
      </c>
      <c r="CC36" s="154">
        <f>'Plan Agency North'!CC36+'Plan Agency South'!CC36</f>
        <v>2677.7146676269663</v>
      </c>
      <c r="CD36" s="154">
        <f>'Plan Agency North'!CD36+'Plan Agency South'!CD36</f>
        <v>2569.1864132332198</v>
      </c>
      <c r="CE36" s="154">
        <f>'Plan Agency North'!CE36+'Plan Agency South'!CE36</f>
        <v>2660.8532514076705</v>
      </c>
      <c r="CF36" s="154">
        <f>'Plan Agency North'!CF36+'Plan Agency South'!CF36</f>
        <v>2758.0395951644286</v>
      </c>
      <c r="CG36" s="155">
        <f>'Plan Agency North'!CG36+'Plan Agency South'!CG36</f>
        <v>2660.6818042466684</v>
      </c>
      <c r="CH36" s="154">
        <f>'Plan Agency North'!CH36+'Plan Agency South'!CH36</f>
        <v>2762.7565932950779</v>
      </c>
      <c r="CI36" s="154">
        <f>'Plan Agency North'!CI36+'Plan Agency South'!CI36</f>
        <v>2867.8057354086677</v>
      </c>
      <c r="CJ36" s="154">
        <f>'Plan Agency North'!CJ36+'Plan Agency South'!CJ36</f>
        <v>871.45119182825215</v>
      </c>
      <c r="CK36" s="154">
        <f>'Plan Agency North'!CK36+'Plan Agency South'!CK36</f>
        <v>905.15719047442235</v>
      </c>
      <c r="CL36" s="154">
        <f>'Plan Agency North'!CL36+'Plan Agency South'!CL36</f>
        <v>2991.7788936967254</v>
      </c>
      <c r="CM36" s="154">
        <f>'Plan Agency North'!CM36+'Plan Agency South'!CM36</f>
        <v>2875.9047193722281</v>
      </c>
      <c r="CN36" s="154">
        <f>'Plan Agency North'!CN36+'Plan Agency South'!CN36</f>
        <v>2968.8986618612876</v>
      </c>
      <c r="CO36" s="154">
        <f>'Plan Agency North'!CO36+'Plan Agency South'!CO36</f>
        <v>3065.8794185854572</v>
      </c>
      <c r="CP36" s="154">
        <f>'Plan Agency North'!CP36+'Plan Agency South'!CP36</f>
        <v>2940.4634380729235</v>
      </c>
      <c r="CQ36" s="154">
        <f>'Plan Agency North'!CQ36+'Plan Agency South'!CQ36</f>
        <v>3043.9015505769457</v>
      </c>
      <c r="CR36" s="154">
        <f>'Plan Agency North'!CR36+'Plan Agency South'!CR36</f>
        <v>3153.7143703239753</v>
      </c>
      <c r="CS36" s="155">
        <f>'Plan Agency North'!CS36+'Plan Agency South'!CS36</f>
        <v>3041.7228125080528</v>
      </c>
    </row>
    <row r="37" spans="1:97" s="154" customFormat="1" x14ac:dyDescent="0.25">
      <c r="A37" s="154" t="s">
        <v>67</v>
      </c>
      <c r="B37" s="154">
        <f>'Plan Agency North'!B37+'Plan Agency South'!B37</f>
        <v>507</v>
      </c>
      <c r="C37" s="154">
        <f>'Plan Agency North'!C37+'Plan Agency South'!C37</f>
        <v>511</v>
      </c>
      <c r="D37" s="154">
        <f>'Plan Agency North'!D37+'Plan Agency South'!D37</f>
        <v>588</v>
      </c>
      <c r="E37" s="154">
        <f>'Plan Agency North'!E37+'Plan Agency South'!E37</f>
        <v>659</v>
      </c>
      <c r="F37" s="154">
        <f>'Plan Agency North'!F37+'Plan Agency South'!F37</f>
        <v>668</v>
      </c>
      <c r="G37" s="154">
        <f>'Plan Agency North'!G37+'Plan Agency South'!G37</f>
        <v>496</v>
      </c>
      <c r="H37" s="154">
        <f>'Plan Agency North'!H37+'Plan Agency South'!H37</f>
        <v>488</v>
      </c>
      <c r="I37" s="154">
        <f>'Plan Agency North'!I37+'Plan Agency South'!I37</f>
        <v>633</v>
      </c>
      <c r="J37" s="154">
        <f>'Plan Agency North'!J37+'Plan Agency South'!J37</f>
        <v>711</v>
      </c>
      <c r="K37" s="154">
        <f>'Plan Agency North'!K37+'Plan Agency South'!K37</f>
        <v>782</v>
      </c>
      <c r="L37" s="154">
        <f>'Plan Agency North'!L37+'Plan Agency South'!L37</f>
        <v>724</v>
      </c>
      <c r="M37" s="155">
        <f>'Plan Agency North'!M37+'Plan Agency South'!M37</f>
        <v>735</v>
      </c>
      <c r="N37" s="150">
        <f>'Plan Agency North'!N37+'Plan Agency South'!N37</f>
        <v>894</v>
      </c>
      <c r="O37" s="150">
        <f>'Plan Agency North'!O37+'Plan Agency South'!O37</f>
        <v>899</v>
      </c>
      <c r="P37" s="150">
        <f>'Plan Agency North'!P37+'Plan Agency South'!P37</f>
        <v>1134</v>
      </c>
      <c r="Q37" s="150">
        <f>'Plan Agency North'!Q37+'Plan Agency South'!Q37</f>
        <v>1093</v>
      </c>
      <c r="R37" s="150">
        <f>'Plan Agency North'!R37+'Plan Agency South'!R37</f>
        <v>941</v>
      </c>
      <c r="S37" s="150">
        <f>'Plan Agency North'!S37+'Plan Agency South'!S37</f>
        <v>569</v>
      </c>
      <c r="T37" s="150">
        <f>'Plan Agency North'!T37+'Plan Agency South'!T37</f>
        <v>730</v>
      </c>
      <c r="U37" s="150">
        <f>'Plan Agency North'!U37+'Plan Agency South'!U37</f>
        <v>972</v>
      </c>
      <c r="V37" s="154">
        <f>'Plan Agency North'!V37+'Plan Agency South'!V37</f>
        <v>1890.6000000000001</v>
      </c>
      <c r="W37" s="154">
        <f>'Plan Agency North'!W37+'Plan Agency South'!W37</f>
        <v>2099.6</v>
      </c>
      <c r="X37" s="154">
        <f>'Plan Agency North'!X37+'Plan Agency South'!X37</f>
        <v>2269.8000000000002</v>
      </c>
      <c r="Y37" s="155">
        <f>'Plan Agency North'!Y37+'Plan Agency South'!Y37</f>
        <v>2292.8473745920001</v>
      </c>
      <c r="Z37" s="154">
        <f>'Plan Agency North'!Z37+'Plan Agency South'!Z37</f>
        <v>2602.8772470976</v>
      </c>
      <c r="AA37" s="154">
        <f>'Plan Agency North'!AA37+'Plan Agency South'!AA37</f>
        <v>2823.7463605091843</v>
      </c>
      <c r="AB37" s="154">
        <f>'Plan Agency North'!AB37+'Plan Agency South'!AB37</f>
        <v>2961.7630244576321</v>
      </c>
      <c r="AC37" s="154">
        <f>'Plan Agency North'!AC37+'Plan Agency South'!AC37</f>
        <v>2193.9524285188895</v>
      </c>
      <c r="AD37" s="154">
        <f>'Plan Agency North'!AD37+'Plan Agency South'!AD37</f>
        <v>1523.2599624214231</v>
      </c>
      <c r="AE37" s="154">
        <f>'Plan Agency North'!AE37+'Plan Agency South'!AE37</f>
        <v>1475.6558875068527</v>
      </c>
      <c r="AF37" s="154">
        <f>'Plan Agency North'!AF37+'Plan Agency South'!AF37</f>
        <v>1955.8074706428756</v>
      </c>
      <c r="AG37" s="154">
        <f>'Plan Agency North'!AG37+'Plan Agency South'!AG37</f>
        <v>2550.2648739159604</v>
      </c>
      <c r="AH37" s="154">
        <f>'Plan Agency North'!AH37+'Plan Agency South'!AH37</f>
        <v>2999.1958870164945</v>
      </c>
      <c r="AI37" s="154">
        <f>'Plan Agency North'!AI37+'Plan Agency South'!AI37</f>
        <v>2994.2319988060599</v>
      </c>
      <c r="AJ37" s="154">
        <f>'Plan Agency North'!AJ37+'Plan Agency South'!AJ37</f>
        <v>3061.0981269966946</v>
      </c>
      <c r="AK37" s="155">
        <f>'Plan Agency North'!AK37+'Plan Agency South'!AK37</f>
        <v>3134.8147115264019</v>
      </c>
      <c r="AL37" s="154">
        <f>'Plan Agency North'!AL37+'Plan Agency South'!AL37</f>
        <v>3165.2931825639184</v>
      </c>
      <c r="AM37" s="154">
        <f>'Plan Agency North'!AM37+'Plan Agency South'!AM37</f>
        <v>3244.5332699073369</v>
      </c>
      <c r="AN37" s="154">
        <f>'Plan Agency North'!AN37+'Plan Agency South'!AN37</f>
        <v>3390.9047086054843</v>
      </c>
      <c r="AO37" s="154">
        <f>'Plan Agency North'!AO37+'Plan Agency South'!AO37</f>
        <v>2667.1998672648328</v>
      </c>
      <c r="AP37" s="154">
        <f>'Plan Agency North'!AP37+'Plan Agency South'!AP37</f>
        <v>1924.7563319175733</v>
      </c>
      <c r="AQ37" s="154">
        <f>'Plan Agency North'!AQ37+'Plan Agency South'!AQ37</f>
        <v>2090.5804007247152</v>
      </c>
      <c r="AR37" s="154">
        <f>'Plan Agency North'!AR37+'Plan Agency South'!AR37</f>
        <v>2784.5945540845878</v>
      </c>
      <c r="AS37" s="154">
        <f>'Plan Agency North'!AS37+'Plan Agency South'!AS37</f>
        <v>3540.1794935271168</v>
      </c>
      <c r="AT37" s="154">
        <f>'Plan Agency North'!AT37+'Plan Agency South'!AT37</f>
        <v>3711.9577254747674</v>
      </c>
      <c r="AU37" s="154">
        <f>'Plan Agency North'!AU37+'Plan Agency South'!AU37</f>
        <v>3707.8815859040933</v>
      </c>
      <c r="AV37" s="154">
        <f>'Plan Agency North'!AV37+'Plan Agency South'!AV37</f>
        <v>3774.9580523857421</v>
      </c>
      <c r="AW37" s="155">
        <f>'Plan Agency North'!AW37+'Plan Agency South'!AW37</f>
        <v>3888.4129297858926</v>
      </c>
      <c r="AX37" s="154">
        <f>'Plan Agency North'!AX37+'Plan Agency South'!AX37</f>
        <v>3893.4951898142376</v>
      </c>
      <c r="AY37" s="154">
        <f>'Plan Agency North'!AY37+'Plan Agency South'!AY37</f>
        <v>3971.9112413969146</v>
      </c>
      <c r="AZ37" s="154">
        <f>'Plan Agency North'!AZ37+'Plan Agency South'!AZ37</f>
        <v>4036.8696992368114</v>
      </c>
      <c r="BA37" s="154">
        <f>'Plan Agency North'!BA37+'Plan Agency South'!BA37</f>
        <v>3097.4912265518769</v>
      </c>
      <c r="BB37" s="154">
        <f>'Plan Agency North'!BB37+'Plan Agency South'!BB37</f>
        <v>2162.3665205892585</v>
      </c>
      <c r="BC37" s="154">
        <f>'Plan Agency North'!BC37+'Plan Agency South'!BC37</f>
        <v>2513.8289439305336</v>
      </c>
      <c r="BD37" s="154">
        <f>'Plan Agency North'!BD37+'Plan Agency South'!BD37</f>
        <v>3506.0343552843624</v>
      </c>
      <c r="BE37" s="154">
        <f>'Plan Agency North'!BE37+'Plan Agency South'!BE37</f>
        <v>4405.1051073512626</v>
      </c>
      <c r="BF37" s="154">
        <f>'Plan Agency North'!BF37+'Plan Agency South'!BF37</f>
        <v>4501.7973440190108</v>
      </c>
      <c r="BG37" s="154">
        <f>'Plan Agency North'!BG37+'Plan Agency South'!BG37</f>
        <v>4536.6241846531993</v>
      </c>
      <c r="BH37" s="154">
        <f>'Plan Agency North'!BH37+'Plan Agency South'!BH37</f>
        <v>4594.152909436847</v>
      </c>
      <c r="BI37" s="155">
        <f>'Plan Agency North'!BI37+'Plan Agency South'!BI37</f>
        <v>4690.1756748502958</v>
      </c>
      <c r="BJ37" s="154">
        <f>'Plan Agency North'!BJ37+'Plan Agency South'!BJ37</f>
        <v>4745.7425303874206</v>
      </c>
      <c r="BK37" s="154">
        <f>'Plan Agency North'!BK37+'Plan Agency South'!BK37</f>
        <v>4825.1943389877015</v>
      </c>
      <c r="BL37" s="154">
        <f>'Plan Agency North'!BL37+'Plan Agency South'!BL37</f>
        <v>4942.0420027289301</v>
      </c>
      <c r="BM37" s="154">
        <f>'Plan Agency North'!BM37+'Plan Agency South'!BM37</f>
        <v>3702.7006264753404</v>
      </c>
      <c r="BN37" s="154">
        <f>'Plan Agency North'!BN37+'Plan Agency South'!BN37</f>
        <v>2587.9641102815394</v>
      </c>
      <c r="BO37" s="154">
        <f>'Plan Agency North'!BO37+'Plan Agency South'!BO37</f>
        <v>2933.0393282711666</v>
      </c>
      <c r="BP37" s="154">
        <f>'Plan Agency North'!BP37+'Plan Agency South'!BP37</f>
        <v>4049.5314460178724</v>
      </c>
      <c r="BQ37" s="154">
        <f>'Plan Agency North'!BQ37+'Plan Agency South'!BQ37</f>
        <v>5053.6108889856423</v>
      </c>
      <c r="BR37" s="154">
        <f>'Plan Agency North'!BR37+'Plan Agency South'!BR37</f>
        <v>5097.0913099656118</v>
      </c>
      <c r="BS37" s="154">
        <f>'Plan Agency North'!BS37+'Plan Agency South'!BS37</f>
        <v>5095.1609456346314</v>
      </c>
      <c r="BT37" s="154">
        <f>'Plan Agency North'!BT37+'Plan Agency South'!BT37</f>
        <v>5121.1367536647558</v>
      </c>
      <c r="BU37" s="155">
        <f>'Plan Agency North'!BU37+'Plan Agency South'!BU37</f>
        <v>5176.6634280167846</v>
      </c>
      <c r="BV37" s="154">
        <f>'Plan Agency North'!BV37+'Plan Agency South'!BV37</f>
        <v>5193.1303145889215</v>
      </c>
      <c r="BW37" s="154">
        <f>'Plan Agency North'!BW37+'Plan Agency South'!BW37</f>
        <v>5238.2844995643827</v>
      </c>
      <c r="BX37" s="154">
        <f>'Plan Agency North'!BX37+'Plan Agency South'!BX37</f>
        <v>5310.7408000702744</v>
      </c>
      <c r="BY37" s="154">
        <f>'Plan Agency North'!BY37+'Plan Agency South'!BY37</f>
        <v>3983.8313043643857</v>
      </c>
      <c r="BZ37" s="154">
        <f>'Plan Agency North'!BZ37+'Plan Agency South'!BZ37</f>
        <v>2795.795461858886</v>
      </c>
      <c r="CA37" s="154">
        <f>'Plan Agency North'!CA37+'Plan Agency South'!CA37</f>
        <v>3256.4279454795414</v>
      </c>
      <c r="CB37" s="154">
        <f>'Plan Agency North'!CB37+'Plan Agency South'!CB37</f>
        <v>4531.5678879000261</v>
      </c>
      <c r="CC37" s="154">
        <f>'Plan Agency North'!CC37+'Plan Agency South'!CC37</f>
        <v>5676.6825430151684</v>
      </c>
      <c r="CD37" s="154">
        <f>'Plan Agency North'!CD37+'Plan Agency South'!CD37</f>
        <v>5748.5404522362096</v>
      </c>
      <c r="CE37" s="154">
        <f>'Plan Agency North'!CE37+'Plan Agency South'!CE37</f>
        <v>5773.2553251717927</v>
      </c>
      <c r="CF37" s="154">
        <f>'Plan Agency North'!CF37+'Plan Agency South'!CF37</f>
        <v>5824.9914641742853</v>
      </c>
      <c r="CG37" s="155">
        <f>'Plan Agency North'!CG37+'Plan Agency South'!CG37</f>
        <v>5905.8324211124673</v>
      </c>
      <c r="CH37" s="154">
        <f>'Plan Agency North'!CH37+'Plan Agency South'!CH37</f>
        <v>5953.3527482705658</v>
      </c>
      <c r="CI37" s="154">
        <f>'Plan Agency North'!CI37+'Plan Agency South'!CI37</f>
        <v>6028.953994428829</v>
      </c>
      <c r="CJ37" s="154">
        <f>'Plan Agency North'!CJ37+'Plan Agency South'!CJ37</f>
        <v>6131.1403012436731</v>
      </c>
      <c r="CK37" s="154">
        <f>'Plan Agency North'!CK37+'Plan Agency South'!CK37</f>
        <v>4591.8725518165429</v>
      </c>
      <c r="CL37" s="154">
        <f>'Plan Agency North'!CL37+'Plan Agency South'!CL37</f>
        <v>3215.6052925310682</v>
      </c>
      <c r="CM37" s="154">
        <f>'Plan Agency North'!CM37+'Plan Agency South'!CM37</f>
        <v>3736.7409088278187</v>
      </c>
      <c r="CN37" s="154">
        <f>'Plan Agency North'!CN37+'Plan Agency South'!CN37</f>
        <v>5197.9613846001521</v>
      </c>
      <c r="CO37" s="154">
        <f>'Plan Agency North'!CO37+'Plan Agency South'!CO37</f>
        <v>6508.7574413343427</v>
      </c>
      <c r="CP37" s="154">
        <f>'Plan Agency North'!CP37+'Plan Agency South'!CP37</f>
        <v>6585.7636103101104</v>
      </c>
      <c r="CQ37" s="154">
        <f>'Plan Agency North'!CQ37+'Plan Agency South'!CQ37</f>
        <v>6610.3426742999272</v>
      </c>
      <c r="CR37" s="154">
        <f>'Plan Agency North'!CR37+'Plan Agency South'!CR37</f>
        <v>6666.2876823830284</v>
      </c>
      <c r="CS37" s="155">
        <f>'Plan Agency North'!CS37+'Plan Agency South'!CS37</f>
        <v>6755.7690994808381</v>
      </c>
    </row>
    <row r="38" spans="1:97" s="154" customFormat="1" x14ac:dyDescent="0.25">
      <c r="A38" s="154" t="s">
        <v>68</v>
      </c>
      <c r="B38" s="154">
        <f>'Plan Agency North'!B38+'Plan Agency South'!B38</f>
        <v>367</v>
      </c>
      <c r="C38" s="154">
        <f>'Plan Agency North'!C38+'Plan Agency South'!C38</f>
        <v>437</v>
      </c>
      <c r="D38" s="154">
        <f>'Plan Agency North'!D38+'Plan Agency South'!D38</f>
        <v>524</v>
      </c>
      <c r="E38" s="154">
        <f>'Plan Agency North'!E38+'Plan Agency South'!E38</f>
        <v>596</v>
      </c>
      <c r="F38" s="154">
        <f>'Plan Agency North'!F38+'Plan Agency South'!F38</f>
        <v>548</v>
      </c>
      <c r="G38" s="154">
        <f>'Plan Agency North'!G38+'Plan Agency South'!G38</f>
        <v>547</v>
      </c>
      <c r="H38" s="154">
        <f>'Plan Agency North'!H38+'Plan Agency South'!H38</f>
        <v>522</v>
      </c>
      <c r="I38" s="154">
        <f>'Plan Agency North'!I38+'Plan Agency South'!I38</f>
        <v>556</v>
      </c>
      <c r="J38" s="154">
        <f>'Plan Agency North'!J38+'Plan Agency South'!J38</f>
        <v>511</v>
      </c>
      <c r="K38" s="154">
        <f>'Plan Agency North'!K38+'Plan Agency South'!K38</f>
        <v>604</v>
      </c>
      <c r="L38" s="154">
        <f>'Plan Agency North'!L38+'Plan Agency South'!L38</f>
        <v>711</v>
      </c>
      <c r="M38" s="155">
        <f>'Plan Agency North'!M38+'Plan Agency South'!M38</f>
        <v>717</v>
      </c>
      <c r="N38" s="150">
        <f>'Plan Agency North'!N38+'Plan Agency South'!N38</f>
        <v>797</v>
      </c>
      <c r="O38" s="150">
        <f>'Plan Agency North'!O38+'Plan Agency South'!O38</f>
        <v>874</v>
      </c>
      <c r="P38" s="150">
        <f>'Plan Agency North'!P38+'Plan Agency South'!P38</f>
        <v>944</v>
      </c>
      <c r="Q38" s="150">
        <f>'Plan Agency North'!Q38+'Plan Agency South'!Q38</f>
        <v>1082</v>
      </c>
      <c r="R38" s="150">
        <f>'Plan Agency North'!R38+'Plan Agency South'!R38</f>
        <v>1029</v>
      </c>
      <c r="S38" s="150">
        <f>'Plan Agency North'!S38+'Plan Agency South'!S38</f>
        <v>1202</v>
      </c>
      <c r="T38" s="150">
        <f>'Plan Agency North'!T38+'Plan Agency South'!T38</f>
        <v>1213</v>
      </c>
      <c r="U38" s="150">
        <f>'Plan Agency North'!U38+'Plan Agency South'!U38</f>
        <v>1093</v>
      </c>
      <c r="V38" s="154">
        <f>'Plan Agency North'!V38+'Plan Agency South'!V38</f>
        <v>1402.1</v>
      </c>
      <c r="W38" s="154">
        <f>'Plan Agency North'!W38+'Plan Agency South'!W38</f>
        <v>1435.1999999999998</v>
      </c>
      <c r="X38" s="154">
        <f>'Plan Agency North'!X38+'Plan Agency South'!X38</f>
        <v>1623.2</v>
      </c>
      <c r="Y38" s="155">
        <f>'Plan Agency North'!Y38+'Plan Agency South'!Y38</f>
        <v>2360.9</v>
      </c>
      <c r="Z38" s="154">
        <f>'Plan Agency North'!Z38+'Plan Agency South'!Z38</f>
        <v>2798.6000000000004</v>
      </c>
      <c r="AA38" s="154">
        <f>'Plan Agency North'!AA38+'Plan Agency South'!AA38</f>
        <v>3332.1000000000004</v>
      </c>
      <c r="AB38" s="154">
        <f>'Plan Agency North'!AB38+'Plan Agency South'!AB38</f>
        <v>3694.8081696000004</v>
      </c>
      <c r="AC38" s="154">
        <f>'Plan Agency North'!AC38+'Plan Agency South'!AC38</f>
        <v>4023.2861085760001</v>
      </c>
      <c r="AD38" s="154">
        <f>'Plan Agency North'!AD38+'Plan Agency South'!AD38</f>
        <v>4131.4848618783999</v>
      </c>
      <c r="AE38" s="154">
        <f>'Plan Agency North'!AE38+'Plan Agency South'!AE38</f>
        <v>4222.7339131386561</v>
      </c>
      <c r="AF38" s="154">
        <f>'Plan Agency North'!AF38+'Plan Agency South'!AF38</f>
        <v>3605.1262582760537</v>
      </c>
      <c r="AG38" s="154">
        <f>'Plan Agency North'!AG38+'Plan Agency South'!AG38</f>
        <v>3050.942848501787</v>
      </c>
      <c r="AH38" s="154">
        <f>'Plan Agency North'!AH38+'Plan Agency South'!AH38</f>
        <v>3008.6898941037175</v>
      </c>
      <c r="AI38" s="154">
        <f>'Plan Agency North'!AI38+'Plan Agency South'!AI38</f>
        <v>2962.9505031712015</v>
      </c>
      <c r="AJ38" s="154">
        <f>'Plan Agency North'!AJ38+'Plan Agency South'!AJ38</f>
        <v>3077.8605435758072</v>
      </c>
      <c r="AK38" s="155">
        <f>'Plan Agency North'!AK38+'Plan Agency South'!AK38</f>
        <v>3572.4004808927471</v>
      </c>
      <c r="AL38" s="154">
        <f>'Plan Agency North'!AL38+'Plan Agency South'!AL38</f>
        <v>3897.7140163889803</v>
      </c>
      <c r="AM38" s="154">
        <f>'Plan Agency North'!AM38+'Plan Agency South'!AM38</f>
        <v>4290.4680161408305</v>
      </c>
      <c r="AN38" s="154">
        <f>'Plan Agency North'!AN38+'Plan Agency South'!AN38</f>
        <v>4602.0689227432704</v>
      </c>
      <c r="AO38" s="154">
        <f>'Plan Agency North'!AO38+'Plan Agency South'!AO38</f>
        <v>4608.8144403188007</v>
      </c>
      <c r="AP38" s="154">
        <f>'Plan Agency North'!AP38+'Plan Agency South'!AP38</f>
        <v>4682.3363621708659</v>
      </c>
      <c r="AQ38" s="154">
        <f>'Plan Agency North'!AQ38+'Plan Agency South'!AQ38</f>
        <v>4879.8055784316439</v>
      </c>
      <c r="AR38" s="154">
        <f>'Plan Agency North'!AR38+'Plan Agency South'!AR38</f>
        <v>4246.4768986217259</v>
      </c>
      <c r="AS38" s="154">
        <f>'Plan Agency North'!AS38+'Plan Agency South'!AS38</f>
        <v>3602.8534064321284</v>
      </c>
      <c r="AT38" s="154">
        <f>'Plan Agency North'!AT38+'Plan Agency South'!AT38</f>
        <v>3803.6585434096955</v>
      </c>
      <c r="AU38" s="154">
        <f>'Plan Agency North'!AU38+'Plan Agency South'!AU38</f>
        <v>3857.9782443379281</v>
      </c>
      <c r="AV38" s="154">
        <f>'Plan Agency North'!AV38+'Plan Agency South'!AV38</f>
        <v>4042.3204815068161</v>
      </c>
      <c r="AW38" s="155">
        <f>'Plan Agency North'!AW38+'Plan Agency South'!AW38</f>
        <v>4320.8044395236484</v>
      </c>
      <c r="AX38" s="154">
        <f>'Plan Agency North'!AX38+'Plan Agency South'!AX38</f>
        <v>4687.9772243660918</v>
      </c>
      <c r="AY38" s="154">
        <f>'Plan Agency North'!AY38+'Plan Agency South'!AY38</f>
        <v>5110.1382269389524</v>
      </c>
      <c r="AZ38" s="154">
        <f>'Plan Agency North'!AZ38+'Plan Agency South'!AZ38</f>
        <v>5296.5652464397954</v>
      </c>
      <c r="BA38" s="154">
        <f>'Plan Agency North'!BA38+'Plan Agency South'!BA38</f>
        <v>5234.1514657523057</v>
      </c>
      <c r="BB38" s="154">
        <f>'Plan Agency North'!BB38+'Plan Agency South'!BB38</f>
        <v>5363.270261608177</v>
      </c>
      <c r="BC38" s="154">
        <f>'Plan Agency North'!BC38+'Plan Agency South'!BC38</f>
        <v>5534.0820000528174</v>
      </c>
      <c r="BD38" s="154">
        <f>'Plan Agency North'!BD38+'Plan Agency South'!BD38</f>
        <v>4798.6941104570869</v>
      </c>
      <c r="BE38" s="154">
        <f>'Plan Agency North'!BE38+'Plan Agency South'!BE38</f>
        <v>4098.4432172930237</v>
      </c>
      <c r="BF38" s="154">
        <f>'Plan Agency North'!BF38+'Plan Agency South'!BF38</f>
        <v>4496.7767816581772</v>
      </c>
      <c r="BG38" s="154">
        <f>'Plan Agency North'!BG38+'Plan Agency South'!BG38</f>
        <v>4844.4203016004649</v>
      </c>
      <c r="BH38" s="154">
        <f>'Plan Agency North'!BH38+'Plan Agency South'!BH38</f>
        <v>5150.2274233469925</v>
      </c>
      <c r="BI38" s="155">
        <f>'Plan Agency North'!BI38+'Plan Agency South'!BI38</f>
        <v>5533.9663629607012</v>
      </c>
      <c r="BJ38" s="154">
        <f>'Plan Agency North'!BJ38+'Plan Agency South'!BJ38</f>
        <v>6202.3823991394383</v>
      </c>
      <c r="BK38" s="154">
        <f>'Plan Agency North'!BK38+'Plan Agency South'!BK38</f>
        <v>6710.6477889233993</v>
      </c>
      <c r="BL38" s="154">
        <f>'Plan Agency North'!BL38+'Plan Agency South'!BL38</f>
        <v>6825.7312499135915</v>
      </c>
      <c r="BM38" s="154">
        <f>'Plan Agency North'!BM38+'Plan Agency South'!BM38</f>
        <v>6908.1485015246471</v>
      </c>
      <c r="BN38" s="154">
        <f>'Plan Agency North'!BN38+'Plan Agency South'!BN38</f>
        <v>7032.6505053807587</v>
      </c>
      <c r="BO38" s="154">
        <f>'Plan Agency North'!BO38+'Plan Agency South'!BO38</f>
        <v>7166.9481063023923</v>
      </c>
      <c r="BP38" s="154">
        <f>'Plan Agency North'!BP38+'Plan Agency South'!BP38</f>
        <v>6132.3746603568052</v>
      </c>
      <c r="BQ38" s="154">
        <f>'Plan Agency North'!BQ38+'Plan Agency South'!BQ38</f>
        <v>5191.9789350182155</v>
      </c>
      <c r="BR38" s="154">
        <f>'Plan Agency North'!BR38+'Plan Agency South'!BR38</f>
        <v>5496.6676059927395</v>
      </c>
      <c r="BS38" s="154">
        <f>'Plan Agency North'!BS38+'Plan Agency South'!BS38</f>
        <v>5733.85238811617</v>
      </c>
      <c r="BT38" s="154">
        <f>'Plan Agency North'!BT38+'Plan Agency South'!BT38</f>
        <v>5999.8855692292937</v>
      </c>
      <c r="BU38" s="155">
        <f>'Plan Agency North'!BU38+'Plan Agency South'!BU38</f>
        <v>6394.8841425137771</v>
      </c>
      <c r="BV38" s="154">
        <f>'Plan Agency North'!BV38+'Plan Agency South'!BV38</f>
        <v>7117.8482274288654</v>
      </c>
      <c r="BW38" s="154">
        <f>'Plan Agency North'!BW38+'Plan Agency South'!BW38</f>
        <v>7650.0700284585691</v>
      </c>
      <c r="BX38" s="154">
        <f>'Plan Agency North'!BX38+'Plan Agency South'!BX38</f>
        <v>7735.1025728004279</v>
      </c>
      <c r="BY38" s="154">
        <f>'Plan Agency North'!BY38+'Plan Agency South'!BY38</f>
        <v>7764.0307833109673</v>
      </c>
      <c r="BZ38" s="154">
        <f>'Plan Agency North'!BZ38+'Plan Agency South'!BZ38</f>
        <v>7829.2799241126231</v>
      </c>
      <c r="CA38" s="154">
        <f>'Plan Agency North'!CA38+'Plan Agency South'!CA38</f>
        <v>7939.720557966587</v>
      </c>
      <c r="CB38" s="154">
        <f>'Plan Agency North'!CB38+'Plan Agency South'!CB38</f>
        <v>6784.5459635793131</v>
      </c>
      <c r="CC38" s="154">
        <f>'Plan Agency North'!CC38+'Plan Agency South'!CC38</f>
        <v>5722.9274779527332</v>
      </c>
      <c r="CD38" s="154">
        <f>'Plan Agency North'!CD38+'Plan Agency South'!CD38</f>
        <v>6100.4683745558759</v>
      </c>
      <c r="CE38" s="154">
        <f>'Plan Agency North'!CE38+'Plan Agency South'!CE38</f>
        <v>6424.8062607241072</v>
      </c>
      <c r="CF38" s="154">
        <f>'Plan Agency North'!CF38+'Plan Agency South'!CF38</f>
        <v>6761.8508587157012</v>
      </c>
      <c r="CG38" s="155">
        <f>'Plan Agency North'!CG38+'Plan Agency South'!CG38</f>
        <v>7275.1411215250919</v>
      </c>
      <c r="CH38" s="154">
        <f>'Plan Agency North'!CH38+'Plan Agency South'!CH38</f>
        <v>8132.9252097728167</v>
      </c>
      <c r="CI38" s="154">
        <f>'Plan Agency North'!CI38+'Plan Agency South'!CI38</f>
        <v>8761.7558308475291</v>
      </c>
      <c r="CJ38" s="154">
        <f>'Plan Agency North'!CJ38+'Plan Agency South'!CJ38</f>
        <v>8886.5110416942443</v>
      </c>
      <c r="CK38" s="154">
        <f>'Plan Agency North'!CK38+'Plan Agency South'!CK38</f>
        <v>8960.0558187126226</v>
      </c>
      <c r="CL38" s="154">
        <f>'Plan Agency North'!CL38+'Plan Agency South'!CL38</f>
        <v>9069.6683057256341</v>
      </c>
      <c r="CM38" s="154">
        <f>'Plan Agency North'!CM38+'Plan Agency South'!CM38</f>
        <v>9223.8209883310083</v>
      </c>
      <c r="CN38" s="154">
        <f>'Plan Agency North'!CN38+'Plan Agency South'!CN38</f>
        <v>7885.2978316043782</v>
      </c>
      <c r="CO38" s="154">
        <f>'Plan Agency North'!CO38+'Plan Agency South'!CO38</f>
        <v>6655.3885625303728</v>
      </c>
      <c r="CP38" s="154">
        <f>'Plan Agency North'!CP38+'Plan Agency South'!CP38</f>
        <v>7094.426466507899</v>
      </c>
      <c r="CQ38" s="154">
        <f>'Plan Agency North'!CQ38+'Plan Agency South'!CQ38</f>
        <v>7456.8948133242047</v>
      </c>
      <c r="CR38" s="154">
        <f>'Plan Agency North'!CR38+'Plan Agency South'!CR38</f>
        <v>7835.2999390414825</v>
      </c>
      <c r="CS38" s="155">
        <f>'Plan Agency North'!CS38+'Plan Agency South'!CS38</f>
        <v>8428.0637065752871</v>
      </c>
    </row>
    <row r="39" spans="1:97" s="154" customFormat="1" x14ac:dyDescent="0.25">
      <c r="A39" s="154" t="s">
        <v>69</v>
      </c>
      <c r="B39" s="154">
        <f>'Plan Agency North'!B39+'Plan Agency South'!B39</f>
        <v>162</v>
      </c>
      <c r="C39" s="154">
        <f>'Plan Agency North'!C39+'Plan Agency South'!C39</f>
        <v>168</v>
      </c>
      <c r="D39" s="154">
        <f>'Plan Agency North'!D39+'Plan Agency South'!D39</f>
        <v>167</v>
      </c>
      <c r="E39" s="154">
        <f>'Plan Agency North'!E39+'Plan Agency South'!E39</f>
        <v>166</v>
      </c>
      <c r="F39" s="154">
        <f>'Plan Agency North'!F39+'Plan Agency South'!F39</f>
        <v>193</v>
      </c>
      <c r="G39" s="154">
        <f>'Plan Agency North'!G39+'Plan Agency South'!G39</f>
        <v>236</v>
      </c>
      <c r="H39" s="154">
        <f>'Plan Agency North'!H39+'Plan Agency South'!H39</f>
        <v>230</v>
      </c>
      <c r="I39" s="154">
        <f>'Plan Agency North'!I39+'Plan Agency South'!I39</f>
        <v>245</v>
      </c>
      <c r="J39" s="154">
        <f>'Plan Agency North'!J39+'Plan Agency South'!J39</f>
        <v>280</v>
      </c>
      <c r="K39" s="154">
        <f>'Plan Agency North'!K39+'Plan Agency South'!K39</f>
        <v>308</v>
      </c>
      <c r="L39" s="154">
        <f>'Plan Agency North'!L39+'Plan Agency South'!L39</f>
        <v>328</v>
      </c>
      <c r="M39" s="155">
        <f>'Plan Agency North'!M39+'Plan Agency South'!M39</f>
        <v>386</v>
      </c>
      <c r="N39" s="150">
        <f>'Plan Agency North'!N39+'Plan Agency South'!N39</f>
        <v>462</v>
      </c>
      <c r="O39" s="150">
        <f>'Plan Agency North'!O39+'Plan Agency South'!O39</f>
        <v>536</v>
      </c>
      <c r="P39" s="150">
        <f>'Plan Agency North'!P39+'Plan Agency South'!P39</f>
        <v>548</v>
      </c>
      <c r="Q39" s="150">
        <f>'Plan Agency North'!Q39+'Plan Agency South'!Q39</f>
        <v>622</v>
      </c>
      <c r="R39" s="150">
        <f>'Plan Agency North'!R39+'Plan Agency South'!R39</f>
        <v>744</v>
      </c>
      <c r="S39" s="150">
        <f>'Plan Agency North'!S39+'Plan Agency South'!S39</f>
        <v>778</v>
      </c>
      <c r="T39" s="150">
        <f>'Plan Agency North'!T39+'Plan Agency South'!T39</f>
        <v>856</v>
      </c>
      <c r="U39" s="150">
        <f>'Plan Agency North'!U39+'Plan Agency South'!U39</f>
        <v>941</v>
      </c>
      <c r="V39" s="154">
        <f>'Plan Agency North'!V39+'Plan Agency South'!V39</f>
        <v>1153.3</v>
      </c>
      <c r="W39" s="154">
        <f>'Plan Agency North'!W39+'Plan Agency South'!W39</f>
        <v>1187.81</v>
      </c>
      <c r="X39" s="154">
        <f>'Plan Agency North'!X39+'Plan Agency South'!X39</f>
        <v>1272.54</v>
      </c>
      <c r="Y39" s="155">
        <f>'Plan Agency North'!Y39+'Plan Agency South'!Y39</f>
        <v>1344.9</v>
      </c>
      <c r="Z39" s="154">
        <f>'Plan Agency North'!Z39+'Plan Agency South'!Z39</f>
        <v>1237.3</v>
      </c>
      <c r="AA39" s="154">
        <f>'Plan Agency North'!AA39+'Plan Agency South'!AA39</f>
        <v>1230.4000000000001</v>
      </c>
      <c r="AB39" s="154">
        <f>'Plan Agency North'!AB39+'Plan Agency South'!AB39</f>
        <v>1303.3</v>
      </c>
      <c r="AC39" s="154">
        <f>'Plan Agency North'!AC39+'Plan Agency South'!AC39</f>
        <v>1292.25</v>
      </c>
      <c r="AD39" s="154">
        <f>'Plan Agency North'!AD39+'Plan Agency South'!AD39</f>
        <v>1393.05</v>
      </c>
      <c r="AE39" s="154">
        <f>'Plan Agency North'!AE39+'Plan Agency South'!AE39</f>
        <v>1566.5</v>
      </c>
      <c r="AF39" s="154">
        <f>'Plan Agency North'!AF39+'Plan Agency South'!AF39</f>
        <v>1683.3</v>
      </c>
      <c r="AG39" s="154">
        <f>'Plan Agency North'!AG39+'Plan Agency South'!AG39</f>
        <v>1988.1</v>
      </c>
      <c r="AH39" s="154">
        <f>'Plan Agency North'!AH39+'Plan Agency South'!AH39</f>
        <v>2373.3687704959998</v>
      </c>
      <c r="AI39" s="154">
        <f>'Plan Agency North'!AI39+'Plan Agency South'!AI39</f>
        <v>2621.9372234528</v>
      </c>
      <c r="AJ39" s="154">
        <f>'Plan Agency North'!AJ39+'Plan Agency South'!AJ39</f>
        <v>2934.5203884289922</v>
      </c>
      <c r="AK39" s="155">
        <f>'Plan Agency North'!AK39+'Plan Agency South'!AK39</f>
        <v>3198.0661632593919</v>
      </c>
      <c r="AL39" s="154">
        <f>'Plan Agency North'!AL39+'Plan Agency South'!AL39</f>
        <v>2491.0384451462805</v>
      </c>
      <c r="AM39" s="154">
        <f>'Plan Agency North'!AM39+'Plan Agency South'!AM39</f>
        <v>2342.6610175733176</v>
      </c>
      <c r="AN39" s="154">
        <f>'Plan Agency North'!AN39+'Plan Agency South'!AN39</f>
        <v>2379.2953625385121</v>
      </c>
      <c r="AO39" s="154">
        <f>'Plan Agency North'!AO39+'Plan Agency South'!AO39</f>
        <v>2339.8563951305196</v>
      </c>
      <c r="AP39" s="154">
        <f>'Plan Agency North'!AP39+'Plan Agency South'!AP39</f>
        <v>2336.7772498491249</v>
      </c>
      <c r="AQ39" s="154">
        <f>'Plan Agency North'!AQ39+'Plan Agency South'!AQ39</f>
        <v>2441.0479997950356</v>
      </c>
      <c r="AR39" s="154">
        <f>'Plan Agency North'!AR39+'Plan Agency South'!AR39</f>
        <v>2365.4748318207148</v>
      </c>
      <c r="AS39" s="154">
        <f>'Plan Agency North'!AS39+'Plan Agency South'!AS39</f>
        <v>2697.0368738789011</v>
      </c>
      <c r="AT39" s="154">
        <f>'Plan Agency North'!AT39+'Plan Agency South'!AT39</f>
        <v>3104.6622889438368</v>
      </c>
      <c r="AU39" s="154">
        <f>'Plan Agency North'!AU39+'Plan Agency South'!AU39</f>
        <v>3170.9129675102577</v>
      </c>
      <c r="AV39" s="154">
        <f>'Plan Agency North'!AV39+'Plan Agency South'!AV39</f>
        <v>3319.7228749099495</v>
      </c>
      <c r="AW39" s="155">
        <f>'Plan Agency North'!AW39+'Plan Agency South'!AW39</f>
        <v>3474.5818608430513</v>
      </c>
      <c r="AX39" s="154">
        <f>'Plan Agency North'!AX39+'Plan Agency South'!AX39</f>
        <v>3097.9947139674323</v>
      </c>
      <c r="AY39" s="154">
        <f>'Plan Agency North'!AY39+'Plan Agency South'!AY39</f>
        <v>2889.1397783225493</v>
      </c>
      <c r="AZ39" s="154">
        <f>'Plan Agency North'!AZ39+'Plan Agency South'!AZ39</f>
        <v>2971.6558230791288</v>
      </c>
      <c r="BA39" s="154">
        <f>'Plan Agency North'!BA39+'Plan Agency South'!BA39</f>
        <v>2922.1387398565921</v>
      </c>
      <c r="BB39" s="154">
        <f>'Plan Agency North'!BB39+'Plan Agency South'!BB39</f>
        <v>3058.791190588081</v>
      </c>
      <c r="BC39" s="154">
        <f>'Plan Agency North'!BC39+'Plan Agency South'!BC39</f>
        <v>3172.2096584521241</v>
      </c>
      <c r="BD39" s="154">
        <f>'Plan Agency North'!BD39+'Plan Agency South'!BD39</f>
        <v>3107.7061378650901</v>
      </c>
      <c r="BE39" s="154">
        <f>'Plan Agency North'!BE39+'Plan Agency South'!BE39</f>
        <v>3530.415649653869</v>
      </c>
      <c r="BF39" s="154">
        <f>'Plan Agency North'!BF39+'Plan Agency South'!BF39</f>
        <v>4000.6138443756749</v>
      </c>
      <c r="BG39" s="154">
        <f>'Plan Agency North'!BG39+'Plan Agency South'!BG39</f>
        <v>4000.5870790330855</v>
      </c>
      <c r="BH39" s="154">
        <f>'Plan Agency North'!BH39+'Plan Agency South'!BH39</f>
        <v>4127.4854030310571</v>
      </c>
      <c r="BI39" s="155">
        <f>'Plan Agency North'!BI39+'Plan Agency South'!BI39</f>
        <v>4218.6252476044046</v>
      </c>
      <c r="BJ39" s="154">
        <f>'Plan Agency North'!BJ39+'Plan Agency South'!BJ39</f>
        <v>3794.6085843992605</v>
      </c>
      <c r="BK39" s="154">
        <f>'Plan Agency North'!BK39+'Plan Agency South'!BK39</f>
        <v>3473.4045688267365</v>
      </c>
      <c r="BL39" s="154">
        <f>'Plan Agency North'!BL39+'Plan Agency South'!BL39</f>
        <v>3559.2273600848362</v>
      </c>
      <c r="BM39" s="154">
        <f>'Plan Agency North'!BM39+'Plan Agency South'!BM39</f>
        <v>3560.5239173206419</v>
      </c>
      <c r="BN39" s="154">
        <f>'Plan Agency North'!BN39+'Plan Agency South'!BN39</f>
        <v>3685.4052727149892</v>
      </c>
      <c r="BO39" s="154">
        <f>'Plan Agency North'!BO39+'Plan Agency South'!BO39</f>
        <v>3774.3561640418507</v>
      </c>
      <c r="BP39" s="154">
        <f>'Plan Agency North'!BP39+'Plan Agency South'!BP39</f>
        <v>3791.364231889097</v>
      </c>
      <c r="BQ39" s="154">
        <f>'Plan Agency North'!BQ39+'Plan Agency South'!BQ39</f>
        <v>4300.4109642265994</v>
      </c>
      <c r="BR39" s="154">
        <f>'Plan Agency North'!BR39+'Plan Agency South'!BR39</f>
        <v>4846.8361048183751</v>
      </c>
      <c r="BS39" s="154">
        <f>'Plan Agency North'!BS39+'Plan Agency South'!BS39</f>
        <v>4876.1310993389789</v>
      </c>
      <c r="BT39" s="154">
        <f>'Plan Agency North'!BT39+'Plan Agency South'!BT39</f>
        <v>4966.5550029167352</v>
      </c>
      <c r="BU39" s="155">
        <f>'Plan Agency North'!BU39+'Plan Agency South'!BU39</f>
        <v>5080.4840137226502</v>
      </c>
      <c r="BV39" s="154">
        <f>'Plan Agency North'!BV39+'Plan Agency South'!BV39</f>
        <v>4594.8308590871611</v>
      </c>
      <c r="BW39" s="154">
        <f>'Plan Agency North'!BW39+'Plan Agency South'!BW39</f>
        <v>4158.736355816407</v>
      </c>
      <c r="BX39" s="154">
        <f>'Plan Agency North'!BX39+'Plan Agency South'!BX39</f>
        <v>4242.2277049546037</v>
      </c>
      <c r="BY39" s="154">
        <f>'Plan Agency North'!BY39+'Plan Agency South'!BY39</f>
        <v>4239.0800047171961</v>
      </c>
      <c r="BZ39" s="154">
        <f>'Plan Agency North'!BZ39+'Plan Agency South'!BZ39</f>
        <v>4299.467437268253</v>
      </c>
      <c r="CA39" s="154">
        <f>'Plan Agency North'!CA39+'Plan Agency South'!CA39</f>
        <v>4355.0673849155364</v>
      </c>
      <c r="CB39" s="154">
        <f>'Plan Agency North'!CB39+'Plan Agency South'!CB39</f>
        <v>4319.1840150870748</v>
      </c>
      <c r="CC39" s="154">
        <f>'Plan Agency North'!CC39+'Plan Agency South'!CC39</f>
        <v>4870.2887004838576</v>
      </c>
      <c r="CD39" s="154">
        <f>'Plan Agency North'!CD39+'Plan Agency South'!CD39</f>
        <v>5441.9787161159356</v>
      </c>
      <c r="CE39" s="154">
        <f>'Plan Agency North'!CE39+'Plan Agency South'!CE39</f>
        <v>5425.5692680143266</v>
      </c>
      <c r="CF39" s="154">
        <f>'Plan Agency North'!CF39+'Plan Agency South'!CF39</f>
        <v>5482.1395039940089</v>
      </c>
      <c r="CG39" s="155">
        <f>'Plan Agency North'!CG39+'Plan Agency South'!CG39</f>
        <v>5545.2754086931573</v>
      </c>
      <c r="CH39" s="154">
        <f>'Plan Agency North'!CH39+'Plan Agency South'!CH39</f>
        <v>5003.4886555822013</v>
      </c>
      <c r="CI39" s="154">
        <f>'Plan Agency North'!CI39+'Plan Agency South'!CI39</f>
        <v>4515.0784759355811</v>
      </c>
      <c r="CJ39" s="154">
        <f>'Plan Agency North'!CJ39+'Plan Agency South'!CJ39</f>
        <v>4606.4966766530224</v>
      </c>
      <c r="CK39" s="154">
        <f>'Plan Agency North'!CK39+'Plan Agency South'!CK39</f>
        <v>4634.9306839976307</v>
      </c>
      <c r="CL39" s="154">
        <f>'Plan Agency North'!CL39+'Plan Agency South'!CL39</f>
        <v>4732.2294272881227</v>
      </c>
      <c r="CM39" s="154">
        <f>'Plan Agency North'!CM39+'Plan Agency South'!CM39</f>
        <v>4827.4552530718183</v>
      </c>
      <c r="CN39" s="154">
        <f>'Plan Agency North'!CN39+'Plan Agency South'!CN39</f>
        <v>4853.8579541272575</v>
      </c>
      <c r="CO39" s="154">
        <f>'Plan Agency North'!CO39+'Plan Agency South'!CO39</f>
        <v>5489.530819819166</v>
      </c>
      <c r="CP39" s="154">
        <f>'Plan Agency North'!CP39+'Plan Agency South'!CP39</f>
        <v>6147.595826604047</v>
      </c>
      <c r="CQ39" s="154">
        <f>'Plan Agency North'!CQ39+'Plan Agency South'!CQ39</f>
        <v>6164.6499951892874</v>
      </c>
      <c r="CR39" s="154">
        <f>'Plan Agency North'!CR39+'Plan Agency South'!CR39</f>
        <v>6249.2689076947245</v>
      </c>
      <c r="CS39" s="155">
        <f>'Plan Agency North'!CS39+'Plan Agency South'!CS39</f>
        <v>6341.1439562614851</v>
      </c>
    </row>
    <row r="40" spans="1:97" s="164" customFormat="1" x14ac:dyDescent="0.25">
      <c r="A40" s="164" t="s">
        <v>100</v>
      </c>
      <c r="B40" s="164">
        <f>SUM(B33:B39)</f>
        <v>2496</v>
      </c>
      <c r="C40" s="164">
        <f t="shared" ref="C40:BN40" si="12">SUM(C33:C39)</f>
        <v>2586</v>
      </c>
      <c r="D40" s="164">
        <f t="shared" si="12"/>
        <v>2805</v>
      </c>
      <c r="E40" s="164">
        <f t="shared" si="12"/>
        <v>3133</v>
      </c>
      <c r="F40" s="164">
        <f t="shared" si="12"/>
        <v>3046</v>
      </c>
      <c r="G40" s="164">
        <f t="shared" si="12"/>
        <v>3101</v>
      </c>
      <c r="H40" s="164">
        <f t="shared" si="12"/>
        <v>3127</v>
      </c>
      <c r="I40" s="164">
        <f t="shared" si="12"/>
        <v>3315</v>
      </c>
      <c r="J40" s="164">
        <f t="shared" si="12"/>
        <v>3461</v>
      </c>
      <c r="K40" s="164">
        <f t="shared" si="12"/>
        <v>3650</v>
      </c>
      <c r="L40" s="164">
        <f t="shared" si="12"/>
        <v>4000</v>
      </c>
      <c r="M40" s="165">
        <f t="shared" si="12"/>
        <v>4117</v>
      </c>
      <c r="N40" s="166">
        <f t="shared" si="12"/>
        <v>4156</v>
      </c>
      <c r="O40" s="166">
        <f t="shared" si="12"/>
        <v>4067</v>
      </c>
      <c r="P40" s="166">
        <f t="shared" si="12"/>
        <v>4326</v>
      </c>
      <c r="Q40" s="166">
        <f t="shared" si="12"/>
        <v>4505</v>
      </c>
      <c r="R40" s="166">
        <f t="shared" si="12"/>
        <v>4930</v>
      </c>
      <c r="S40" s="166">
        <f t="shared" si="12"/>
        <v>5819</v>
      </c>
      <c r="T40" s="166">
        <f t="shared" si="12"/>
        <v>6335</v>
      </c>
      <c r="U40" s="166">
        <f t="shared" si="12"/>
        <v>6970</v>
      </c>
      <c r="V40" s="164">
        <f t="shared" si="12"/>
        <v>7724.7592182400012</v>
      </c>
      <c r="W40" s="164">
        <f t="shared" si="12"/>
        <v>8438.9889611519993</v>
      </c>
      <c r="X40" s="164">
        <f t="shared" si="12"/>
        <v>9212.6747621484792</v>
      </c>
      <c r="Y40" s="165">
        <f t="shared" si="12"/>
        <v>10244.923698985</v>
      </c>
      <c r="Z40" s="164">
        <f t="shared" si="12"/>
        <v>9971.7775109676732</v>
      </c>
      <c r="AA40" s="164">
        <f t="shared" si="12"/>
        <v>9764.5229665469487</v>
      </c>
      <c r="AB40" s="164">
        <f t="shared" si="12"/>
        <v>10074.342287148558</v>
      </c>
      <c r="AC40" s="164">
        <f t="shared" si="12"/>
        <v>10315.069279174604</v>
      </c>
      <c r="AD40" s="164">
        <f t="shared" si="12"/>
        <v>10733.240152274808</v>
      </c>
      <c r="AE40" s="164">
        <f t="shared" si="12"/>
        <v>11536.536904661592</v>
      </c>
      <c r="AF40" s="164">
        <f t="shared" si="12"/>
        <v>11603.932911977012</v>
      </c>
      <c r="AG40" s="164">
        <f t="shared" si="12"/>
        <v>12042.793382315393</v>
      </c>
      <c r="AH40" s="164">
        <f t="shared" si="12"/>
        <v>12856.471758648277</v>
      </c>
      <c r="AI40" s="164">
        <f t="shared" si="12"/>
        <v>13174.629317775247</v>
      </c>
      <c r="AJ40" s="164">
        <f t="shared" si="12"/>
        <v>13772.12079595208</v>
      </c>
      <c r="AK40" s="165">
        <f t="shared" si="12"/>
        <v>14741.670769023571</v>
      </c>
      <c r="AL40" s="164">
        <f t="shared" si="12"/>
        <v>13604.9875825622</v>
      </c>
      <c r="AM40" s="164">
        <f t="shared" si="12"/>
        <v>12888.690637904594</v>
      </c>
      <c r="AN40" s="164">
        <f t="shared" si="12"/>
        <v>13332.133505722133</v>
      </c>
      <c r="AO40" s="164">
        <f t="shared" si="12"/>
        <v>13593.584841810061</v>
      </c>
      <c r="AP40" s="164">
        <f t="shared" si="12"/>
        <v>14078.253473727724</v>
      </c>
      <c r="AQ40" s="164">
        <f t="shared" si="12"/>
        <v>14753.690342790875</v>
      </c>
      <c r="AR40" s="164">
        <f t="shared" si="12"/>
        <v>14796.296606611888</v>
      </c>
      <c r="AS40" s="164">
        <f t="shared" si="12"/>
        <v>15316.345315997864</v>
      </c>
      <c r="AT40" s="164">
        <f t="shared" si="12"/>
        <v>16207.297827850558</v>
      </c>
      <c r="AU40" s="164">
        <f t="shared" si="12"/>
        <v>16397.322116571249</v>
      </c>
      <c r="AV40" s="164">
        <f t="shared" si="12"/>
        <v>16889.254695453903</v>
      </c>
      <c r="AW40" s="165">
        <f t="shared" si="12"/>
        <v>17485.917328914958</v>
      </c>
      <c r="AX40" s="164">
        <f t="shared" si="12"/>
        <v>16409.26958313684</v>
      </c>
      <c r="AY40" s="164">
        <f t="shared" si="12"/>
        <v>15370.878476241331</v>
      </c>
      <c r="AZ40" s="164">
        <f t="shared" si="12"/>
        <v>15857.776013808971</v>
      </c>
      <c r="BA40" s="164">
        <f t="shared" si="12"/>
        <v>16239.304287770374</v>
      </c>
      <c r="BB40" s="164">
        <f t="shared" si="12"/>
        <v>16982.927739549232</v>
      </c>
      <c r="BC40" s="164">
        <f t="shared" si="12"/>
        <v>17730.585025923046</v>
      </c>
      <c r="BD40" s="164">
        <f t="shared" si="12"/>
        <v>17997.242633802016</v>
      </c>
      <c r="BE40" s="164">
        <f t="shared" si="12"/>
        <v>18700.014343896568</v>
      </c>
      <c r="BF40" s="164">
        <f t="shared" si="12"/>
        <v>19771.689823642249</v>
      </c>
      <c r="BG40" s="164">
        <f t="shared" si="12"/>
        <v>20257.859002700628</v>
      </c>
      <c r="BH40" s="164">
        <f t="shared" si="12"/>
        <v>20860.295038489345</v>
      </c>
      <c r="BI40" s="165">
        <f t="shared" si="12"/>
        <v>21566.585749495702</v>
      </c>
      <c r="BJ40" s="164">
        <f t="shared" si="12"/>
        <v>20395.166944903256</v>
      </c>
      <c r="BK40" s="164">
        <f t="shared" si="12"/>
        <v>19078.759395759324</v>
      </c>
      <c r="BL40" s="164">
        <f t="shared" si="12"/>
        <v>19481.313219981057</v>
      </c>
      <c r="BM40" s="164">
        <f t="shared" si="12"/>
        <v>19941.885838528156</v>
      </c>
      <c r="BN40" s="164">
        <f t="shared" si="12"/>
        <v>20659.248859956831</v>
      </c>
      <c r="BO40" s="164">
        <f t="shared" ref="BO40:CS40" si="13">SUM(BO33:BO39)</f>
        <v>21265.829994412958</v>
      </c>
      <c r="BP40" s="164">
        <f t="shared" si="13"/>
        <v>21388.526263427018</v>
      </c>
      <c r="BQ40" s="164">
        <f t="shared" si="13"/>
        <v>21993.455111572861</v>
      </c>
      <c r="BR40" s="164">
        <f t="shared" si="13"/>
        <v>22941.634394022742</v>
      </c>
      <c r="BS40" s="164">
        <f t="shared" si="13"/>
        <v>23255.986312226745</v>
      </c>
      <c r="BT40" s="164">
        <f t="shared" si="13"/>
        <v>23697.617490092987</v>
      </c>
      <c r="BU40" s="165">
        <f t="shared" si="13"/>
        <v>24339.48890427122</v>
      </c>
      <c r="BV40" s="164">
        <f t="shared" si="13"/>
        <v>23006.682096653563</v>
      </c>
      <c r="BW40" s="164">
        <f t="shared" si="13"/>
        <v>21455.522443083351</v>
      </c>
      <c r="BX40" s="164">
        <f t="shared" si="13"/>
        <v>21912.367874931093</v>
      </c>
      <c r="BY40" s="164">
        <f t="shared" si="13"/>
        <v>22450.610628173876</v>
      </c>
      <c r="BZ40" s="164">
        <f t="shared" si="13"/>
        <v>23189.181480502706</v>
      </c>
      <c r="CA40" s="164">
        <f t="shared" si="13"/>
        <v>23895.921272366093</v>
      </c>
      <c r="CB40" s="164">
        <f t="shared" si="13"/>
        <v>24039.756904205842</v>
      </c>
      <c r="CC40" s="164">
        <f t="shared" si="13"/>
        <v>24742.918299227029</v>
      </c>
      <c r="CD40" s="164">
        <f t="shared" si="13"/>
        <v>25854.271689375029</v>
      </c>
      <c r="CE40" s="164">
        <f t="shared" si="13"/>
        <v>26278.401367855891</v>
      </c>
      <c r="CF40" s="164">
        <f t="shared" si="13"/>
        <v>26825.903945776583</v>
      </c>
      <c r="CG40" s="165">
        <f t="shared" si="13"/>
        <v>27603.838470002378</v>
      </c>
      <c r="CH40" s="164">
        <f t="shared" si="13"/>
        <v>26118.583130327945</v>
      </c>
      <c r="CI40" s="164">
        <f t="shared" si="13"/>
        <v>24373.708123255004</v>
      </c>
      <c r="CJ40" s="164">
        <f t="shared" si="13"/>
        <v>24927.637194757244</v>
      </c>
      <c r="CK40" s="164">
        <f t="shared" si="13"/>
        <v>25598.525311389592</v>
      </c>
      <c r="CL40" s="164">
        <f t="shared" si="13"/>
        <v>26491.706531066306</v>
      </c>
      <c r="CM40" s="164">
        <f t="shared" si="13"/>
        <v>27346.3198490205</v>
      </c>
      <c r="CN40" s="164">
        <f t="shared" si="13"/>
        <v>27558.481997096635</v>
      </c>
      <c r="CO40" s="164">
        <f t="shared" si="13"/>
        <v>28348.887809269203</v>
      </c>
      <c r="CP40" s="164">
        <f t="shared" si="13"/>
        <v>29622.055574022266</v>
      </c>
      <c r="CQ40" s="164">
        <f t="shared" si="13"/>
        <v>30127.301857424078</v>
      </c>
      <c r="CR40" s="164">
        <f t="shared" si="13"/>
        <v>30759.917537674573</v>
      </c>
      <c r="CS40" s="165">
        <f t="shared" si="13"/>
        <v>31669.217270708541</v>
      </c>
    </row>
    <row r="42" spans="1:97" s="154" customFormat="1" x14ac:dyDescent="0.25">
      <c r="A42" s="164" t="s">
        <v>249</v>
      </c>
      <c r="B42" s="154">
        <f>'Plan Agency North'!B42+'Plan Agency South'!B42</f>
        <v>0</v>
      </c>
      <c r="C42" s="154">
        <f>'Plan Agency North'!C42+'Plan Agency South'!C42</f>
        <v>2496</v>
      </c>
      <c r="D42" s="154">
        <f>'Plan Agency North'!D42+'Plan Agency South'!D42</f>
        <v>2586</v>
      </c>
      <c r="E42" s="154">
        <f>'Plan Agency North'!E42+'Plan Agency South'!E42</f>
        <v>2805</v>
      </c>
      <c r="F42" s="154">
        <f>'Plan Agency North'!F42+'Plan Agency South'!F42</f>
        <v>3133</v>
      </c>
      <c r="G42" s="154">
        <f>'Plan Agency North'!G42+'Plan Agency South'!G42</f>
        <v>3046</v>
      </c>
      <c r="H42" s="154">
        <f>'Plan Agency North'!H42+'Plan Agency South'!H42</f>
        <v>3101</v>
      </c>
      <c r="I42" s="154">
        <f>'Plan Agency North'!I42+'Plan Agency South'!I42</f>
        <v>3127</v>
      </c>
      <c r="J42" s="154">
        <f>'Plan Agency North'!J42+'Plan Agency South'!J42</f>
        <v>3315</v>
      </c>
      <c r="K42" s="154">
        <f>'Plan Agency North'!K42+'Plan Agency South'!K42</f>
        <v>3461</v>
      </c>
      <c r="L42" s="154">
        <f>'Plan Agency North'!L42+'Plan Agency South'!L42</f>
        <v>3650</v>
      </c>
      <c r="M42" s="155">
        <f>'Plan Agency North'!M42+'Plan Agency South'!M42</f>
        <v>4000</v>
      </c>
      <c r="N42" s="150">
        <f>'Plan Agency North'!N42+'Plan Agency South'!N42</f>
        <v>4117</v>
      </c>
      <c r="O42" s="150">
        <f>'Plan Agency North'!O42+'Plan Agency South'!O42</f>
        <v>4156</v>
      </c>
      <c r="P42" s="150">
        <f>'Plan Agency North'!P42+'Plan Agency South'!P42</f>
        <v>4067</v>
      </c>
      <c r="Q42" s="150">
        <f>'Plan Agency North'!Q42+'Plan Agency South'!Q42</f>
        <v>4326</v>
      </c>
      <c r="R42" s="150">
        <f>'Plan Agency North'!R42+'Plan Agency South'!R42</f>
        <v>4505</v>
      </c>
      <c r="S42" s="150">
        <f>'Plan Agency North'!S42+'Plan Agency South'!S42</f>
        <v>4930</v>
      </c>
      <c r="T42" s="150">
        <f>'Plan Agency North'!T42+'Plan Agency South'!T42</f>
        <v>5819</v>
      </c>
      <c r="U42" s="150">
        <f>'Plan Agency North'!U42+'Plan Agency South'!U42</f>
        <v>6335</v>
      </c>
      <c r="V42" s="154">
        <f>'Plan Agency North'!V42+'Plan Agency South'!V42</f>
        <v>6970</v>
      </c>
      <c r="W42" s="154">
        <f>'Plan Agency North'!W42+'Plan Agency South'!W42</f>
        <v>7724.7592182400003</v>
      </c>
      <c r="X42" s="154">
        <f>'Plan Agency North'!X42+'Plan Agency South'!X42</f>
        <v>8438.9889611520011</v>
      </c>
      <c r="Y42" s="155">
        <f>'Plan Agency North'!Y42+'Plan Agency South'!Y42</f>
        <v>9212.6747621484792</v>
      </c>
      <c r="Z42" s="154">
        <f>'Plan Agency North'!Z42+'Plan Agency South'!Z42</f>
        <v>10244.923698985</v>
      </c>
      <c r="AA42" s="154">
        <f>'Plan Agency North'!AA42+'Plan Agency South'!AA42</f>
        <v>9971.7775109676732</v>
      </c>
      <c r="AB42" s="154">
        <f>'Plan Agency North'!AB42+'Plan Agency South'!AB42</f>
        <v>9764.5229665469487</v>
      </c>
      <c r="AC42" s="154">
        <f>'Plan Agency North'!AC42+'Plan Agency South'!AC42</f>
        <v>10074.342287148558</v>
      </c>
      <c r="AD42" s="154">
        <f>'Plan Agency North'!AD42+'Plan Agency South'!AD42</f>
        <v>10315.069279174604</v>
      </c>
      <c r="AE42" s="154">
        <f>'Plan Agency North'!AE42+'Plan Agency South'!AE42</f>
        <v>10733.240152274808</v>
      </c>
      <c r="AF42" s="154">
        <f>'Plan Agency North'!AF42+'Plan Agency South'!AF42</f>
        <v>11536.536904661592</v>
      </c>
      <c r="AG42" s="154">
        <f>'Plan Agency North'!AG42+'Plan Agency South'!AG42</f>
        <v>11603.932911977012</v>
      </c>
      <c r="AH42" s="154">
        <f>'Plan Agency North'!AH42+'Plan Agency South'!AH42</f>
        <v>12042.793382315393</v>
      </c>
      <c r="AI42" s="154">
        <f>'Plan Agency North'!AI42+'Plan Agency South'!AI42</f>
        <v>12856.471758648278</v>
      </c>
      <c r="AJ42" s="154">
        <f>'Plan Agency North'!AJ42+'Plan Agency South'!AJ42</f>
        <v>13174.629317775245</v>
      </c>
      <c r="AK42" s="155">
        <f>'Plan Agency North'!AK42+'Plan Agency South'!AK42</f>
        <v>13772.12079595208</v>
      </c>
      <c r="AL42" s="154">
        <f>'Plan Agency North'!AL42+'Plan Agency South'!AL42</f>
        <v>14741.670769023571</v>
      </c>
      <c r="AM42" s="154">
        <f>'Plan Agency North'!AM42+'Plan Agency South'!AM42</f>
        <v>13604.987582562198</v>
      </c>
      <c r="AN42" s="154">
        <f>'Plan Agency North'!AN42+'Plan Agency South'!AN42</f>
        <v>12888.690637904592</v>
      </c>
      <c r="AO42" s="154">
        <f>'Plan Agency North'!AO42+'Plan Agency South'!AO42</f>
        <v>13332.133505722135</v>
      </c>
      <c r="AP42" s="154">
        <f>'Plan Agency North'!AP42+'Plan Agency South'!AP42</f>
        <v>13593.584841810061</v>
      </c>
      <c r="AQ42" s="154">
        <f>'Plan Agency North'!AQ42+'Plan Agency South'!AQ42</f>
        <v>14078.253473727724</v>
      </c>
      <c r="AR42" s="154">
        <f>'Plan Agency North'!AR42+'Plan Agency South'!AR42</f>
        <v>14753.690342790876</v>
      </c>
      <c r="AS42" s="154">
        <f>'Plan Agency North'!AS42+'Plan Agency South'!AS42</f>
        <v>14796.29660661189</v>
      </c>
      <c r="AT42" s="154">
        <f>'Plan Agency North'!AT42+'Plan Agency South'!AT42</f>
        <v>15316.34531599786</v>
      </c>
      <c r="AU42" s="154">
        <f>'Plan Agency North'!AU42+'Plan Agency South'!AU42</f>
        <v>16207.297827850558</v>
      </c>
      <c r="AV42" s="154">
        <f>'Plan Agency North'!AV42+'Plan Agency South'!AV42</f>
        <v>16397.322116571246</v>
      </c>
      <c r="AW42" s="155">
        <f>'Plan Agency North'!AW42+'Plan Agency South'!AW42</f>
        <v>16889.254695453907</v>
      </c>
      <c r="AX42" s="154">
        <f>'Plan Agency North'!AX42+'Plan Agency South'!AX42</f>
        <v>17485.917328914955</v>
      </c>
      <c r="AY42" s="154">
        <f>'Plan Agency North'!AY42+'Plan Agency South'!AY42</f>
        <v>16409.26958313684</v>
      </c>
      <c r="AZ42" s="154">
        <f>'Plan Agency North'!AZ42+'Plan Agency South'!AZ42</f>
        <v>15370.878476241329</v>
      </c>
      <c r="BA42" s="154">
        <f>'Plan Agency North'!BA42+'Plan Agency South'!BA42</f>
        <v>15857.776013808971</v>
      </c>
      <c r="BB42" s="154">
        <f>'Plan Agency North'!BB42+'Plan Agency South'!BB42</f>
        <v>16239.304287770374</v>
      </c>
      <c r="BC42" s="154">
        <f>'Plan Agency North'!BC42+'Plan Agency South'!BC42</f>
        <v>16982.927739549232</v>
      </c>
      <c r="BD42" s="154">
        <f>'Plan Agency North'!BD42+'Plan Agency South'!BD42</f>
        <v>17730.585025923046</v>
      </c>
      <c r="BE42" s="154">
        <f>'Plan Agency North'!BE42+'Plan Agency South'!BE42</f>
        <v>17997.242633802016</v>
      </c>
      <c r="BF42" s="154">
        <f>'Plan Agency North'!BF42+'Plan Agency South'!BF42</f>
        <v>18700.014343896568</v>
      </c>
      <c r="BG42" s="154">
        <f>'Plan Agency North'!BG42+'Plan Agency South'!BG42</f>
        <v>19771.689823642246</v>
      </c>
      <c r="BH42" s="154">
        <f>'Plan Agency North'!BH42+'Plan Agency South'!BH42</f>
        <v>20257.859002700628</v>
      </c>
      <c r="BI42" s="155">
        <f>'Plan Agency North'!BI42+'Plan Agency South'!BI42</f>
        <v>20860.295038489341</v>
      </c>
      <c r="BJ42" s="154">
        <f>'Plan Agency North'!BJ42+'Plan Agency South'!BJ42</f>
        <v>21566.585749495702</v>
      </c>
      <c r="BK42" s="154">
        <f>'Plan Agency North'!BK42+'Plan Agency South'!BK42</f>
        <v>20395.166944903256</v>
      </c>
      <c r="BL42" s="154">
        <f>'Plan Agency North'!BL42+'Plan Agency South'!BL42</f>
        <v>19078.759395759324</v>
      </c>
      <c r="BM42" s="154">
        <f>'Plan Agency North'!BM42+'Plan Agency South'!BM42</f>
        <v>19481.313219981057</v>
      </c>
      <c r="BN42" s="154">
        <f>'Plan Agency North'!BN42+'Plan Agency South'!BN42</f>
        <v>19941.885838528156</v>
      </c>
      <c r="BO42" s="154">
        <f>'Plan Agency North'!BO42+'Plan Agency South'!BO42</f>
        <v>20659.248859956831</v>
      </c>
      <c r="BP42" s="154">
        <f>'Plan Agency North'!BP42+'Plan Agency South'!BP42</f>
        <v>21265.829994412954</v>
      </c>
      <c r="BQ42" s="154">
        <f>'Plan Agency North'!BQ42+'Plan Agency South'!BQ42</f>
        <v>21388.526263427018</v>
      </c>
      <c r="BR42" s="154">
        <f>'Plan Agency North'!BR42+'Plan Agency South'!BR42</f>
        <v>21993.455111572857</v>
      </c>
      <c r="BS42" s="154">
        <f>'Plan Agency North'!BS42+'Plan Agency South'!BS42</f>
        <v>22941.634394022745</v>
      </c>
      <c r="BT42" s="154">
        <f>'Plan Agency North'!BT42+'Plan Agency South'!BT42</f>
        <v>23255.986312226749</v>
      </c>
      <c r="BU42" s="155">
        <f>'Plan Agency North'!BU42+'Plan Agency South'!BU42</f>
        <v>23697.617490092987</v>
      </c>
      <c r="BV42" s="154">
        <f>'Plan Agency North'!BV42+'Plan Agency South'!BV42</f>
        <v>24339.488904271224</v>
      </c>
      <c r="BW42" s="154">
        <f>'Plan Agency North'!BW42+'Plan Agency South'!BW42</f>
        <v>23006.682096653563</v>
      </c>
      <c r="BX42" s="154">
        <f>'Plan Agency North'!BX42+'Plan Agency South'!BX42</f>
        <v>21455.522443083351</v>
      </c>
      <c r="BY42" s="154">
        <f>'Plan Agency North'!BY42+'Plan Agency South'!BY42</f>
        <v>21912.367874931093</v>
      </c>
      <c r="BZ42" s="154">
        <f>'Plan Agency North'!BZ42+'Plan Agency South'!BZ42</f>
        <v>22450.610628173876</v>
      </c>
      <c r="CA42" s="154">
        <f>'Plan Agency North'!CA42+'Plan Agency South'!CA42</f>
        <v>23189.18148050271</v>
      </c>
      <c r="CB42" s="154">
        <f>'Plan Agency North'!CB42+'Plan Agency South'!CB42</f>
        <v>23895.921272366097</v>
      </c>
      <c r="CC42" s="154">
        <f>'Plan Agency North'!CC42+'Plan Agency South'!CC42</f>
        <v>24039.756904205846</v>
      </c>
      <c r="CD42" s="154">
        <f>'Plan Agency North'!CD42+'Plan Agency South'!CD42</f>
        <v>24742.918299227033</v>
      </c>
      <c r="CE42" s="154">
        <f>'Plan Agency North'!CE42+'Plan Agency South'!CE42</f>
        <v>25854.271689375029</v>
      </c>
      <c r="CF42" s="154">
        <f>'Plan Agency North'!CF42+'Plan Agency South'!CF42</f>
        <v>26278.401367855891</v>
      </c>
      <c r="CG42" s="155">
        <f>'Plan Agency North'!CG42+'Plan Agency South'!CG42</f>
        <v>26825.903945776576</v>
      </c>
      <c r="CH42" s="154">
        <f>'Plan Agency North'!CH42+'Plan Agency South'!CH42</f>
        <v>27603.838470002382</v>
      </c>
      <c r="CI42" s="154">
        <f>'Plan Agency North'!CI42+'Plan Agency South'!CI42</f>
        <v>26118.583130327945</v>
      </c>
      <c r="CJ42" s="154">
        <f>'Plan Agency North'!CJ42+'Plan Agency South'!CJ42</f>
        <v>24373.708123255001</v>
      </c>
      <c r="CK42" s="154">
        <f>'Plan Agency North'!CK42+'Plan Agency South'!CK42</f>
        <v>24927.637194757241</v>
      </c>
      <c r="CL42" s="154">
        <f>'Plan Agency North'!CL42+'Plan Agency South'!CL42</f>
        <v>25598.525311389592</v>
      </c>
      <c r="CM42" s="154">
        <f>'Plan Agency North'!CM42+'Plan Agency South'!CM42</f>
        <v>26491.706531066302</v>
      </c>
      <c r="CN42" s="154">
        <f>'Plan Agency North'!CN42+'Plan Agency South'!CN42</f>
        <v>27346.3198490205</v>
      </c>
      <c r="CO42" s="154">
        <f>'Plan Agency North'!CO42+'Plan Agency South'!CO42</f>
        <v>27558.481997096635</v>
      </c>
      <c r="CP42" s="154">
        <f>'Plan Agency North'!CP42+'Plan Agency South'!CP42</f>
        <v>28348.887809269203</v>
      </c>
      <c r="CQ42" s="154">
        <f>'Plan Agency North'!CQ42+'Plan Agency South'!CQ42</f>
        <v>29622.055574022263</v>
      </c>
      <c r="CR42" s="154">
        <f>'Plan Agency North'!CR42+'Plan Agency South'!CR42</f>
        <v>30127.301857424081</v>
      </c>
      <c r="CS42" s="155">
        <f>'Plan Agency North'!CS42+'Plan Agency South'!CS42</f>
        <v>30759.917537674573</v>
      </c>
    </row>
    <row r="43" spans="1:97" s="185" customFormat="1" x14ac:dyDescent="0.25">
      <c r="A43" s="176" t="s">
        <v>250</v>
      </c>
      <c r="B43" s="177"/>
      <c r="C43" s="177">
        <f>B40+C34-C40</f>
        <v>121</v>
      </c>
      <c r="D43" s="177">
        <f>C40+D34-D40</f>
        <v>233</v>
      </c>
      <c r="E43" s="177">
        <f t="shared" ref="E43:BP43" si="14">D40+E34-E40</f>
        <v>252</v>
      </c>
      <c r="F43" s="177">
        <f t="shared" si="14"/>
        <v>557</v>
      </c>
      <c r="G43" s="177">
        <f t="shared" si="14"/>
        <v>447</v>
      </c>
      <c r="H43" s="177">
        <f t="shared" si="14"/>
        <v>472</v>
      </c>
      <c r="I43" s="177">
        <f t="shared" si="14"/>
        <v>300</v>
      </c>
      <c r="J43" s="177">
        <f t="shared" si="14"/>
        <v>428</v>
      </c>
      <c r="K43" s="177">
        <f t="shared" si="14"/>
        <v>275</v>
      </c>
      <c r="L43" s="177">
        <f t="shared" si="14"/>
        <v>455</v>
      </c>
      <c r="M43" s="178">
        <f t="shared" si="14"/>
        <v>475</v>
      </c>
      <c r="N43" s="179">
        <f t="shared" si="14"/>
        <v>166</v>
      </c>
      <c r="O43" s="179">
        <f t="shared" si="14"/>
        <v>285</v>
      </c>
      <c r="P43" s="179">
        <f t="shared" si="14"/>
        <v>424</v>
      </c>
      <c r="Q43" s="179">
        <f t="shared" si="14"/>
        <v>366</v>
      </c>
      <c r="R43" s="179">
        <f t="shared" si="14"/>
        <v>323</v>
      </c>
      <c r="S43" s="179">
        <f t="shared" si="14"/>
        <v>411</v>
      </c>
      <c r="T43" s="180">
        <f t="shared" si="14"/>
        <v>410</v>
      </c>
      <c r="U43" s="180">
        <f t="shared" si="14"/>
        <v>417</v>
      </c>
      <c r="V43" s="181">
        <f t="shared" si="14"/>
        <v>496.29999999999836</v>
      </c>
      <c r="W43" s="181">
        <f t="shared" si="14"/>
        <v>655.69000000000233</v>
      </c>
      <c r="X43" s="181">
        <f t="shared" si="14"/>
        <v>619.02296091199969</v>
      </c>
      <c r="Y43" s="182">
        <f t="shared" si="14"/>
        <v>423.89486988160024</v>
      </c>
      <c r="Z43" s="183">
        <f t="shared" si="14"/>
        <v>696.92932135622323</v>
      </c>
      <c r="AA43" s="183">
        <f t="shared" si="14"/>
        <v>648.41140073737915</v>
      </c>
      <c r="AB43" s="183">
        <f t="shared" si="14"/>
        <v>830.90093950071059</v>
      </c>
      <c r="AC43" s="183">
        <f t="shared" si="14"/>
        <v>875.03447645052802</v>
      </c>
      <c r="AD43" s="183">
        <f t="shared" si="14"/>
        <v>937.82873930100504</v>
      </c>
      <c r="AE43" s="183">
        <f t="shared" si="14"/>
        <v>922.37734417534557</v>
      </c>
      <c r="AF43" s="183">
        <f t="shared" si="14"/>
        <v>1148.429447399385</v>
      </c>
      <c r="AG43" s="183">
        <f t="shared" si="14"/>
        <v>1029.4093431104357</v>
      </c>
      <c r="AH43" s="183">
        <f t="shared" si="14"/>
        <v>908.23483527129974</v>
      </c>
      <c r="AI43" s="183">
        <f t="shared" si="14"/>
        <v>1030.5824988376535</v>
      </c>
      <c r="AJ43" s="183">
        <f t="shared" si="14"/>
        <v>986.59264978515421</v>
      </c>
      <c r="AK43" s="184">
        <f t="shared" si="14"/>
        <v>871.45225724515694</v>
      </c>
      <c r="AL43" s="183">
        <f t="shared" si="14"/>
        <v>1671.7429730438544</v>
      </c>
      <c r="AM43" s="183">
        <f t="shared" si="14"/>
        <v>1273.3133735574138</v>
      </c>
      <c r="AN43" s="183">
        <f t="shared" si="14"/>
        <v>1281.0984178641611</v>
      </c>
      <c r="AO43" s="183">
        <f t="shared" si="14"/>
        <v>1292.5559098714639</v>
      </c>
      <c r="AP43" s="183">
        <f t="shared" si="14"/>
        <v>1287.3934305154908</v>
      </c>
      <c r="AQ43" s="183">
        <f t="shared" si="14"/>
        <v>1248.4505486817543</v>
      </c>
      <c r="AR43" s="183">
        <f t="shared" si="14"/>
        <v>1579.7976812074448</v>
      </c>
      <c r="AS43" s="183">
        <f t="shared" si="14"/>
        <v>1336.129840887621</v>
      </c>
      <c r="AT43" s="183">
        <f t="shared" si="14"/>
        <v>1128.6044601189315</v>
      </c>
      <c r="AU43" s="183">
        <f t="shared" si="14"/>
        <v>1517.5984353667372</v>
      </c>
      <c r="AV43" s="183">
        <f t="shared" si="14"/>
        <v>1464.1188603082737</v>
      </c>
      <c r="AW43" s="184">
        <f t="shared" si="14"/>
        <v>1457.1624382273258</v>
      </c>
      <c r="AX43" s="183">
        <f t="shared" si="14"/>
        <v>1684.3762618474357</v>
      </c>
      <c r="AY43" s="183">
        <f t="shared" si="14"/>
        <v>1669.2180023051442</v>
      </c>
      <c r="AZ43" s="183">
        <f t="shared" si="14"/>
        <v>1647.6187218101095</v>
      </c>
      <c r="BA43" s="183">
        <f t="shared" si="14"/>
        <v>1660.192771631293</v>
      </c>
      <c r="BB43" s="183">
        <f t="shared" si="14"/>
        <v>1375.3648229832979</v>
      </c>
      <c r="BC43" s="183">
        <f t="shared" si="14"/>
        <v>1494.1838690385375</v>
      </c>
      <c r="BD43" s="183">
        <f t="shared" si="14"/>
        <v>1853.2704058801028</v>
      </c>
      <c r="BE43" s="183">
        <f t="shared" si="14"/>
        <v>1503.6015481030518</v>
      </c>
      <c r="BF43" s="183">
        <f t="shared" si="14"/>
        <v>1270.5215025749785</v>
      </c>
      <c r="BG43" s="183">
        <f t="shared" si="14"/>
        <v>1741.806680747115</v>
      </c>
      <c r="BH43" s="183">
        <f t="shared" si="14"/>
        <v>1722.9302738756087</v>
      </c>
      <c r="BI43" s="184">
        <f t="shared" si="14"/>
        <v>1765.584376594401</v>
      </c>
      <c r="BJ43" s="183">
        <f t="shared" si="14"/>
        <v>1892.879153787715</v>
      </c>
      <c r="BK43" s="183">
        <f t="shared" si="14"/>
        <v>2066.1785657494293</v>
      </c>
      <c r="BL43" s="183">
        <f t="shared" si="14"/>
        <v>2066.6004346909649</v>
      </c>
      <c r="BM43" s="183">
        <f t="shared" si="14"/>
        <v>1878.503449972508</v>
      </c>
      <c r="BN43" s="183">
        <f t="shared" si="14"/>
        <v>1701.0933356641981</v>
      </c>
      <c r="BO43" s="183">
        <f t="shared" si="14"/>
        <v>1894.3266391549187</v>
      </c>
      <c r="BP43" s="183">
        <f t="shared" si="14"/>
        <v>2244.1183432999096</v>
      </c>
      <c r="BQ43" s="183">
        <f t="shared" ref="BQ43:CS43" si="15">BP40+BQ34-BQ40</f>
        <v>1849.848477952095</v>
      </c>
      <c r="BR43" s="183">
        <f t="shared" si="15"/>
        <v>1599.608882999928</v>
      </c>
      <c r="BS43" s="183">
        <f t="shared" si="15"/>
        <v>2106.6633356901148</v>
      </c>
      <c r="BT43" s="183">
        <f t="shared" si="15"/>
        <v>2076.9949753445253</v>
      </c>
      <c r="BU43" s="184">
        <f t="shared" si="15"/>
        <v>1976.995261429598</v>
      </c>
      <c r="BV43" s="183">
        <f t="shared" si="15"/>
        <v>2132.1179820082107</v>
      </c>
      <c r="BW43" s="183">
        <f t="shared" si="15"/>
        <v>2382.3566965962127</v>
      </c>
      <c r="BX43" s="183">
        <f t="shared" si="15"/>
        <v>2286.908706561022</v>
      </c>
      <c r="BY43" s="183">
        <f t="shared" si="15"/>
        <v>2102.0344532550844</v>
      </c>
      <c r="BZ43" s="183">
        <f t="shared" si="15"/>
        <v>1989.2241669479263</v>
      </c>
      <c r="CA43" s="183">
        <f t="shared" si="15"/>
        <v>2111.9072266913136</v>
      </c>
      <c r="CB43" s="183">
        <f t="shared" si="15"/>
        <v>2560.5711189320609</v>
      </c>
      <c r="CC43" s="183">
        <f t="shared" si="15"/>
        <v>2097.736764355308</v>
      </c>
      <c r="CD43" s="183">
        <f t="shared" si="15"/>
        <v>1791.8461837092946</v>
      </c>
      <c r="CE43" s="183">
        <f t="shared" si="15"/>
        <v>2376.5880101998409</v>
      </c>
      <c r="CF43" s="183">
        <f t="shared" si="15"/>
        <v>2360.662257126758</v>
      </c>
      <c r="CG43" s="184">
        <f t="shared" si="15"/>
        <v>2240.808355151752</v>
      </c>
      <c r="CH43" s="183">
        <f t="shared" si="15"/>
        <v>2402.5723837041733</v>
      </c>
      <c r="CI43" s="183">
        <f t="shared" si="15"/>
        <v>2697.6720496775961</v>
      </c>
      <c r="CJ43" s="183">
        <f t="shared" si="15"/>
        <v>2595.3118692311546</v>
      </c>
      <c r="CK43" s="183">
        <f t="shared" si="15"/>
        <v>2356.3800090226287</v>
      </c>
      <c r="CL43" s="183">
        <f t="shared" si="15"/>
        <v>2231.9752664930638</v>
      </c>
      <c r="CM43" s="183">
        <f t="shared" si="15"/>
        <v>2372.6281752936557</v>
      </c>
      <c r="CN43" s="183">
        <f t="shared" si="15"/>
        <v>2883.0625235795742</v>
      </c>
      <c r="CO43" s="183">
        <f t="shared" si="15"/>
        <v>2413.7010831715852</v>
      </c>
      <c r="CP43" s="183">
        <f t="shared" si="15"/>
        <v>2046.5315724300672</v>
      </c>
      <c r="CQ43" s="183">
        <f t="shared" si="15"/>
        <v>2696.5672034487725</v>
      </c>
      <c r="CR43" s="183">
        <f t="shared" si="15"/>
        <v>2690.9174711302803</v>
      </c>
      <c r="CS43" s="184">
        <f t="shared" si="15"/>
        <v>2539.6848114681343</v>
      </c>
    </row>
    <row r="44" spans="1:97" s="187" customFormat="1" x14ac:dyDescent="0.25">
      <c r="A44" s="186" t="s">
        <v>251</v>
      </c>
      <c r="C44" s="187">
        <f>C43/C42</f>
        <v>4.8477564102564104E-2</v>
      </c>
      <c r="D44" s="187">
        <f t="shared" ref="D44:BO44" si="16">D43/D42</f>
        <v>9.0100541376643459E-2</v>
      </c>
      <c r="E44" s="187">
        <f t="shared" si="16"/>
        <v>8.9839572192513373E-2</v>
      </c>
      <c r="F44" s="187">
        <f t="shared" si="16"/>
        <v>0.17778487073092883</v>
      </c>
      <c r="G44" s="187">
        <f t="shared" si="16"/>
        <v>0.14674983585029547</v>
      </c>
      <c r="H44" s="187">
        <f t="shared" si="16"/>
        <v>0.15220896485004837</v>
      </c>
      <c r="I44" s="187">
        <f t="shared" si="16"/>
        <v>9.5938599296450267E-2</v>
      </c>
      <c r="J44" s="187">
        <f t="shared" si="16"/>
        <v>0.12911010558069383</v>
      </c>
      <c r="K44" s="187">
        <f t="shared" si="16"/>
        <v>7.9456804391794283E-2</v>
      </c>
      <c r="L44" s="187">
        <f t="shared" si="16"/>
        <v>0.12465753424657534</v>
      </c>
      <c r="M44" s="188">
        <f t="shared" si="16"/>
        <v>0.11874999999999999</v>
      </c>
      <c r="N44" s="153">
        <f t="shared" si="16"/>
        <v>4.0320621811999031E-2</v>
      </c>
      <c r="O44" s="153">
        <f t="shared" si="16"/>
        <v>6.8575553416746871E-2</v>
      </c>
      <c r="P44" s="153">
        <f t="shared" si="16"/>
        <v>0.10425374969264814</v>
      </c>
      <c r="Q44" s="153">
        <f t="shared" si="16"/>
        <v>8.4604715672676842E-2</v>
      </c>
      <c r="R44" s="153">
        <f t="shared" si="16"/>
        <v>7.1698113207547168E-2</v>
      </c>
      <c r="S44" s="153">
        <f t="shared" si="16"/>
        <v>8.3367139959432054E-2</v>
      </c>
      <c r="T44" s="189">
        <f t="shared" si="16"/>
        <v>7.0458841725382373E-2</v>
      </c>
      <c r="U44" s="189">
        <f t="shared" si="16"/>
        <v>6.5824782951854774E-2</v>
      </c>
      <c r="V44" s="190">
        <f t="shared" si="16"/>
        <v>7.120516499282617E-2</v>
      </c>
      <c r="W44" s="190">
        <f t="shared" si="16"/>
        <v>8.4881610089769757E-2</v>
      </c>
      <c r="X44" s="190">
        <f t="shared" si="16"/>
        <v>7.3352739737142306E-2</v>
      </c>
      <c r="Y44" s="191">
        <f t="shared" si="16"/>
        <v>4.601213880069116E-2</v>
      </c>
      <c r="Z44" s="187">
        <f t="shared" si="16"/>
        <v>6.8026794716418482E-2</v>
      </c>
      <c r="AA44" s="187">
        <f t="shared" si="16"/>
        <v>6.5024655837357975E-2</v>
      </c>
      <c r="AB44" s="187">
        <f t="shared" si="16"/>
        <v>8.5093858895857979E-2</v>
      </c>
      <c r="AC44" s="187">
        <f t="shared" si="16"/>
        <v>8.6857727433658383E-2</v>
      </c>
      <c r="AD44" s="187">
        <f t="shared" si="16"/>
        <v>9.0918317067866419E-2</v>
      </c>
      <c r="AE44" s="187">
        <f t="shared" si="16"/>
        <v>8.5936523462568429E-2</v>
      </c>
      <c r="AF44" s="187">
        <f t="shared" si="16"/>
        <v>9.9547156732566491E-2</v>
      </c>
      <c r="AG44" s="187">
        <f t="shared" si="16"/>
        <v>8.8712107431087414E-2</v>
      </c>
      <c r="AH44" s="187">
        <f t="shared" si="16"/>
        <v>7.5417289530602172E-2</v>
      </c>
      <c r="AI44" s="187">
        <f t="shared" si="16"/>
        <v>8.0160600683029715E-2</v>
      </c>
      <c r="AJ44" s="187">
        <f t="shared" si="16"/>
        <v>7.4885799515743548E-2</v>
      </c>
      <c r="AK44" s="188">
        <f t="shared" si="16"/>
        <v>6.3276547610684283E-2</v>
      </c>
      <c r="AL44" s="187">
        <f t="shared" si="16"/>
        <v>0.11340254434094812</v>
      </c>
      <c r="AM44" s="187">
        <f t="shared" si="16"/>
        <v>9.3591660104816746E-2</v>
      </c>
      <c r="AN44" s="187">
        <f t="shared" si="16"/>
        <v>9.9397095783845937E-2</v>
      </c>
      <c r="AO44" s="187">
        <f t="shared" si="16"/>
        <v>9.6950417524449523E-2</v>
      </c>
      <c r="AP44" s="187">
        <f t="shared" si="16"/>
        <v>9.470595472033462E-2</v>
      </c>
      <c r="AQ44" s="187">
        <f t="shared" si="16"/>
        <v>8.8679362891964056E-2</v>
      </c>
      <c r="AR44" s="187">
        <f t="shared" si="16"/>
        <v>0.10707813736780672</v>
      </c>
      <c r="AS44" s="187">
        <f t="shared" si="16"/>
        <v>9.0301639417701085E-2</v>
      </c>
      <c r="AT44" s="187">
        <f t="shared" si="16"/>
        <v>7.3686276773879525E-2</v>
      </c>
      <c r="AU44" s="187">
        <f t="shared" si="16"/>
        <v>9.3636733987753462E-2</v>
      </c>
      <c r="AV44" s="187">
        <f t="shared" si="16"/>
        <v>8.9290120051287225E-2</v>
      </c>
      <c r="AW44" s="188">
        <f t="shared" si="16"/>
        <v>8.6277486159264991E-2</v>
      </c>
      <c r="AX44" s="187">
        <f t="shared" si="16"/>
        <v>9.6327589234459429E-2</v>
      </c>
      <c r="AY44" s="187">
        <f t="shared" si="16"/>
        <v>0.10172408917094845</v>
      </c>
      <c r="AZ44" s="187">
        <f t="shared" si="16"/>
        <v>0.1071909275944653</v>
      </c>
      <c r="BA44" s="187">
        <f t="shared" si="16"/>
        <v>0.10469266120202449</v>
      </c>
      <c r="BB44" s="187">
        <f t="shared" si="16"/>
        <v>8.469358037825972E-2</v>
      </c>
      <c r="BC44" s="187">
        <f t="shared" si="16"/>
        <v>8.7981524266804473E-2</v>
      </c>
      <c r="BD44" s="187">
        <f t="shared" si="16"/>
        <v>0.1045239287463174</v>
      </c>
      <c r="BE44" s="187">
        <f t="shared" si="16"/>
        <v>8.3546217534402806E-2</v>
      </c>
      <c r="BF44" s="187">
        <f t="shared" si="16"/>
        <v>6.7942274225562801E-2</v>
      </c>
      <c r="BG44" s="187">
        <f t="shared" si="16"/>
        <v>8.809599464100068E-2</v>
      </c>
      <c r="BH44" s="187">
        <f t="shared" si="16"/>
        <v>8.5049968688493696E-2</v>
      </c>
      <c r="BI44" s="188">
        <f t="shared" si="16"/>
        <v>8.463851414070224E-2</v>
      </c>
      <c r="BJ44" s="187">
        <f t="shared" si="16"/>
        <v>8.7769069048492146E-2</v>
      </c>
      <c r="BK44" s="187">
        <f t="shared" si="16"/>
        <v>0.10130726418328076</v>
      </c>
      <c r="BL44" s="187">
        <f t="shared" si="16"/>
        <v>0.10831943481347706</v>
      </c>
      <c r="BM44" s="187">
        <f t="shared" si="16"/>
        <v>9.642591486316314E-2</v>
      </c>
      <c r="BN44" s="187">
        <f t="shared" si="16"/>
        <v>8.5302531036340043E-2</v>
      </c>
      <c r="BO44" s="187">
        <f t="shared" si="16"/>
        <v>9.1693877739506394E-2</v>
      </c>
      <c r="BP44" s="187">
        <f t="shared" ref="BP44:CS44" si="17">BP43/BP42</f>
        <v>0.10552695774815719</v>
      </c>
      <c r="BQ44" s="187">
        <f t="shared" si="17"/>
        <v>8.6487888654358344E-2</v>
      </c>
      <c r="BR44" s="187">
        <f t="shared" si="17"/>
        <v>7.2731131824677289E-2</v>
      </c>
      <c r="BS44" s="187">
        <f t="shared" si="17"/>
        <v>9.1827081693839074E-2</v>
      </c>
      <c r="BT44" s="187">
        <f t="shared" si="17"/>
        <v>8.9310122024476468E-2</v>
      </c>
      <c r="BU44" s="188">
        <f t="shared" si="17"/>
        <v>8.3425908206008453E-2</v>
      </c>
      <c r="BV44" s="187">
        <f t="shared" si="17"/>
        <v>8.7599127097284901E-2</v>
      </c>
      <c r="BW44" s="187">
        <f t="shared" si="17"/>
        <v>0.10355064179127065</v>
      </c>
      <c r="BX44" s="187">
        <f t="shared" si="17"/>
        <v>0.10658834864672596</v>
      </c>
      <c r="BY44" s="187">
        <f t="shared" si="17"/>
        <v>9.5929133047274309E-2</v>
      </c>
      <c r="BZ44" s="187">
        <f t="shared" si="17"/>
        <v>8.8604457130070008E-2</v>
      </c>
      <c r="CA44" s="187">
        <f t="shared" si="17"/>
        <v>9.1072952638151086E-2</v>
      </c>
      <c r="CB44" s="187">
        <f t="shared" si="17"/>
        <v>0.10715515379158769</v>
      </c>
      <c r="CC44" s="187">
        <f t="shared" si="17"/>
        <v>8.7261147136987113E-2</v>
      </c>
      <c r="CD44" s="187">
        <f t="shared" si="17"/>
        <v>7.2418546674232517E-2</v>
      </c>
      <c r="CE44" s="187">
        <f t="shared" si="17"/>
        <v>9.1922450523969482E-2</v>
      </c>
      <c r="CF44" s="187">
        <f t="shared" si="17"/>
        <v>8.9832795537340152E-2</v>
      </c>
      <c r="CG44" s="188">
        <f t="shared" si="17"/>
        <v>8.3531513408872132E-2</v>
      </c>
      <c r="CH44" s="187">
        <f t="shared" si="17"/>
        <v>8.7037619290342344E-2</v>
      </c>
      <c r="CI44" s="187">
        <f t="shared" si="17"/>
        <v>0.10328554333198717</v>
      </c>
      <c r="CJ44" s="187">
        <f t="shared" si="17"/>
        <v>0.10647997654304241</v>
      </c>
      <c r="CK44" s="187">
        <f t="shared" si="17"/>
        <v>9.4528815170585867E-2</v>
      </c>
      <c r="CL44" s="187">
        <f t="shared" si="17"/>
        <v>8.719155651907759E-2</v>
      </c>
      <c r="CM44" s="187">
        <f t="shared" si="17"/>
        <v>8.9561167851203591E-2</v>
      </c>
      <c r="CN44" s="187">
        <f t="shared" si="17"/>
        <v>0.10542780672123385</v>
      </c>
      <c r="CO44" s="187">
        <f t="shared" si="17"/>
        <v>8.758468929550893E-2</v>
      </c>
      <c r="CP44" s="187">
        <f t="shared" si="17"/>
        <v>7.2190894619891047E-2</v>
      </c>
      <c r="CQ44" s="187">
        <f t="shared" si="17"/>
        <v>9.1032413220289432E-2</v>
      </c>
      <c r="CR44" s="187">
        <f t="shared" si="17"/>
        <v>8.9318236457579567E-2</v>
      </c>
      <c r="CS44" s="188">
        <f t="shared" si="17"/>
        <v>8.2564747072469968E-2</v>
      </c>
    </row>
    <row r="46" spans="1:97" s="139" customFormat="1" x14ac:dyDescent="0.25">
      <c r="A46" s="134"/>
      <c r="B46" s="134">
        <v>1</v>
      </c>
      <c r="C46" s="135">
        <v>2</v>
      </c>
      <c r="D46" s="135">
        <v>3</v>
      </c>
      <c r="E46" s="135">
        <v>4</v>
      </c>
      <c r="F46" s="135">
        <v>5</v>
      </c>
      <c r="G46" s="135">
        <v>6</v>
      </c>
      <c r="H46" s="135">
        <v>7</v>
      </c>
      <c r="I46" s="135">
        <v>8</v>
      </c>
      <c r="J46" s="135">
        <v>9</v>
      </c>
      <c r="K46" s="135">
        <v>10</v>
      </c>
      <c r="L46" s="135">
        <v>11</v>
      </c>
      <c r="M46" s="136">
        <v>12</v>
      </c>
      <c r="N46" s="138">
        <v>13</v>
      </c>
      <c r="O46" s="138">
        <v>14</v>
      </c>
      <c r="P46" s="138">
        <v>15</v>
      </c>
      <c r="Q46" s="138">
        <v>16</v>
      </c>
      <c r="R46" s="138">
        <v>17</v>
      </c>
      <c r="S46" s="138">
        <v>18</v>
      </c>
      <c r="T46" s="138">
        <v>19</v>
      </c>
      <c r="U46" s="138">
        <v>20</v>
      </c>
      <c r="V46" s="135">
        <v>21</v>
      </c>
      <c r="W46" s="135">
        <v>22</v>
      </c>
      <c r="X46" s="135">
        <v>23</v>
      </c>
      <c r="Y46" s="136">
        <v>24</v>
      </c>
      <c r="Z46" s="135">
        <v>25</v>
      </c>
      <c r="AA46" s="135">
        <v>26</v>
      </c>
      <c r="AB46" s="135">
        <v>27</v>
      </c>
      <c r="AC46" s="135">
        <v>28</v>
      </c>
      <c r="AD46" s="135">
        <v>29</v>
      </c>
      <c r="AE46" s="135">
        <v>30</v>
      </c>
      <c r="AF46" s="135">
        <v>31</v>
      </c>
      <c r="AG46" s="135">
        <v>32</v>
      </c>
      <c r="AH46" s="135">
        <v>33</v>
      </c>
      <c r="AI46" s="135">
        <v>34</v>
      </c>
      <c r="AJ46" s="135">
        <v>35</v>
      </c>
      <c r="AK46" s="136">
        <v>36</v>
      </c>
      <c r="AL46" s="135">
        <v>37</v>
      </c>
      <c r="AM46" s="135">
        <v>38</v>
      </c>
      <c r="AN46" s="135">
        <v>39</v>
      </c>
      <c r="AO46" s="135">
        <v>40</v>
      </c>
      <c r="AP46" s="135">
        <v>41</v>
      </c>
      <c r="AQ46" s="135">
        <v>42</v>
      </c>
      <c r="AR46" s="135">
        <v>43</v>
      </c>
      <c r="AS46" s="135">
        <v>44</v>
      </c>
      <c r="AT46" s="135">
        <v>45</v>
      </c>
      <c r="AU46" s="135">
        <v>46</v>
      </c>
      <c r="AV46" s="135">
        <v>47</v>
      </c>
      <c r="AW46" s="136">
        <v>48</v>
      </c>
      <c r="AX46" s="135">
        <v>49</v>
      </c>
      <c r="AY46" s="135">
        <v>50</v>
      </c>
      <c r="AZ46" s="135">
        <v>51</v>
      </c>
      <c r="BA46" s="135">
        <v>52</v>
      </c>
      <c r="BB46" s="135">
        <v>53</v>
      </c>
      <c r="BC46" s="135">
        <v>54</v>
      </c>
      <c r="BD46" s="135">
        <v>55</v>
      </c>
      <c r="BE46" s="135">
        <v>56</v>
      </c>
      <c r="BF46" s="135">
        <v>57</v>
      </c>
      <c r="BG46" s="135">
        <v>58</v>
      </c>
      <c r="BH46" s="135">
        <v>59</v>
      </c>
      <c r="BI46" s="136">
        <v>60</v>
      </c>
      <c r="BJ46" s="135">
        <v>61</v>
      </c>
      <c r="BK46" s="135">
        <v>62</v>
      </c>
      <c r="BL46" s="135">
        <v>63</v>
      </c>
      <c r="BM46" s="135">
        <v>64</v>
      </c>
      <c r="BN46" s="135">
        <v>65</v>
      </c>
      <c r="BO46" s="135">
        <v>66</v>
      </c>
      <c r="BP46" s="135">
        <v>67</v>
      </c>
      <c r="BQ46" s="135">
        <v>68</v>
      </c>
      <c r="BR46" s="135">
        <v>69</v>
      </c>
      <c r="BS46" s="135">
        <v>70</v>
      </c>
      <c r="BT46" s="135">
        <v>71</v>
      </c>
      <c r="BU46" s="136">
        <v>72</v>
      </c>
      <c r="BV46" s="135">
        <v>73</v>
      </c>
      <c r="BW46" s="135">
        <v>74</v>
      </c>
      <c r="BX46" s="135">
        <v>75</v>
      </c>
      <c r="BY46" s="135">
        <v>76</v>
      </c>
      <c r="BZ46" s="135">
        <v>77</v>
      </c>
      <c r="CA46" s="135">
        <v>78</v>
      </c>
      <c r="CB46" s="135">
        <v>79</v>
      </c>
      <c r="CC46" s="135">
        <v>80</v>
      </c>
      <c r="CD46" s="135">
        <v>81</v>
      </c>
      <c r="CE46" s="135">
        <v>82</v>
      </c>
      <c r="CF46" s="135">
        <v>83</v>
      </c>
      <c r="CG46" s="136">
        <v>84</v>
      </c>
      <c r="CH46" s="135">
        <v>85</v>
      </c>
      <c r="CI46" s="135">
        <v>86</v>
      </c>
      <c r="CJ46" s="135">
        <v>87</v>
      </c>
      <c r="CK46" s="135">
        <v>88</v>
      </c>
      <c r="CL46" s="135">
        <v>89</v>
      </c>
      <c r="CM46" s="135">
        <v>90</v>
      </c>
      <c r="CN46" s="135">
        <v>91</v>
      </c>
      <c r="CO46" s="135">
        <v>92</v>
      </c>
      <c r="CP46" s="135">
        <v>93</v>
      </c>
      <c r="CQ46" s="135">
        <v>94</v>
      </c>
      <c r="CR46" s="135">
        <v>95</v>
      </c>
      <c r="CS46" s="136">
        <v>96</v>
      </c>
    </row>
    <row r="47" spans="1:97" s="172" customFormat="1" x14ac:dyDescent="0.25">
      <c r="A47" s="172" t="s">
        <v>51</v>
      </c>
      <c r="B47" s="173">
        <f t="shared" ref="B47:BM47" si="18">B21</f>
        <v>42005</v>
      </c>
      <c r="C47" s="173">
        <f t="shared" si="18"/>
        <v>42036</v>
      </c>
      <c r="D47" s="173">
        <f t="shared" si="18"/>
        <v>42064</v>
      </c>
      <c r="E47" s="173">
        <f t="shared" si="18"/>
        <v>42095</v>
      </c>
      <c r="F47" s="173">
        <f t="shared" si="18"/>
        <v>42125</v>
      </c>
      <c r="G47" s="173">
        <f t="shared" si="18"/>
        <v>42156</v>
      </c>
      <c r="H47" s="173">
        <f t="shared" si="18"/>
        <v>42186</v>
      </c>
      <c r="I47" s="173">
        <f t="shared" si="18"/>
        <v>42217</v>
      </c>
      <c r="J47" s="173">
        <f t="shared" si="18"/>
        <v>42248</v>
      </c>
      <c r="K47" s="173">
        <f t="shared" si="18"/>
        <v>42278</v>
      </c>
      <c r="L47" s="173">
        <f t="shared" si="18"/>
        <v>42309</v>
      </c>
      <c r="M47" s="174">
        <f t="shared" si="18"/>
        <v>42339</v>
      </c>
      <c r="N47" s="175">
        <f t="shared" si="18"/>
        <v>42370</v>
      </c>
      <c r="O47" s="175">
        <f t="shared" si="18"/>
        <v>42401</v>
      </c>
      <c r="P47" s="175">
        <f t="shared" si="18"/>
        <v>42430</v>
      </c>
      <c r="Q47" s="175">
        <f t="shared" si="18"/>
        <v>42461</v>
      </c>
      <c r="R47" s="175">
        <f t="shared" si="18"/>
        <v>42491</v>
      </c>
      <c r="S47" s="175">
        <f t="shared" si="18"/>
        <v>42522</v>
      </c>
      <c r="T47" s="175">
        <f t="shared" si="18"/>
        <v>42552</v>
      </c>
      <c r="U47" s="175">
        <f t="shared" si="18"/>
        <v>42583</v>
      </c>
      <c r="V47" s="173">
        <f t="shared" si="18"/>
        <v>42614</v>
      </c>
      <c r="W47" s="173">
        <f t="shared" si="18"/>
        <v>42644</v>
      </c>
      <c r="X47" s="173">
        <f t="shared" si="18"/>
        <v>42675</v>
      </c>
      <c r="Y47" s="174">
        <f t="shared" si="18"/>
        <v>42705</v>
      </c>
      <c r="Z47" s="173">
        <f t="shared" si="18"/>
        <v>42752</v>
      </c>
      <c r="AA47" s="173">
        <f t="shared" si="18"/>
        <v>42783</v>
      </c>
      <c r="AB47" s="173">
        <f t="shared" si="18"/>
        <v>42811</v>
      </c>
      <c r="AC47" s="173">
        <f t="shared" si="18"/>
        <v>42842</v>
      </c>
      <c r="AD47" s="173">
        <f t="shared" si="18"/>
        <v>42872</v>
      </c>
      <c r="AE47" s="173">
        <f t="shared" si="18"/>
        <v>42903</v>
      </c>
      <c r="AF47" s="173">
        <f t="shared" si="18"/>
        <v>42933</v>
      </c>
      <c r="AG47" s="173">
        <f t="shared" si="18"/>
        <v>42964</v>
      </c>
      <c r="AH47" s="173">
        <f t="shared" si="18"/>
        <v>42995</v>
      </c>
      <c r="AI47" s="173">
        <f t="shared" si="18"/>
        <v>43025</v>
      </c>
      <c r="AJ47" s="173">
        <f t="shared" si="18"/>
        <v>43056</v>
      </c>
      <c r="AK47" s="174">
        <f t="shared" si="18"/>
        <v>43086</v>
      </c>
      <c r="AL47" s="173">
        <f t="shared" si="18"/>
        <v>43118</v>
      </c>
      <c r="AM47" s="173">
        <f t="shared" si="18"/>
        <v>43149</v>
      </c>
      <c r="AN47" s="173">
        <f t="shared" si="18"/>
        <v>43177</v>
      </c>
      <c r="AO47" s="173">
        <f t="shared" si="18"/>
        <v>43208</v>
      </c>
      <c r="AP47" s="173">
        <f t="shared" si="18"/>
        <v>43238</v>
      </c>
      <c r="AQ47" s="173">
        <f t="shared" si="18"/>
        <v>43269</v>
      </c>
      <c r="AR47" s="173">
        <f t="shared" si="18"/>
        <v>43299</v>
      </c>
      <c r="AS47" s="173">
        <f t="shared" si="18"/>
        <v>43330</v>
      </c>
      <c r="AT47" s="173">
        <f t="shared" si="18"/>
        <v>43361</v>
      </c>
      <c r="AU47" s="173">
        <f t="shared" si="18"/>
        <v>43391</v>
      </c>
      <c r="AV47" s="173">
        <f t="shared" si="18"/>
        <v>43422</v>
      </c>
      <c r="AW47" s="174">
        <f t="shared" si="18"/>
        <v>43452</v>
      </c>
      <c r="AX47" s="173">
        <f t="shared" si="18"/>
        <v>43483</v>
      </c>
      <c r="AY47" s="173">
        <f t="shared" si="18"/>
        <v>43514</v>
      </c>
      <c r="AZ47" s="173">
        <f t="shared" si="18"/>
        <v>43542</v>
      </c>
      <c r="BA47" s="173">
        <f t="shared" si="18"/>
        <v>43573</v>
      </c>
      <c r="BB47" s="173">
        <f t="shared" si="18"/>
        <v>43603</v>
      </c>
      <c r="BC47" s="173">
        <f t="shared" si="18"/>
        <v>43634</v>
      </c>
      <c r="BD47" s="173">
        <f t="shared" si="18"/>
        <v>43664</v>
      </c>
      <c r="BE47" s="173">
        <f t="shared" si="18"/>
        <v>43695</v>
      </c>
      <c r="BF47" s="173">
        <f t="shared" si="18"/>
        <v>43726</v>
      </c>
      <c r="BG47" s="173">
        <f t="shared" si="18"/>
        <v>43756</v>
      </c>
      <c r="BH47" s="173">
        <f t="shared" si="18"/>
        <v>43787</v>
      </c>
      <c r="BI47" s="174">
        <f t="shared" si="18"/>
        <v>43817</v>
      </c>
      <c r="BJ47" s="173">
        <f t="shared" si="18"/>
        <v>43848</v>
      </c>
      <c r="BK47" s="173">
        <f t="shared" si="18"/>
        <v>43879</v>
      </c>
      <c r="BL47" s="173">
        <f t="shared" si="18"/>
        <v>43908</v>
      </c>
      <c r="BM47" s="173">
        <f t="shared" si="18"/>
        <v>43939</v>
      </c>
      <c r="BN47" s="173">
        <f t="shared" ref="BN47:CS47" si="19">BN21</f>
        <v>43969</v>
      </c>
      <c r="BO47" s="173">
        <f t="shared" si="19"/>
        <v>44000</v>
      </c>
      <c r="BP47" s="173">
        <f t="shared" si="19"/>
        <v>44030</v>
      </c>
      <c r="BQ47" s="173">
        <f t="shared" si="19"/>
        <v>44061</v>
      </c>
      <c r="BR47" s="173">
        <f t="shared" si="19"/>
        <v>44092</v>
      </c>
      <c r="BS47" s="173">
        <f t="shared" si="19"/>
        <v>44122</v>
      </c>
      <c r="BT47" s="173">
        <f t="shared" si="19"/>
        <v>44153</v>
      </c>
      <c r="BU47" s="174">
        <f t="shared" si="19"/>
        <v>44183</v>
      </c>
      <c r="BV47" s="173">
        <f t="shared" si="19"/>
        <v>44214</v>
      </c>
      <c r="BW47" s="173">
        <f t="shared" si="19"/>
        <v>44245</v>
      </c>
      <c r="BX47" s="173">
        <f t="shared" si="19"/>
        <v>44273</v>
      </c>
      <c r="BY47" s="173">
        <f t="shared" si="19"/>
        <v>44304</v>
      </c>
      <c r="BZ47" s="173">
        <f t="shared" si="19"/>
        <v>44334</v>
      </c>
      <c r="CA47" s="173">
        <f t="shared" si="19"/>
        <v>44365</v>
      </c>
      <c r="CB47" s="173">
        <f t="shared" si="19"/>
        <v>44395</v>
      </c>
      <c r="CC47" s="173">
        <f t="shared" si="19"/>
        <v>44426</v>
      </c>
      <c r="CD47" s="173">
        <f t="shared" si="19"/>
        <v>44457</v>
      </c>
      <c r="CE47" s="173">
        <f t="shared" si="19"/>
        <v>44487</v>
      </c>
      <c r="CF47" s="173">
        <f t="shared" si="19"/>
        <v>44518</v>
      </c>
      <c r="CG47" s="174">
        <f t="shared" si="19"/>
        <v>44548</v>
      </c>
      <c r="CH47" s="173">
        <f t="shared" si="19"/>
        <v>44579</v>
      </c>
      <c r="CI47" s="173">
        <f t="shared" si="19"/>
        <v>44610</v>
      </c>
      <c r="CJ47" s="173">
        <f t="shared" si="19"/>
        <v>44638</v>
      </c>
      <c r="CK47" s="173">
        <f t="shared" si="19"/>
        <v>44669</v>
      </c>
      <c r="CL47" s="173">
        <f t="shared" si="19"/>
        <v>44699</v>
      </c>
      <c r="CM47" s="173">
        <f t="shared" si="19"/>
        <v>44730</v>
      </c>
      <c r="CN47" s="173">
        <f t="shared" si="19"/>
        <v>44760</v>
      </c>
      <c r="CO47" s="173">
        <f t="shared" si="19"/>
        <v>44791</v>
      </c>
      <c r="CP47" s="173">
        <f t="shared" si="19"/>
        <v>44822</v>
      </c>
      <c r="CQ47" s="173">
        <f t="shared" si="19"/>
        <v>44852</v>
      </c>
      <c r="CR47" s="173">
        <f t="shared" si="19"/>
        <v>44883</v>
      </c>
      <c r="CS47" s="174">
        <f t="shared" si="19"/>
        <v>44913</v>
      </c>
    </row>
    <row r="48" spans="1:97" s="146" customFormat="1" x14ac:dyDescent="0.25">
      <c r="A48" s="146" t="s">
        <v>99</v>
      </c>
      <c r="B48" s="146">
        <f>'Plan Agency North'!B48+'Plan Agency South'!B48</f>
        <v>38</v>
      </c>
      <c r="C48" s="146">
        <f>'Plan Agency North'!C48+'Plan Agency South'!C48</f>
        <v>30</v>
      </c>
      <c r="D48" s="146">
        <f>'Plan Agency North'!D48+'Plan Agency South'!D48</f>
        <v>41</v>
      </c>
      <c r="E48" s="146">
        <f>'Plan Agency North'!E48+'Plan Agency South'!E48</f>
        <v>53</v>
      </c>
      <c r="F48" s="146">
        <f>'Plan Agency North'!F48+'Plan Agency South'!F48</f>
        <v>59</v>
      </c>
      <c r="G48" s="146">
        <f>'Plan Agency North'!G48+'Plan Agency South'!G48</f>
        <v>54</v>
      </c>
      <c r="H48" s="146">
        <f>'Plan Agency North'!H48+'Plan Agency South'!H48</f>
        <v>52</v>
      </c>
      <c r="I48" s="146">
        <f>'Plan Agency North'!I48+'Plan Agency South'!I48</f>
        <v>47</v>
      </c>
      <c r="J48" s="146">
        <f>'Plan Agency North'!J48+'Plan Agency South'!J48</f>
        <v>65</v>
      </c>
      <c r="K48" s="146">
        <f>'Plan Agency North'!K48+'Plan Agency South'!K48</f>
        <v>61</v>
      </c>
      <c r="L48" s="146">
        <f>'Plan Agency North'!L48+'Plan Agency South'!L48</f>
        <v>54</v>
      </c>
      <c r="M48" s="147">
        <f>'Plan Agency North'!M48+'Plan Agency South'!M48</f>
        <v>57</v>
      </c>
      <c r="N48" s="145">
        <f>'Plan Agency North'!N48+'Plan Agency South'!N48</f>
        <v>45</v>
      </c>
      <c r="O48" s="145">
        <f>'Plan Agency North'!O48+'Plan Agency South'!O48</f>
        <v>41</v>
      </c>
      <c r="P48" s="145">
        <f>'Plan Agency North'!P48+'Plan Agency South'!P48</f>
        <v>65</v>
      </c>
      <c r="Q48" s="145">
        <f>'Plan Agency North'!Q48+'Plan Agency South'!Q48</f>
        <v>51</v>
      </c>
      <c r="R48" s="145">
        <f>'Plan Agency North'!R48+'Plan Agency South'!R48</f>
        <v>50</v>
      </c>
      <c r="S48" s="145">
        <f>'Plan Agency North'!S48+'Plan Agency South'!S48</f>
        <v>64</v>
      </c>
      <c r="T48" s="150">
        <f>'Plan Agency North'!T48+'Plan Agency South'!T48</f>
        <v>46</v>
      </c>
      <c r="U48" s="150">
        <f>'Plan Agency North'!U48+'Plan Agency South'!U48</f>
        <v>47</v>
      </c>
      <c r="V48" s="154">
        <f>'Plan Agency North'!V48+'Plan Agency South'!V48</f>
        <v>53.44</v>
      </c>
      <c r="W48" s="154">
        <f>'Plan Agency North'!W48+'Plan Agency South'!W48</f>
        <v>49.42</v>
      </c>
      <c r="X48" s="154">
        <f>'Plan Agency North'!X48+'Plan Agency South'!X48</f>
        <v>57.2</v>
      </c>
      <c r="Y48" s="155">
        <f>'Plan Agency North'!Y48+'Plan Agency South'!Y48</f>
        <v>57.980000000000004</v>
      </c>
      <c r="Z48" s="146">
        <f>'Plan Agency North'!Z48+'Plan Agency South'!Z48</f>
        <v>45.5</v>
      </c>
      <c r="AA48" s="146">
        <f>'Plan Agency North'!AA48+'Plan Agency South'!AA48</f>
        <v>45.5</v>
      </c>
      <c r="AB48" s="146">
        <f>'Plan Agency North'!AB48+'Plan Agency South'!AB48</f>
        <v>50</v>
      </c>
      <c r="AC48" s="146">
        <f>'Plan Agency North'!AC48+'Plan Agency South'!AC48</f>
        <v>48.28</v>
      </c>
      <c r="AD48" s="146">
        <f>'Plan Agency North'!AD48+'Plan Agency South'!AD48</f>
        <v>48.762799999999999</v>
      </c>
      <c r="AE48" s="146">
        <f>'Plan Agency North'!AE48+'Plan Agency South'!AE48</f>
        <v>49.250427999999999</v>
      </c>
      <c r="AF48" s="146">
        <f>'Plan Agency North'!AF48+'Plan Agency South'!AF48</f>
        <v>49.742932280000005</v>
      </c>
      <c r="AG48" s="146">
        <f>'Plan Agency North'!AG48+'Plan Agency South'!AG48</f>
        <v>50.2403616028</v>
      </c>
      <c r="AH48" s="146">
        <f>'Plan Agency North'!AH48+'Plan Agency South'!AH48</f>
        <v>50.742765218827998</v>
      </c>
      <c r="AI48" s="146">
        <f>'Plan Agency North'!AI48+'Plan Agency South'!AI48</f>
        <v>51.250192871016282</v>
      </c>
      <c r="AJ48" s="146">
        <f>'Plan Agency North'!AJ48+'Plan Agency South'!AJ48</f>
        <v>51.762694799726447</v>
      </c>
      <c r="AK48" s="147">
        <f>'Plan Agency North'!AK48+'Plan Agency South'!AK48</f>
        <v>52.280321747723704</v>
      </c>
      <c r="AL48" s="146">
        <f>'Plan Agency North'!AL48+'Plan Agency South'!AL48</f>
        <v>60.69</v>
      </c>
      <c r="AM48" s="146">
        <f>'Plan Agency North'!AM48+'Plan Agency South'!AM48</f>
        <v>60.69</v>
      </c>
      <c r="AN48" s="146">
        <f>'Plan Agency North'!AN48+'Plan Agency South'!AN48</f>
        <v>65.209999999999994</v>
      </c>
      <c r="AO48" s="146">
        <f>'Plan Agency North'!AO48+'Plan Agency South'!AO48</f>
        <v>63.905799999999999</v>
      </c>
      <c r="AP48" s="146">
        <f>'Plan Agency North'!AP48+'Plan Agency South'!AP48</f>
        <v>64.113658000000001</v>
      </c>
      <c r="AQ48" s="146">
        <f>'Plan Agency North'!AQ48+'Plan Agency South'!AQ48</f>
        <v>64.323594579999991</v>
      </c>
      <c r="AR48" s="146">
        <f>'Plan Agency North'!AR48+'Plan Agency South'!AR48</f>
        <v>64.535630525800002</v>
      </c>
      <c r="AS48" s="146">
        <f>'Plan Agency North'!AS48+'Plan Agency South'!AS48</f>
        <v>64.749786831058003</v>
      </c>
      <c r="AT48" s="146">
        <f>'Plan Agency North'!AT48+'Plan Agency South'!AT48</f>
        <v>65.397284699368583</v>
      </c>
      <c r="AU48" s="146">
        <f>'Plan Agency North'!AU48+'Plan Agency South'!AU48</f>
        <v>65.615745546362263</v>
      </c>
      <c r="AV48" s="146">
        <f>'Plan Agency North'!AV48+'Plan Agency South'!AV48</f>
        <v>66.271903001825876</v>
      </c>
      <c r="AW48" s="147">
        <f>'Plan Agency North'!AW48+'Plan Agency South'!AW48</f>
        <v>66.934622031844142</v>
      </c>
      <c r="AX48" s="146">
        <f>'Plan Agency North'!AX48+'Plan Agency South'!AX48</f>
        <v>77.290499999999994</v>
      </c>
      <c r="AY48" s="146">
        <f>'Plan Agency North'!AY48+'Plan Agency South'!AY48</f>
        <v>77.290499999999994</v>
      </c>
      <c r="AZ48" s="146">
        <f>'Plan Agency North'!AZ48+'Plan Agency South'!AZ48</f>
        <v>86.136799999999994</v>
      </c>
      <c r="BA48" s="146">
        <f>'Plan Agency North'!BA48+'Plan Agency South'!BA48</f>
        <v>82.375664</v>
      </c>
      <c r="BB48" s="146">
        <f>'Plan Agency North'!BB48+'Plan Agency South'!BB48</f>
        <v>82.669436640000001</v>
      </c>
      <c r="BC48" s="146">
        <f>'Plan Agency North'!BC48+'Plan Agency South'!BC48</f>
        <v>82.683432412000002</v>
      </c>
      <c r="BD48" s="146">
        <f>'Plan Agency North'!BD48+'Plan Agency South'!BD48</f>
        <v>82.980282736120003</v>
      </c>
      <c r="BE48" s="146">
        <f>'Plan Agency North'!BE48+'Plan Agency South'!BE48</f>
        <v>83.280101563481196</v>
      </c>
      <c r="BF48" s="146">
        <f>'Plan Agency North'!BF48+'Plan Agency South'!BF48</f>
        <v>84.11290257911601</v>
      </c>
      <c r="BG48" s="146">
        <f>'Plan Agency North'!BG48+'Plan Agency South'!BG48</f>
        <v>84.418747764907167</v>
      </c>
      <c r="BH48" s="146">
        <f>'Plan Agency North'!BH48+'Plan Agency South'!BH48</f>
        <v>85.262935242556239</v>
      </c>
      <c r="BI48" s="147">
        <f>'Plan Agency North'!BI48+'Plan Agency South'!BI48</f>
        <v>86.715779072630966</v>
      </c>
      <c r="BJ48" s="146">
        <f>'Plan Agency North'!BJ48+'Plan Agency South'!BJ48</f>
        <v>91.927499999999995</v>
      </c>
      <c r="BK48" s="146">
        <f>'Plan Agency North'!BK48+'Plan Agency South'!BK48</f>
        <v>91.927499999999995</v>
      </c>
      <c r="BL48" s="146">
        <f>'Plan Agency North'!BL48+'Plan Agency South'!BL48</f>
        <v>102.27100000000002</v>
      </c>
      <c r="BM48" s="146">
        <f>'Plan Agency North'!BM48+'Plan Agency South'!BM48</f>
        <v>99.096620000000001</v>
      </c>
      <c r="BN48" s="146">
        <f>'Plan Agency North'!BN48+'Plan Agency South'!BN48</f>
        <v>99.463835799999998</v>
      </c>
      <c r="BO48" s="146">
        <f>'Plan Agency North'!BO48+'Plan Agency South'!BO48</f>
        <v>99.481330514999996</v>
      </c>
      <c r="BP48" s="146">
        <f>'Plan Agency North'!BP48+'Plan Agency South'!BP48</f>
        <v>100.83868695435152</v>
      </c>
      <c r="BQ48" s="146">
        <f>'Plan Agency North'!BQ48+'Plan Agency South'!BQ48</f>
        <v>101.21720822389501</v>
      </c>
      <c r="BR48" s="146">
        <f>'Plan Agency North'!BR48+'Plan Agency South'!BR48</f>
        <v>103.46465070613397</v>
      </c>
      <c r="BS48" s="146">
        <f>'Plan Agency North'!BS48+'Plan Agency South'!BS48</f>
        <v>103.8507802531953</v>
      </c>
      <c r="BT48" s="146">
        <f>'Plan Agency North'!BT48+'Plan Agency South'!BT48</f>
        <v>104.88928805572725</v>
      </c>
      <c r="BU48" s="147">
        <f>'Plan Agency North'!BU48+'Plan Agency South'!BU48</f>
        <v>106.69595171431661</v>
      </c>
      <c r="BV48" s="146">
        <f>'Plan Agency North'!BV48+'Plan Agency South'!BV48</f>
        <v>106.56450000000001</v>
      </c>
      <c r="BW48" s="146">
        <f>'Plan Agency North'!BW48+'Plan Agency South'!BW48</f>
        <v>106.56450000000001</v>
      </c>
      <c r="BX48" s="146">
        <f>'Plan Agency North'!BX48+'Plan Agency South'!BX48</f>
        <v>118.40520000000001</v>
      </c>
      <c r="BY48" s="146">
        <f>'Plan Agency North'!BY48+'Plan Agency South'!BY48</f>
        <v>114.757608</v>
      </c>
      <c r="BZ48" s="146">
        <f>'Plan Agency North'!BZ48+'Plan Agency South'!BZ48</f>
        <v>118.73285256</v>
      </c>
      <c r="CA48" s="146">
        <f>'Plan Agency North'!CA48+'Plan Agency South'!CA48</f>
        <v>118.75384621800001</v>
      </c>
      <c r="CB48" s="146">
        <f>'Plan Agency North'!CB48+'Plan Agency South'!CB48</f>
        <v>120.37655874522181</v>
      </c>
      <c r="CC48" s="146">
        <f>'Plan Agency North'!CC48+'Plan Agency South'!CC48</f>
        <v>121.74831982604752</v>
      </c>
      <c r="CD48" s="146">
        <f>'Plan Agency North'!CD48+'Plan Agency South'!CD48</f>
        <v>124.43577480030798</v>
      </c>
      <c r="CE48" s="146">
        <f>'Plan Agency North'!CE48+'Plan Agency South'!CE48</f>
        <v>124.90839736591107</v>
      </c>
      <c r="CF48" s="146">
        <f>'Plan Agency North'!CF48+'Plan Agency South'!CF48</f>
        <v>126.63015024071888</v>
      </c>
      <c r="CG48" s="147">
        <f>'Plan Agency North'!CG48+'Plan Agency South'!CG48</f>
        <v>131.26550062225672</v>
      </c>
      <c r="CH48" s="146">
        <f>'Plan Agency North'!CH48+'Plan Agency South'!CH48</f>
        <v>121.20150000000001</v>
      </c>
      <c r="CI48" s="146">
        <f>'Plan Agency North'!CI48+'Plan Agency South'!CI48</f>
        <v>121.20150000000001</v>
      </c>
      <c r="CJ48" s="146">
        <f>'Plan Agency North'!CJ48+'Plan Agency South'!CJ48</f>
        <v>134.5394</v>
      </c>
      <c r="CK48" s="146">
        <f>'Plan Agency North'!CK48+'Plan Agency South'!CK48</f>
        <v>130.41859600000001</v>
      </c>
      <c r="CL48" s="146">
        <f>'Plan Agency North'!CL48+'Plan Agency South'!CL48</f>
        <v>134.88311732</v>
      </c>
      <c r="CM48" s="146">
        <f>'Plan Agency North'!CM48+'Plan Agency South'!CM48</f>
        <v>134.90760992099999</v>
      </c>
      <c r="CN48" s="146">
        <f>'Plan Agency North'!CN48+'Plan Agency South'!CN48</f>
        <v>136.76510253609212</v>
      </c>
      <c r="CO48" s="146">
        <f>'Plan Agency North'!CO48+'Plan Agency South'!CO48</f>
        <v>138.3654904637221</v>
      </c>
      <c r="CP48" s="146">
        <f>'Plan Agency North'!CP48+'Plan Agency South'!CP48</f>
        <v>141.39205500035931</v>
      </c>
      <c r="CQ48" s="146">
        <f>'Plan Agency North'!CQ48+'Plan Agency South'!CQ48</f>
        <v>143.05726183983415</v>
      </c>
      <c r="CR48" s="146">
        <f>'Plan Agency North'!CR48+'Plan Agency South'!CR48</f>
        <v>146.79261611533548</v>
      </c>
      <c r="CS48" s="147">
        <f>'Plan Agency North'!CS48+'Plan Agency South'!CS48</f>
        <v>152.26971044265431</v>
      </c>
    </row>
    <row r="49" spans="1:97" s="146" customFormat="1" x14ac:dyDescent="0.25">
      <c r="A49" s="146" t="s">
        <v>64</v>
      </c>
      <c r="B49" s="146">
        <f>'Plan Agency North'!B49+'Plan Agency South'!B49</f>
        <v>122</v>
      </c>
      <c r="C49" s="146">
        <f>'Plan Agency North'!C49+'Plan Agency South'!C49</f>
        <v>72</v>
      </c>
      <c r="D49" s="146">
        <f>'Plan Agency North'!D49+'Plan Agency South'!D49</f>
        <v>140</v>
      </c>
      <c r="E49" s="146">
        <f>'Plan Agency North'!E49+'Plan Agency South'!E49</f>
        <v>166</v>
      </c>
      <c r="F49" s="146">
        <f>'Plan Agency North'!F49+'Plan Agency South'!F49</f>
        <v>159</v>
      </c>
      <c r="G49" s="146">
        <f>'Plan Agency North'!G49+'Plan Agency South'!G49</f>
        <v>205</v>
      </c>
      <c r="H49" s="146">
        <f>'Plan Agency North'!H49+'Plan Agency South'!H49</f>
        <v>242</v>
      </c>
      <c r="I49" s="146">
        <f>'Plan Agency North'!I49+'Plan Agency South'!I49</f>
        <v>175</v>
      </c>
      <c r="J49" s="146">
        <f>'Plan Agency North'!J49+'Plan Agency South'!J49</f>
        <v>269</v>
      </c>
      <c r="K49" s="146">
        <f>'Plan Agency North'!K49+'Plan Agency South'!K49</f>
        <v>202</v>
      </c>
      <c r="L49" s="146">
        <f>'Plan Agency North'!L49+'Plan Agency South'!L49</f>
        <v>376</v>
      </c>
      <c r="M49" s="147">
        <f>'Plan Agency North'!M49+'Plan Agency South'!M49</f>
        <v>276</v>
      </c>
      <c r="N49" s="145">
        <f>'Plan Agency North'!N49+'Plan Agency South'!N49</f>
        <v>59</v>
      </c>
      <c r="O49" s="145">
        <f>'Plan Agency North'!O49+'Plan Agency South'!O49</f>
        <v>63</v>
      </c>
      <c r="P49" s="145">
        <f>'Plan Agency North'!P49+'Plan Agency South'!P49</f>
        <v>301</v>
      </c>
      <c r="Q49" s="145">
        <f>'Plan Agency North'!Q49+'Plan Agency South'!Q49</f>
        <v>244</v>
      </c>
      <c r="R49" s="145">
        <f>'Plan Agency North'!R49+'Plan Agency South'!R49</f>
        <v>299</v>
      </c>
      <c r="S49" s="145">
        <f>'Plan Agency North'!S49+'Plan Agency South'!S49</f>
        <v>576</v>
      </c>
      <c r="T49" s="150">
        <f>'Plan Agency North'!T49+'Plan Agency South'!T49</f>
        <v>359</v>
      </c>
      <c r="U49" s="150">
        <f>'Plan Agency North'!U49+'Plan Agency South'!U49</f>
        <v>409</v>
      </c>
      <c r="V49" s="154">
        <f>'Plan Agency North'!V49+'Plan Agency South'!V49</f>
        <v>531.45977762880011</v>
      </c>
      <c r="W49" s="154">
        <f>'Plan Agency North'!W49+'Plan Agency South'!W49</f>
        <v>581.86999586432</v>
      </c>
      <c r="X49" s="154">
        <f>'Plan Agency North'!X49+'Plan Agency South'!X49</f>
        <v>607.43994114218242</v>
      </c>
      <c r="Y49" s="155">
        <f>'Plan Agency North'!Y49+'Plan Agency South'!Y49</f>
        <v>656.79631925820479</v>
      </c>
      <c r="Z49" s="146">
        <f>'Plan Agency North'!Z49+'Plan Agency South'!Z49</f>
        <v>63.567470000834575</v>
      </c>
      <c r="AA49" s="146">
        <f>'Plan Agency North'!AA49+'Plan Agency South'!AA49</f>
        <v>66.173528447498086</v>
      </c>
      <c r="AB49" s="146">
        <f>'Plan Agency North'!AB49+'Plan Agency South'!AB49</f>
        <v>399.25209103581221</v>
      </c>
      <c r="AC49" s="146">
        <f>'Plan Agency North'!AC49+'Plan Agency South'!AC49</f>
        <v>379.78740745883977</v>
      </c>
      <c r="AD49" s="146">
        <f>'Plan Agency North'!AD49+'Plan Agency South'!AD49</f>
        <v>466.1895237592953</v>
      </c>
      <c r="AE49" s="146">
        <f>'Plan Agency North'!AE49+'Plan Agency South'!AE49</f>
        <v>599.43824192314094</v>
      </c>
      <c r="AF49" s="146">
        <f>'Plan Agency North'!AF49+'Plan Agency South'!AF49</f>
        <v>426.36600282411422</v>
      </c>
      <c r="AG49" s="146">
        <f>'Plan Agency North'!AG49+'Plan Agency South'!AG49</f>
        <v>520.10351198808621</v>
      </c>
      <c r="AH49" s="146">
        <f>'Plan Agency North'!AH49+'Plan Agency South'!AH49</f>
        <v>615.9211791365683</v>
      </c>
      <c r="AI49" s="146">
        <f>'Plan Agency North'!AI49+'Plan Agency South'!AI49</f>
        <v>487.24944603970346</v>
      </c>
      <c r="AJ49" s="146">
        <f>'Plan Agency North'!AJ49+'Plan Agency South'!AJ49</f>
        <v>578.15782765574181</v>
      </c>
      <c r="AK49" s="147">
        <f>'Plan Agency North'!AK49+'Plan Agency South'!AK49</f>
        <v>678.53916618296171</v>
      </c>
      <c r="AL49" s="146">
        <f>'Plan Agency North'!AL49+'Plan Agency South'!AL49</f>
        <v>81.864147347119982</v>
      </c>
      <c r="AM49" s="146">
        <f>'Plan Agency North'!AM49+'Plan Agency South'!AM49</f>
        <v>85.223513621670492</v>
      </c>
      <c r="AN49" s="146">
        <f>'Plan Agency North'!AN49+'Plan Agency South'!AN49</f>
        <v>607.32727532445574</v>
      </c>
      <c r="AO49" s="146">
        <f>'Plan Agency North'!AO49+'Plan Agency South'!AO49</f>
        <v>536.04779930667314</v>
      </c>
      <c r="AP49" s="146">
        <f>'Plan Agency North'!AP49+'Plan Agency South'!AP49</f>
        <v>615.1506505775593</v>
      </c>
      <c r="AQ49" s="146">
        <f>'Plan Agency North'!AQ49+'Plan Agency South'!AQ49</f>
        <v>674.22923017615426</v>
      </c>
      <c r="AR49" s="146">
        <f>'Plan Agency North'!AR49+'Plan Agency South'!AR49</f>
        <v>571.58977648606242</v>
      </c>
      <c r="AS49" s="146">
        <f>'Plan Agency North'!AS49+'Plan Agency South'!AS49</f>
        <v>661.18625807286912</v>
      </c>
      <c r="AT49" s="146">
        <f>'Plan Agency North'!AT49+'Plan Agency South'!AT49</f>
        <v>726.09490543102584</v>
      </c>
      <c r="AU49" s="146">
        <f>'Plan Agency North'!AU49+'Plan Agency South'!AU49</f>
        <v>617.0948518926939</v>
      </c>
      <c r="AV49" s="146">
        <f>'Plan Agency North'!AV49+'Plan Agency South'!AV49</f>
        <v>714.94717889832009</v>
      </c>
      <c r="AW49" s="147">
        <f>'Plan Agency North'!AW49+'Plan Agency South'!AW49</f>
        <v>758.15540575664954</v>
      </c>
      <c r="AX49" s="146">
        <f>'Plan Agency North'!AX49+'Plan Agency South'!AX49</f>
        <v>94.737372868917333</v>
      </c>
      <c r="AY49" s="146">
        <f>'Plan Agency North'!AY49+'Plan Agency South'!AY49</f>
        <v>98.344360354784286</v>
      </c>
      <c r="AZ49" s="146">
        <f>'Plan Agency North'!AZ49+'Plan Agency South'!AZ49</f>
        <v>802.44729364258421</v>
      </c>
      <c r="BA49" s="146">
        <f>'Plan Agency North'!BA49+'Plan Agency South'!BA49</f>
        <v>741.83022418079804</v>
      </c>
      <c r="BB49" s="146">
        <f>'Plan Agency North'!BB49+'Plan Agency South'!BB49</f>
        <v>774.75703634123477</v>
      </c>
      <c r="BC49" s="146">
        <f>'Plan Agency North'!BC49+'Plan Agency South'!BC49</f>
        <v>822.56944870600171</v>
      </c>
      <c r="BD49" s="146">
        <f>'Plan Agency North'!BD49+'Plan Agency South'!BD49</f>
        <v>783.13360492248887</v>
      </c>
      <c r="BE49" s="146">
        <f>'Plan Agency North'!BE49+'Plan Agency South'!BE49</f>
        <v>823.18406638453916</v>
      </c>
      <c r="BF49" s="146">
        <f>'Plan Agency North'!BF49+'Plan Agency South'!BF49</f>
        <v>882.14891123450786</v>
      </c>
      <c r="BG49" s="146">
        <f>'Plan Agency North'!BG49+'Plan Agency South'!BG49</f>
        <v>844.99173383681682</v>
      </c>
      <c r="BH49" s="146">
        <f>'Plan Agency North'!BH49+'Plan Agency South'!BH49</f>
        <v>890.68909045309124</v>
      </c>
      <c r="BI49" s="147">
        <f>'Plan Agency North'!BI49+'Plan Agency South'!BI49</f>
        <v>955.65601897040756</v>
      </c>
      <c r="BJ49" s="146">
        <f>'Plan Agency North'!BJ49+'Plan Agency South'!BJ49</f>
        <v>112.4625290375066</v>
      </c>
      <c r="BK49" s="146">
        <f>'Plan Agency North'!BK49+'Plan Agency South'!BK49</f>
        <v>116.88138104062878</v>
      </c>
      <c r="BL49" s="146">
        <f>'Plan Agency North'!BL49+'Plan Agency South'!BL49</f>
        <v>928.21597991597798</v>
      </c>
      <c r="BM49" s="146">
        <f>'Plan Agency North'!BM49+'Plan Agency South'!BM49</f>
        <v>856.07173376451658</v>
      </c>
      <c r="BN49" s="146">
        <f>'Plan Agency North'!BN49+'Plan Agency South'!BN49</f>
        <v>890.73628629336235</v>
      </c>
      <c r="BO49" s="146">
        <f>'Plan Agency North'!BO49+'Plan Agency South'!BO49</f>
        <v>924.70925764459116</v>
      </c>
      <c r="BP49" s="146">
        <f>'Plan Agency North'!BP49+'Plan Agency South'!BP49</f>
        <v>889.4966841562308</v>
      </c>
      <c r="BQ49" s="146">
        <f>'Plan Agency North'!BQ49+'Plan Agency South'!BQ49</f>
        <v>931.77277730989476</v>
      </c>
      <c r="BR49" s="146">
        <f>'Plan Agency North'!BR49+'Plan Agency South'!BR49</f>
        <v>983.56810243371297</v>
      </c>
      <c r="BS49" s="146">
        <f>'Plan Agency North'!BS49+'Plan Agency South'!BS49</f>
        <v>940.61026092252791</v>
      </c>
      <c r="BT49" s="146">
        <f>'Plan Agency North'!BT49+'Plan Agency South'!BT49</f>
        <v>988.31238286841358</v>
      </c>
      <c r="BU49" s="147">
        <f>'Plan Agency North'!BU49+'Plan Agency South'!BU49</f>
        <v>1037.914345950526</v>
      </c>
      <c r="BV49" s="146">
        <f>'Plan Agency North'!BV49+'Plan Agency South'!BV49</f>
        <v>126.90494432899722</v>
      </c>
      <c r="BW49" s="146">
        <f>'Plan Agency North'!BW49+'Plan Agency South'!BW49</f>
        <v>131.97917004462363</v>
      </c>
      <c r="BX49" s="146">
        <f>'Plan Agency North'!BX49+'Plan Agency South'!BX49</f>
        <v>1050.046311121604</v>
      </c>
      <c r="BY49" s="146">
        <f>'Plan Agency North'!BY49+'Plan Agency South'!BY49</f>
        <v>983.53202628491545</v>
      </c>
      <c r="BZ49" s="146">
        <f>'Plan Agency North'!BZ49+'Plan Agency South'!BZ49</f>
        <v>1022.6149466424073</v>
      </c>
      <c r="CA49" s="146">
        <f>'Plan Agency North'!CA49+'Plan Agency South'!CA49</f>
        <v>1060.899653919872</v>
      </c>
      <c r="CB49" s="146">
        <f>'Plan Agency North'!CB49+'Plan Agency South'!CB49</f>
        <v>1034.3847127333095</v>
      </c>
      <c r="CC49" s="146">
        <f>'Plan Agency North'!CC49+'Plan Agency South'!CC49</f>
        <v>1095.8045592345095</v>
      </c>
      <c r="CD49" s="146">
        <f>'Plan Agency North'!CD49+'Plan Agency South'!CD49</f>
        <v>1155.1855407468875</v>
      </c>
      <c r="CE49" s="146">
        <f>'Plan Agency North'!CE49+'Plan Agency South'!CE49</f>
        <v>1121.4187760366488</v>
      </c>
      <c r="CF49" s="146">
        <f>'Plan Agency North'!CF49+'Plan Agency South'!CF49</f>
        <v>1183.5075915416776</v>
      </c>
      <c r="CG49" s="147">
        <f>'Plan Agency North'!CG49+'Plan Agency South'!CG49</f>
        <v>1240.8028544004669</v>
      </c>
      <c r="CH49" s="146">
        <f>'Plan Agency North'!CH49+'Plan Agency South'!CH49</f>
        <v>145.53051043502563</v>
      </c>
      <c r="CI49" s="146">
        <f>'Plan Agency North'!CI49+'Plan Agency South'!CI49</f>
        <v>151.17389039798252</v>
      </c>
      <c r="CJ49" s="146">
        <f>'Plan Agency North'!CJ49+'Plan Agency South'!CJ49</f>
        <v>1204.7186627081785</v>
      </c>
      <c r="CK49" s="146">
        <f>'Plan Agency North'!CK49+'Plan Agency South'!CK49</f>
        <v>1127.3705336542494</v>
      </c>
      <c r="CL49" s="146">
        <f>'Plan Agency North'!CL49+'Plan Agency South'!CL49</f>
        <v>1171.3350614511046</v>
      </c>
      <c r="CM49" s="146">
        <f>'Plan Agency North'!CM49+'Plan Agency South'!CM49</f>
        <v>1214.3566653199755</v>
      </c>
      <c r="CN49" s="146">
        <f>'Plan Agency North'!CN49+'Plan Agency South'!CN49</f>
        <v>1183.6315966973432</v>
      </c>
      <c r="CO49" s="146">
        <f>'Plan Agency North'!CO49+'Plan Agency South'!CO49</f>
        <v>1253.4758228212745</v>
      </c>
      <c r="CP49" s="146">
        <f>'Plan Agency North'!CP49+'Plan Agency South'!CP49</f>
        <v>1320.660267922892</v>
      </c>
      <c r="CQ49" s="146">
        <f>'Plan Agency North'!CQ49+'Plan Agency South'!CQ49</f>
        <v>1298.5196062443656</v>
      </c>
      <c r="CR49" s="146">
        <f>'Plan Agency North'!CR49+'Plan Agency South'!CR49</f>
        <v>1379.5193490293186</v>
      </c>
      <c r="CS49" s="147">
        <f>'Plan Agency North'!CS49+'Plan Agency South'!CS49</f>
        <v>1445.9190034340895</v>
      </c>
    </row>
    <row r="50" spans="1:97" s="146" customFormat="1" x14ac:dyDescent="0.25">
      <c r="A50" s="146" t="s">
        <v>65</v>
      </c>
      <c r="B50" s="146">
        <f>'Plan Agency North'!B50+'Plan Agency South'!B50</f>
        <v>106</v>
      </c>
      <c r="C50" s="146">
        <f>'Plan Agency North'!C50+'Plan Agency South'!C50</f>
        <v>106</v>
      </c>
      <c r="D50" s="146">
        <f>'Plan Agency North'!D50+'Plan Agency South'!D50</f>
        <v>71</v>
      </c>
      <c r="E50" s="146">
        <f>'Plan Agency North'!E50+'Plan Agency South'!E50</f>
        <v>140</v>
      </c>
      <c r="F50" s="146">
        <f>'Plan Agency North'!F50+'Plan Agency South'!F50</f>
        <v>162</v>
      </c>
      <c r="G50" s="146">
        <f>'Plan Agency North'!G50+'Plan Agency South'!G50</f>
        <v>149</v>
      </c>
      <c r="H50" s="146">
        <f>'Plan Agency North'!H50+'Plan Agency South'!H50</f>
        <v>168</v>
      </c>
      <c r="I50" s="146">
        <f>'Plan Agency North'!I50+'Plan Agency South'!I50</f>
        <v>132</v>
      </c>
      <c r="J50" s="146">
        <f>'Plan Agency North'!J50+'Plan Agency South'!J50</f>
        <v>174</v>
      </c>
      <c r="K50" s="146">
        <f>'Plan Agency North'!K50+'Plan Agency South'!K50</f>
        <v>203</v>
      </c>
      <c r="L50" s="146">
        <f>'Plan Agency North'!L50+'Plan Agency South'!L50</f>
        <v>121</v>
      </c>
      <c r="M50" s="147">
        <f>'Plan Agency North'!M50+'Plan Agency South'!M50</f>
        <v>320</v>
      </c>
      <c r="N50" s="145">
        <f>'Plan Agency North'!N50+'Plan Agency South'!N50</f>
        <v>104</v>
      </c>
      <c r="O50" s="145">
        <f>'Plan Agency North'!O50+'Plan Agency South'!O50</f>
        <v>56</v>
      </c>
      <c r="P50" s="145">
        <f>'Plan Agency North'!P50+'Plan Agency South'!P50</f>
        <v>49</v>
      </c>
      <c r="Q50" s="145">
        <f>'Plan Agency North'!Q50+'Plan Agency South'!Q50</f>
        <v>169</v>
      </c>
      <c r="R50" s="145">
        <f>'Plan Agency North'!R50+'Plan Agency South'!R50</f>
        <v>162</v>
      </c>
      <c r="S50" s="145">
        <f>'Plan Agency North'!S50+'Plan Agency South'!S50</f>
        <v>232</v>
      </c>
      <c r="T50" s="150">
        <f>'Plan Agency North'!T50+'Plan Agency South'!T50</f>
        <v>300</v>
      </c>
      <c r="U50" s="150">
        <f>'Plan Agency North'!U50+'Plan Agency South'!U50</f>
        <v>228</v>
      </c>
      <c r="V50" s="154">
        <f>'Plan Agency North'!V50+'Plan Agency South'!V50</f>
        <v>320.36</v>
      </c>
      <c r="W50" s="154">
        <f>'Plan Agency North'!W50+'Plan Agency South'!W50</f>
        <v>387.82835765440001</v>
      </c>
      <c r="X50" s="154">
        <f>'Plan Agency North'!X50+'Plan Agency South'!X50</f>
        <v>448.03293490688009</v>
      </c>
      <c r="Y50" s="155">
        <f>'Plan Agency North'!Y50+'Plan Agency South'!Y50</f>
        <v>470.06793075308798</v>
      </c>
      <c r="Z50" s="146">
        <f>'Plan Agency North'!Z50+'Plan Agency South'!Z50</f>
        <v>218.421571007718</v>
      </c>
      <c r="AA50" s="146">
        <f>'Plan Agency North'!AA50+'Plan Agency South'!AA50</f>
        <v>63.567470000834575</v>
      </c>
      <c r="AB50" s="146">
        <f>'Plan Agency North'!AB50+'Plan Agency South'!AB50</f>
        <v>110.28921407916347</v>
      </c>
      <c r="AC50" s="146">
        <f>'Plan Agency North'!AC50+'Plan Agency South'!AC50</f>
        <v>277.28463703161879</v>
      </c>
      <c r="AD50" s="146">
        <f>'Plan Agency North'!AD50+'Plan Agency South'!AD50</f>
        <v>273.9894868095916</v>
      </c>
      <c r="AE50" s="146">
        <f>'Plan Agency North'!AE50+'Plan Agency South'!AE50</f>
        <v>336.32244214063445</v>
      </c>
      <c r="AF50" s="146">
        <f>'Plan Agency North'!AF50+'Plan Agency South'!AF50</f>
        <v>432.45187453026597</v>
      </c>
      <c r="AG50" s="146">
        <f>'Plan Agency North'!AG50+'Plan Agency South'!AG50</f>
        <v>307.59261632311103</v>
      </c>
      <c r="AH50" s="146">
        <f>'Plan Agency North'!AH50+'Plan Agency South'!AH50</f>
        <v>375.21753364854794</v>
      </c>
      <c r="AI50" s="146">
        <f>'Plan Agency North'!AI50+'Plan Agency South'!AI50</f>
        <v>444.34313637709579</v>
      </c>
      <c r="AJ50" s="146">
        <f>'Plan Agency North'!AJ50+'Plan Agency South'!AJ50</f>
        <v>351.51567178578614</v>
      </c>
      <c r="AK50" s="147">
        <f>'Plan Agency North'!AK50+'Plan Agency South'!AK50</f>
        <v>417.09957566592811</v>
      </c>
      <c r="AL50" s="146">
        <f>'Plan Agency North'!AL50+'Plan Agency South'!AL50</f>
        <v>281.67334123844728</v>
      </c>
      <c r="AM50" s="146">
        <f>'Plan Agency North'!AM50+'Plan Agency South'!AM50</f>
        <v>81.864147347119982</v>
      </c>
      <c r="AN50" s="146">
        <f>'Plan Agency North'!AN50+'Plan Agency South'!AN50</f>
        <v>140.06387068693388</v>
      </c>
      <c r="AO50" s="146">
        <f>'Plan Agency North'!AO50+'Plan Agency South'!AO50</f>
        <v>425.12909272711897</v>
      </c>
      <c r="AP50" s="146">
        <f>'Plan Agency North'!AP50+'Plan Agency South'!AP50</f>
        <v>385.07239027764354</v>
      </c>
      <c r="AQ50" s="146">
        <f>'Plan Agency North'!AQ50+'Plan Agency South'!AQ50</f>
        <v>443.78725505952491</v>
      </c>
      <c r="AR50" s="146">
        <f>'Plan Agency North'!AR50+'Plan Agency South'!AR50</f>
        <v>484.39700662153427</v>
      </c>
      <c r="AS50" s="146">
        <f>'Plan Agency North'!AS50+'Plan Agency South'!AS50</f>
        <v>412.36119589351654</v>
      </c>
      <c r="AT50" s="146">
        <f>'Plan Agency North'!AT50+'Plan Agency South'!AT50</f>
        <v>476.99865760971284</v>
      </c>
      <c r="AU50" s="146">
        <f>'Plan Agency North'!AU50+'Plan Agency South'!AU50</f>
        <v>521.65014254413325</v>
      </c>
      <c r="AV50" s="146">
        <f>'Plan Agency North'!AV50+'Plan Agency South'!AV50</f>
        <v>445.1898574368721</v>
      </c>
      <c r="AW50" s="147">
        <f>'Plan Agency North'!AW50+'Plan Agency South'!AW50</f>
        <v>515.78332191950255</v>
      </c>
      <c r="AX50" s="146">
        <f>'Plan Agency North'!AX50+'Plan Agency South'!AX50</f>
        <v>320.66579495980289</v>
      </c>
      <c r="AY50" s="146">
        <f>'Plan Agency North'!AY50+'Plan Agency South'!AY50</f>
        <v>94.737372868917333</v>
      </c>
      <c r="AZ50" s="146">
        <f>'Plan Agency North'!AZ50+'Plan Agency South'!AZ50</f>
        <v>169.4023135353701</v>
      </c>
      <c r="BA50" s="146">
        <f>'Plan Agency North'!BA50+'Plan Agency South'!BA50</f>
        <v>553.90078953362479</v>
      </c>
      <c r="BB50" s="146">
        <f>'Plan Agency North'!BB50+'Plan Agency South'!BB50</f>
        <v>533.25434355314667</v>
      </c>
      <c r="BC50" s="146">
        <f>'Plan Agency North'!BC50+'Plan Agency South'!BC50</f>
        <v>555.56960991206154</v>
      </c>
      <c r="BD50" s="146">
        <f>'Plan Agency North'!BD50+'Plan Agency South'!BD50</f>
        <v>591.20533305707272</v>
      </c>
      <c r="BE50" s="146">
        <f>'Plan Agency North'!BE50+'Plan Agency South'!BE50</f>
        <v>564.97495783693853</v>
      </c>
      <c r="BF50" s="146">
        <f>'Plan Agency North'!BF50+'Plan Agency South'!BF50</f>
        <v>593.8685050345606</v>
      </c>
      <c r="BG50" s="146">
        <f>'Plan Agency North'!BG50+'Plan Agency South'!BG50</f>
        <v>634.04679987771738</v>
      </c>
      <c r="BH50" s="146">
        <f>'Plan Agency North'!BH50+'Plan Agency South'!BH50</f>
        <v>609.60117941084673</v>
      </c>
      <c r="BI50" s="147">
        <f>'Plan Agency North'!BI50+'Plan Agency South'!BI50</f>
        <v>642.56855811258743</v>
      </c>
      <c r="BJ50" s="146">
        <f>'Plan Agency North'!BJ50+'Plan Agency South'!BJ50</f>
        <v>385.45108042742493</v>
      </c>
      <c r="BK50" s="146">
        <f>'Plan Agency North'!BK50+'Plan Agency South'!BK50</f>
        <v>112.4625290375066</v>
      </c>
      <c r="BL50" s="146">
        <f>'Plan Agency North'!BL50+'Plan Agency South'!BL50</f>
        <v>201.34171278073177</v>
      </c>
      <c r="BM50" s="146">
        <f>'Plan Agency North'!BM50+'Plan Agency South'!BM50</f>
        <v>645.46298585711179</v>
      </c>
      <c r="BN50" s="146">
        <f>'Plan Agency North'!BN50+'Plan Agency South'!BN50</f>
        <v>615.37252883213421</v>
      </c>
      <c r="BO50" s="146">
        <f>'Plan Agency North'!BO50+'Plan Agency South'!BO50</f>
        <v>638.73730913456325</v>
      </c>
      <c r="BP50" s="146">
        <f>'Plan Agency North'!BP50+'Plan Agency South'!BP50</f>
        <v>671.29597534927632</v>
      </c>
      <c r="BQ50" s="146">
        <f>'Plan Agency North'!BQ50+'Plan Agency South'!BQ50</f>
        <v>641.70832214128086</v>
      </c>
      <c r="BR50" s="146">
        <f>'Plan Agency North'!BR50+'Plan Agency South'!BR50</f>
        <v>676.90121115617319</v>
      </c>
      <c r="BS50" s="146">
        <f>'Plan Agency North'!BS50+'Plan Agency South'!BS50</f>
        <v>707.01367892442977</v>
      </c>
      <c r="BT50" s="146">
        <f>'Plan Agency North'!BT50+'Plan Agency South'!BT50</f>
        <v>678.5831168083954</v>
      </c>
      <c r="BU50" s="147">
        <f>'Plan Agency North'!BU50+'Plan Agency South'!BU50</f>
        <v>712.99679049792724</v>
      </c>
      <c r="BV50" s="146">
        <f>'Plan Agency North'!BV50+'Plan Agency South'!BV50</f>
        <v>415.544817276397</v>
      </c>
      <c r="BW50" s="146">
        <f>'Plan Agency North'!BW50+'Plan Agency South'!BW50</f>
        <v>126.90494432899722</v>
      </c>
      <c r="BX50" s="146">
        <f>'Plan Agency North'!BX50+'Plan Agency South'!BX50</f>
        <v>227.32724268783346</v>
      </c>
      <c r="BY50" s="146">
        <f>'Plan Agency North'!BY50+'Plan Agency South'!BY50</f>
        <v>730.15015593929866</v>
      </c>
      <c r="BZ50" s="146">
        <f>'Plan Agency North'!BZ50+'Plan Agency South'!BZ50</f>
        <v>706.97574078783487</v>
      </c>
      <c r="CA50" s="146">
        <f>'Plan Agency North'!CA50+'Plan Agency South'!CA50</f>
        <v>733.32560227291015</v>
      </c>
      <c r="CB50" s="146">
        <f>'Plan Agency North'!CB50+'Plan Agency South'!CB50</f>
        <v>770.14088980050929</v>
      </c>
      <c r="CC50" s="146">
        <f>'Plan Agency North'!CC50+'Plan Agency South'!CC50</f>
        <v>755.7494962419853</v>
      </c>
      <c r="CD50" s="146">
        <f>'Plan Agency North'!CD50+'Plan Agency South'!CD50</f>
        <v>796.04615772619616</v>
      </c>
      <c r="CE50" s="146">
        <f>'Plan Agency North'!CE50+'Plan Agency South'!CE50</f>
        <v>830.38611419293568</v>
      </c>
      <c r="CF50" s="146">
        <f>'Plan Agency North'!CF50+'Plan Agency South'!CF50</f>
        <v>814.12427162744279</v>
      </c>
      <c r="CG50" s="147">
        <f>'Plan Agency North'!CG50+'Plan Agency South'!CG50</f>
        <v>853.81619104078197</v>
      </c>
      <c r="CH50" s="146">
        <f>'Plan Agency North'!CH50+'Plan Agency South'!CH50</f>
        <v>478.63793501922737</v>
      </c>
      <c r="CI50" s="146">
        <f>'Plan Agency North'!CI50+'Plan Agency South'!CI50</f>
        <v>145.53051043502563</v>
      </c>
      <c r="CJ50" s="146">
        <f>'Plan Agency North'!CJ50+'Plan Agency South'!CJ50</f>
        <v>260.46970375296723</v>
      </c>
      <c r="CK50" s="146">
        <f>'Plan Agency North'!CK50+'Plan Agency South'!CK50</f>
        <v>837.81260781777837</v>
      </c>
      <c r="CL50" s="146">
        <f>'Plan Agency North'!CL50+'Plan Agency South'!CL50</f>
        <v>810.42675983341189</v>
      </c>
      <c r="CM50" s="146">
        <f>'Plan Agency North'!CM50+'Plan Agency South'!CM50</f>
        <v>839.91741864591097</v>
      </c>
      <c r="CN50" s="146">
        <f>'Plan Agency North'!CN50+'Plan Agency South'!CN50</f>
        <v>881.60302010123428</v>
      </c>
      <c r="CO50" s="146">
        <f>'Plan Agency North'!CO50+'Plan Agency South'!CO50</f>
        <v>864.91010681901525</v>
      </c>
      <c r="CP50" s="146">
        <f>'Plan Agency North'!CP50+'Plan Agency South'!CP50</f>
        <v>910.46795696030472</v>
      </c>
      <c r="CQ50" s="146">
        <f>'Plan Agency North'!CQ50+'Plan Agency South'!CQ50</f>
        <v>961.65855436446486</v>
      </c>
      <c r="CR50" s="146">
        <f>'Plan Agency North'!CR50+'Plan Agency South'!CR50</f>
        <v>949.2768816831408</v>
      </c>
      <c r="CS50" s="147">
        <f>'Plan Agency North'!CS50+'Plan Agency South'!CS50</f>
        <v>995.22467322829448</v>
      </c>
    </row>
    <row r="51" spans="1:97" s="146" customFormat="1" x14ac:dyDescent="0.25">
      <c r="A51" s="146" t="s">
        <v>66</v>
      </c>
      <c r="B51" s="146">
        <f>'Plan Agency North'!B51+'Plan Agency South'!B51</f>
        <v>124</v>
      </c>
      <c r="C51" s="146">
        <f>'Plan Agency North'!C51+'Plan Agency South'!C51</f>
        <v>116</v>
      </c>
      <c r="D51" s="146">
        <f>'Plan Agency North'!D51+'Plan Agency South'!D51</f>
        <v>176</v>
      </c>
      <c r="E51" s="146">
        <f>'Plan Agency North'!E51+'Plan Agency South'!E51</f>
        <v>110</v>
      </c>
      <c r="F51" s="146">
        <f>'Plan Agency North'!F51+'Plan Agency South'!F51</f>
        <v>136</v>
      </c>
      <c r="G51" s="146">
        <f>'Plan Agency North'!G51+'Plan Agency South'!G51</f>
        <v>257</v>
      </c>
      <c r="H51" s="146">
        <f>'Plan Agency North'!H51+'Plan Agency South'!H51</f>
        <v>234</v>
      </c>
      <c r="I51" s="146">
        <f>'Plan Agency North'!I51+'Plan Agency South'!I51</f>
        <v>160</v>
      </c>
      <c r="J51" s="146">
        <f>'Plan Agency North'!J51+'Plan Agency South'!J51</f>
        <v>270</v>
      </c>
      <c r="K51" s="146">
        <f>'Plan Agency North'!K51+'Plan Agency South'!K51</f>
        <v>210</v>
      </c>
      <c r="L51" s="146">
        <f>'Plan Agency North'!L51+'Plan Agency South'!L51</f>
        <v>266</v>
      </c>
      <c r="M51" s="147">
        <f>'Plan Agency North'!M51+'Plan Agency South'!M51</f>
        <v>290</v>
      </c>
      <c r="N51" s="145">
        <f>'Plan Agency North'!N51+'Plan Agency South'!N51</f>
        <v>147</v>
      </c>
      <c r="O51" s="145">
        <f>'Plan Agency North'!O51+'Plan Agency South'!O51</f>
        <v>177</v>
      </c>
      <c r="P51" s="145">
        <f>'Plan Agency North'!P51+'Plan Agency South'!P51</f>
        <v>150</v>
      </c>
      <c r="Q51" s="145">
        <f>'Plan Agency North'!Q51+'Plan Agency South'!Q51</f>
        <v>62</v>
      </c>
      <c r="R51" s="145">
        <f>'Plan Agency North'!R51+'Plan Agency South'!R51</f>
        <v>150</v>
      </c>
      <c r="S51" s="145">
        <f>'Plan Agency North'!S51+'Plan Agency South'!S51</f>
        <v>250</v>
      </c>
      <c r="T51" s="150">
        <f>'Plan Agency North'!T51+'Plan Agency South'!T51</f>
        <v>203</v>
      </c>
      <c r="U51" s="150">
        <f>'Plan Agency North'!U51+'Plan Agency South'!U51</f>
        <v>307</v>
      </c>
      <c r="V51" s="154">
        <f>'Plan Agency North'!V51+'Plan Agency South'!V51</f>
        <v>212.91399999999999</v>
      </c>
      <c r="W51" s="154">
        <f>'Plan Agency North'!W51+'Plan Agency South'!W51</f>
        <v>186.67499999999998</v>
      </c>
      <c r="X51" s="154">
        <f>'Plan Agency North'!X51+'Plan Agency South'!X51</f>
        <v>244.52933079872003</v>
      </c>
      <c r="Y51" s="155">
        <f>'Plan Agency North'!Y51+'Plan Agency South'!Y51</f>
        <v>291.65036134351999</v>
      </c>
      <c r="Z51" s="146">
        <f>'Plan Agency North'!Z51+'Plan Agency South'!Z51</f>
        <v>158.76879885756671</v>
      </c>
      <c r="AA51" s="146">
        <f>'Plan Agency North'!AA51+'Plan Agency South'!AA51</f>
        <v>166.00039396586567</v>
      </c>
      <c r="AB51" s="146">
        <f>'Plan Agency North'!AB51+'Plan Agency South'!AB51</f>
        <v>88.570674867829496</v>
      </c>
      <c r="AC51" s="146">
        <f>'Plan Agency North'!AC51+'Plan Agency South'!AC51</f>
        <v>89.573954212298432</v>
      </c>
      <c r="AD51" s="146">
        <f>'Plan Agency North'!AD51+'Plan Agency South'!AD51</f>
        <v>234.12805612401758</v>
      </c>
      <c r="AE51" s="146">
        <f>'Plan Agency North'!AE51+'Plan Agency South'!AE51</f>
        <v>231.34576308254674</v>
      </c>
      <c r="AF51" s="146">
        <f>'Plan Agency North'!AF51+'Plan Agency South'!AF51</f>
        <v>283.97721724586603</v>
      </c>
      <c r="AG51" s="146">
        <f>'Plan Agency North'!AG51+'Plan Agency South'!AG51</f>
        <v>365.14506477837534</v>
      </c>
      <c r="AH51" s="146">
        <f>'Plan Agency North'!AH51+'Plan Agency South'!AH51</f>
        <v>259.71890151858196</v>
      </c>
      <c r="AI51" s="146">
        <f>'Plan Agency North'!AI51+'Plan Agency South'!AI51</f>
        <v>316.81867671148791</v>
      </c>
      <c r="AJ51" s="146">
        <f>'Plan Agency North'!AJ51+'Plan Agency South'!AJ51</f>
        <v>375.1855706313645</v>
      </c>
      <c r="AK51" s="147">
        <f>'Plan Agency North'!AK51+'Plan Agency South'!AK51</f>
        <v>296.80577262904632</v>
      </c>
      <c r="AL51" s="146">
        <f>'Plan Agency North'!AL51+'Plan Agency South'!AL51</f>
        <v>184.19730239941975</v>
      </c>
      <c r="AM51" s="146">
        <f>'Plan Agency North'!AM51+'Plan Agency South'!AM51</f>
        <v>214.07173934121988</v>
      </c>
      <c r="AN51" s="146">
        <f>'Plan Agency North'!AN51+'Plan Agency South'!AN51</f>
        <v>112.47914048148655</v>
      </c>
      <c r="AO51" s="146">
        <f>'Plan Agency North'!AO51+'Plan Agency South'!AO51</f>
        <v>114.75152797639117</v>
      </c>
      <c r="AP51" s="146">
        <f>'Plan Agency North'!AP51+'Plan Agency South'!AP51</f>
        <v>357.61717066028257</v>
      </c>
      <c r="AQ51" s="146">
        <f>'Plan Agency North'!AQ51+'Plan Agency South'!AQ51</f>
        <v>325.13972345483103</v>
      </c>
      <c r="AR51" s="146">
        <f>'Plan Agency North'!AR51+'Plan Agency South'!AR51</f>
        <v>373.25079970401953</v>
      </c>
      <c r="AS51" s="146">
        <f>'Plan Agency North'!AS51+'Plan Agency South'!AS51</f>
        <v>409.00545651095854</v>
      </c>
      <c r="AT51" s="146">
        <f>'Plan Agency North'!AT51+'Plan Agency South'!AT51</f>
        <v>348.18129936464959</v>
      </c>
      <c r="AU51" s="146">
        <f>'Plan Agency North'!AU51+'Plan Agency South'!AU51</f>
        <v>401.17431638752106</v>
      </c>
      <c r="AV51" s="146">
        <f>'Plan Agency North'!AV51+'Plan Agency South'!AV51</f>
        <v>440.46051435856424</v>
      </c>
      <c r="AW51" s="147">
        <f>'Plan Agency North'!AW51+'Plan Agency South'!AW51</f>
        <v>375.90050802539719</v>
      </c>
      <c r="AX51" s="146">
        <f>'Plan Agency North'!AX51+'Plan Agency South'!AX51</f>
        <v>232.0908376073188</v>
      </c>
      <c r="AY51" s="146">
        <f>'Plan Agency North'!AY51+'Plan Agency South'!AY51</f>
        <v>243.70600416945013</v>
      </c>
      <c r="AZ51" s="146">
        <f>'Plan Agency North'!AZ51+'Plan Agency South'!AZ51</f>
        <v>136.4332164214635</v>
      </c>
      <c r="BA51" s="146">
        <f>'Plan Agency North'!BA51+'Plan Agency South'!BA51</f>
        <v>136.83038868270461</v>
      </c>
      <c r="BB51" s="146">
        <f>'Plan Agency North'!BB51+'Plan Agency South'!BB51</f>
        <v>463.19938672894148</v>
      </c>
      <c r="BC51" s="146">
        <f>'Plan Agency North'!BC51+'Plan Agency South'!BC51</f>
        <v>447.54285067167723</v>
      </c>
      <c r="BD51" s="146">
        <f>'Plan Agency North'!BD51+'Plan Agency South'!BD51</f>
        <v>467.4075787094896</v>
      </c>
      <c r="BE51" s="146">
        <f>'Plan Agency North'!BE51+'Plan Agency South'!BE51</f>
        <v>499.19013502006987</v>
      </c>
      <c r="BF51" s="146">
        <f>'Plan Agency North'!BF51+'Plan Agency South'!BF51</f>
        <v>477.04225539919724</v>
      </c>
      <c r="BG51" s="146">
        <f>'Plan Agency North'!BG51+'Plan Agency South'!BG51</f>
        <v>499.64254527239041</v>
      </c>
      <c r="BH51" s="146">
        <f>'Plan Agency North'!BH51+'Plan Agency South'!BH51</f>
        <v>535.3637559447493</v>
      </c>
      <c r="BI51" s="147">
        <f>'Plan Agency North'!BI51+'Plan Agency South'!BI51</f>
        <v>514.72285184734233</v>
      </c>
      <c r="BJ51" s="146">
        <f>'Plan Agency North'!BJ51+'Plan Agency South'!BJ51</f>
        <v>275.40168612326852</v>
      </c>
      <c r="BK51" s="146">
        <f>'Plan Agency North'!BK51+'Plan Agency South'!BK51</f>
        <v>292.94282112484291</v>
      </c>
      <c r="BL51" s="146">
        <f>'Plan Agency North'!BL51+'Plan Agency South'!BL51</f>
        <v>161.96458251331322</v>
      </c>
      <c r="BM51" s="146">
        <f>'Plan Agency North'!BM51+'Plan Agency South'!BM51</f>
        <v>163.84157514294768</v>
      </c>
      <c r="BN51" s="146">
        <f>'Plan Agency North'!BN51+'Plan Agency South'!BN51</f>
        <v>539.76815965885351</v>
      </c>
      <c r="BO51" s="146">
        <f>'Plan Agency North'!BO51+'Plan Agency South'!BO51</f>
        <v>516.46413261708244</v>
      </c>
      <c r="BP51" s="146">
        <f>'Plan Agency North'!BP51+'Plan Agency South'!BP51</f>
        <v>542.71294775197464</v>
      </c>
      <c r="BQ51" s="146">
        <f>'Plan Agency North'!BQ51+'Plan Agency South'!BQ51</f>
        <v>566.81546974591481</v>
      </c>
      <c r="BR51" s="146">
        <f>'Plan Agency North'!BR51+'Plan Agency South'!BR51</f>
        <v>545.61187201651842</v>
      </c>
      <c r="BS51" s="146">
        <f>'Plan Agency North'!BS51+'Plan Agency South'!BS51</f>
        <v>569.48823841890044</v>
      </c>
      <c r="BT51" s="146">
        <f>'Plan Agency North'!BT51+'Plan Agency South'!BT51</f>
        <v>596.97406993663139</v>
      </c>
      <c r="BU51" s="147">
        <f>'Plan Agency North'!BU51+'Plan Agency South'!BU51</f>
        <v>572.96844050833658</v>
      </c>
      <c r="BV51" s="146">
        <f>'Plan Agency North'!BV51+'Plan Agency South'!BV51</f>
        <v>303.70104407645266</v>
      </c>
      <c r="BW51" s="146">
        <f>'Plan Agency North'!BW51+'Plan Agency South'!BW51</f>
        <v>315.8140611300617</v>
      </c>
      <c r="BX51" s="146">
        <f>'Plan Agency North'!BX51+'Plan Agency South'!BX51</f>
        <v>182.74559727487346</v>
      </c>
      <c r="BY51" s="146">
        <f>'Plan Agency North'!BY51+'Plan Agency South'!BY51</f>
        <v>184.97924719064764</v>
      </c>
      <c r="BZ51" s="146">
        <f>'Plan Agency North'!BZ51+'Plan Agency South'!BZ51</f>
        <v>610.58708637372922</v>
      </c>
      <c r="CA51" s="146">
        <f>'Plan Agency North'!CA51+'Plan Agency South'!CA51</f>
        <v>593.3595655562558</v>
      </c>
      <c r="CB51" s="146">
        <f>'Plan Agency North'!CB51+'Plan Agency South'!CB51</f>
        <v>623.06357500020101</v>
      </c>
      <c r="CC51" s="146">
        <f>'Plan Agency North'!CC51+'Plan Agency South'!CC51</f>
        <v>658.51823527637475</v>
      </c>
      <c r="CD51" s="146">
        <f>'Plan Agency North'!CD51+'Plan Agency South'!CD51</f>
        <v>642.55948822134519</v>
      </c>
      <c r="CE51" s="146">
        <f>'Plan Agency North'!CE51+'Plan Agency South'!CE51</f>
        <v>669.73495172488231</v>
      </c>
      <c r="CF51" s="146">
        <f>'Plan Agency North'!CF51+'Plan Agency South'!CF51</f>
        <v>705.53724710148231</v>
      </c>
      <c r="CG51" s="147">
        <f>'Plan Agency North'!CG51+'Plan Agency South'!CG51</f>
        <v>687.41396999134736</v>
      </c>
      <c r="CH51" s="146">
        <f>'Plan Agency North'!CH51+'Plan Agency South'!CH51</f>
        <v>350.41010444772917</v>
      </c>
      <c r="CI51" s="146">
        <f>'Plan Agency North'!CI51+'Plan Agency South'!CI51</f>
        <v>363.76483061461278</v>
      </c>
      <c r="CJ51" s="146">
        <f>'Plan Agency North'!CJ51+'Plan Agency South'!CJ51</f>
        <v>209.63222185903993</v>
      </c>
      <c r="CK51" s="146">
        <f>'Plan Agency North'!CK51+'Plan Agency South'!CK51</f>
        <v>211.97687781406881</v>
      </c>
      <c r="CL51" s="146">
        <f>'Plan Agency North'!CL51+'Plan Agency South'!CL51</f>
        <v>700.62210082639444</v>
      </c>
      <c r="CM51" s="146">
        <f>'Plan Agency North'!CM51+'Plan Agency South'!CM51</f>
        <v>680.1388715360988</v>
      </c>
      <c r="CN51" s="146">
        <f>'Plan Agency North'!CN51+'Plan Agency South'!CN51</f>
        <v>713.67982912561274</v>
      </c>
      <c r="CO51" s="146">
        <f>'Plan Agency North'!CO51+'Plan Agency South'!CO51</f>
        <v>753.92965819276492</v>
      </c>
      <c r="CP51" s="146">
        <f>'Plan Agency North'!CP51+'Plan Agency South'!CP51</f>
        <v>735.27448223254009</v>
      </c>
      <c r="CQ51" s="146">
        <f>'Plan Agency North'!CQ51+'Plan Agency South'!CQ51</f>
        <v>775.95356978617542</v>
      </c>
      <c r="CR51" s="146">
        <f>'Plan Agency North'!CR51+'Plan Agency South'!CR51</f>
        <v>822.84263110345955</v>
      </c>
      <c r="CS51" s="147">
        <f>'Plan Agency North'!CS51+'Plan Agency South'!CS51</f>
        <v>801.53142781797658</v>
      </c>
    </row>
    <row r="52" spans="1:97" s="146" customFormat="1" x14ac:dyDescent="0.25">
      <c r="A52" s="146" t="s">
        <v>67</v>
      </c>
      <c r="B52" s="146">
        <f>'Plan Agency North'!B52+'Plan Agency South'!B52</f>
        <v>81</v>
      </c>
      <c r="C52" s="146">
        <f>'Plan Agency North'!C52+'Plan Agency South'!C52</f>
        <v>65</v>
      </c>
      <c r="D52" s="146">
        <f>'Plan Agency North'!D52+'Plan Agency South'!D52</f>
        <v>124</v>
      </c>
      <c r="E52" s="146">
        <f>'Plan Agency North'!E52+'Plan Agency South'!E52</f>
        <v>142</v>
      </c>
      <c r="F52" s="146">
        <f>'Plan Agency North'!F52+'Plan Agency South'!F52</f>
        <v>182</v>
      </c>
      <c r="G52" s="146">
        <f>'Plan Agency North'!G52+'Plan Agency South'!G52</f>
        <v>143</v>
      </c>
      <c r="H52" s="146">
        <f>'Plan Agency North'!H52+'Plan Agency South'!H52</f>
        <v>132</v>
      </c>
      <c r="I52" s="146">
        <f>'Plan Agency North'!I52+'Plan Agency South'!I52</f>
        <v>140</v>
      </c>
      <c r="J52" s="146">
        <f>'Plan Agency North'!J52+'Plan Agency South'!J52</f>
        <v>260</v>
      </c>
      <c r="K52" s="146">
        <f>'Plan Agency North'!K52+'Plan Agency South'!K52</f>
        <v>192</v>
      </c>
      <c r="L52" s="146">
        <f>'Plan Agency North'!L52+'Plan Agency South'!L52</f>
        <v>199</v>
      </c>
      <c r="M52" s="147">
        <f>'Plan Agency North'!M52+'Plan Agency South'!M52</f>
        <v>233</v>
      </c>
      <c r="N52" s="145">
        <f>'Plan Agency North'!N52+'Plan Agency South'!N52</f>
        <v>124</v>
      </c>
      <c r="O52" s="145">
        <f>'Plan Agency North'!O52+'Plan Agency South'!O52</f>
        <v>121</v>
      </c>
      <c r="P52" s="145">
        <f>'Plan Agency North'!P52+'Plan Agency South'!P52</f>
        <v>256</v>
      </c>
      <c r="Q52" s="145">
        <f>'Plan Agency North'!Q52+'Plan Agency South'!Q52</f>
        <v>184</v>
      </c>
      <c r="R52" s="145">
        <f>'Plan Agency North'!R52+'Plan Agency South'!R52</f>
        <v>132</v>
      </c>
      <c r="S52" s="145">
        <f>'Plan Agency North'!S52+'Plan Agency South'!S52</f>
        <v>114</v>
      </c>
      <c r="T52" s="150">
        <f>'Plan Agency North'!T52+'Plan Agency South'!T52</f>
        <v>113</v>
      </c>
      <c r="U52" s="150">
        <f>'Plan Agency North'!U52+'Plan Agency South'!U52</f>
        <v>155</v>
      </c>
      <c r="V52" s="154">
        <f>'Plan Agency North'!V52+'Plan Agency South'!V52</f>
        <v>394.94400000000007</v>
      </c>
      <c r="W52" s="154">
        <f>'Plan Agency North'!W52+'Plan Agency South'!W52</f>
        <v>372.47700000000003</v>
      </c>
      <c r="X52" s="154">
        <f>'Plan Agency North'!X52+'Plan Agency South'!X52</f>
        <v>447.81000000000006</v>
      </c>
      <c r="Y52" s="155">
        <f>'Plan Agency North'!Y52+'Plan Agency South'!Y52</f>
        <v>506.67269689600005</v>
      </c>
      <c r="Z52" s="146">
        <f>'Plan Agency North'!Z52+'Plan Agency South'!Z52</f>
        <v>260.28772470976003</v>
      </c>
      <c r="AA52" s="146">
        <f>'Plan Agency North'!AA52+'Plan Agency South'!AA52</f>
        <v>282.37463605091847</v>
      </c>
      <c r="AB52" s="146">
        <f>'Plan Agency North'!AB52+'Plan Agency South'!AB52</f>
        <v>570.79506546690118</v>
      </c>
      <c r="AC52" s="146">
        <f>'Plan Agency North'!AC52+'Plan Agency South'!AC52</f>
        <v>410.83477040301034</v>
      </c>
      <c r="AD52" s="146">
        <f>'Plan Agency North'!AD52+'Plan Agency South'!AD52</f>
        <v>287.67611576896189</v>
      </c>
      <c r="AE52" s="146">
        <f>'Plan Agency North'!AE52+'Plan Agency South'!AE52</f>
        <v>281.0861016034836</v>
      </c>
      <c r="AF52" s="146">
        <f>'Plan Agency North'!AF52+'Plan Agency South'!AF52</f>
        <v>376.95637207585855</v>
      </c>
      <c r="AG52" s="146">
        <f>'Plan Agency North'!AG52+'Plan Agency South'!AG52</f>
        <v>497.00074296101189</v>
      </c>
      <c r="AH52" s="146">
        <f>'Plan Agency North'!AH52+'Plan Agency South'!AH52</f>
        <v>591.1857323776336</v>
      </c>
      <c r="AI52" s="146">
        <f>'Plan Agency North'!AI52+'Plan Agency South'!AI52</f>
        <v>595.96422832837948</v>
      </c>
      <c r="AJ52" s="146">
        <f>'Plan Agency North'!AJ52+'Plan Agency South'!AJ52</f>
        <v>615.34497353983625</v>
      </c>
      <c r="AK52" s="147">
        <f>'Plan Agency North'!AK52+'Plan Agency South'!AK52</f>
        <v>635.70040000124914</v>
      </c>
      <c r="AL52" s="146">
        <f>'Plan Agency North'!AL52+'Plan Agency South'!AL52</f>
        <v>322.85990462151972</v>
      </c>
      <c r="AM52" s="146">
        <f>'Plan Agency North'!AM52+'Plan Agency South'!AM52</f>
        <v>330.94239353054837</v>
      </c>
      <c r="AN52" s="146">
        <f>'Plan Agency North'!AN52+'Plan Agency South'!AN52</f>
        <v>656.99979571762651</v>
      </c>
      <c r="AO52" s="146">
        <f>'Plan Agency North'!AO52+'Plan Agency South'!AO52</f>
        <v>506.15913694021879</v>
      </c>
      <c r="AP52" s="146">
        <f>'Plan Agency North'!AP52+'Plan Agency South'!AP52</f>
        <v>366.99208847432237</v>
      </c>
      <c r="AQ52" s="146">
        <f>'Plan Agency North'!AQ52+'Plan Agency South'!AQ52</f>
        <v>402.61687918777704</v>
      </c>
      <c r="AR52" s="146">
        <f>'Plan Agency North'!AR52+'Plan Agency South'!AR52</f>
        <v>538.59926120802709</v>
      </c>
      <c r="AS52" s="146">
        <f>'Plan Agency North'!AS52+'Plan Agency South'!AS52</f>
        <v>691.97695613498172</v>
      </c>
      <c r="AT52" s="146">
        <f>'Plan Agency North'!AT52+'Plan Agency South'!AT52</f>
        <v>731.52705761861944</v>
      </c>
      <c r="AU52" s="146">
        <f>'Plan Agency North'!AU52+'Plan Agency South'!AU52</f>
        <v>734.73834720714035</v>
      </c>
      <c r="AV52" s="146">
        <f>'Plan Agency North'!AV52+'Plan Agency South'!AV52</f>
        <v>755.66426223863255</v>
      </c>
      <c r="AW52" s="147">
        <f>'Plan Agency North'!AW52+'Plan Agency South'!AW52</f>
        <v>785.93767756491548</v>
      </c>
      <c r="AX52" s="146">
        <f>'Plan Agency North'!AX52+'Plan Agency South'!AX52</f>
        <v>405.60140418044375</v>
      </c>
      <c r="AY52" s="146">
        <f>'Plan Agency North'!AY52+'Plan Agency South'!AY52</f>
        <v>413.73363245004936</v>
      </c>
      <c r="AZ52" s="146">
        <f>'Plan Agency North'!AZ52+'Plan Agency South'!AZ52</f>
        <v>831.13036167571283</v>
      </c>
      <c r="BA52" s="146">
        <f>'Plan Agency North'!BA52+'Plan Agency South'!BA52</f>
        <v>616.96931003064697</v>
      </c>
      <c r="BB52" s="146">
        <f>'Plan Agency North'!BB52+'Plan Agency South'!BB52</f>
        <v>431.29021035960932</v>
      </c>
      <c r="BC52" s="146">
        <f>'Plan Agency North'!BC52+'Plan Agency South'!BC52</f>
        <v>507.81099039688718</v>
      </c>
      <c r="BD52" s="146">
        <f>'Plan Agency North'!BD52+'Plan Agency South'!BD52</f>
        <v>713.16362841200498</v>
      </c>
      <c r="BE52" s="146">
        <f>'Plan Agency North'!BE52+'Plan Agency South'!BE52</f>
        <v>905.1109303624479</v>
      </c>
      <c r="BF52" s="146">
        <f>'Plan Agency North'!BF52+'Plan Agency South'!BF52</f>
        <v>933.59055880499386</v>
      </c>
      <c r="BG52" s="146">
        <f>'Plan Agency North'!BG52+'Plan Agency South'!BG52</f>
        <v>947.10914759957507</v>
      </c>
      <c r="BH52" s="146">
        <f>'Plan Agency North'!BH52+'Plan Agency South'!BH52</f>
        <v>968.82868698415928</v>
      </c>
      <c r="BI52" s="147">
        <f>'Plan Agency North'!BI52+'Plan Agency South'!BI52</f>
        <v>998.788210929966</v>
      </c>
      <c r="BJ52" s="146">
        <f>'Plan Agency North'!BJ52+'Plan Agency South'!BJ52</f>
        <v>493.13550185129941</v>
      </c>
      <c r="BK52" s="146">
        <f>'Plan Agency North'!BK52+'Plan Agency South'!BK52</f>
        <v>501.37154788643704</v>
      </c>
      <c r="BL52" s="146">
        <f>'Plan Agency North'!BL52+'Plan Agency South'!BL52</f>
        <v>1021.6100615018171</v>
      </c>
      <c r="BM52" s="146">
        <f>'Plan Agency North'!BM52+'Plan Agency South'!BM52</f>
        <v>745.21297186226775</v>
      </c>
      <c r="BN52" s="146">
        <f>'Plan Agency North'!BN52+'Plan Agency South'!BN52</f>
        <v>520.82185714356592</v>
      </c>
      <c r="BO52" s="146">
        <f>'Plan Agency North'!BO52+'Plan Agency South'!BO52</f>
        <v>596.78312710040097</v>
      </c>
      <c r="BP52" s="146">
        <f>'Plan Agency North'!BP52+'Plan Agency South'!BP52</f>
        <v>837.93495246828547</v>
      </c>
      <c r="BQ52" s="146">
        <f>'Plan Agency North'!BQ52+'Plan Agency South'!BQ52</f>
        <v>1056.3317092706634</v>
      </c>
      <c r="BR52" s="146">
        <f>'Plan Agency North'!BR52+'Plan Agency South'!BR52</f>
        <v>1083.1709306054465</v>
      </c>
      <c r="BS52" s="146">
        <f>'Plan Agency North'!BS52+'Plan Agency South'!BS52</f>
        <v>1089.9818424913581</v>
      </c>
      <c r="BT52" s="146">
        <f>'Plan Agency North'!BT52+'Plan Agency South'!BT52</f>
        <v>1106.6111582624737</v>
      </c>
      <c r="BU52" s="147">
        <f>'Plan Agency North'!BU52+'Plan Agency South'!BU52</f>
        <v>1129.913695304994</v>
      </c>
      <c r="BV52" s="146">
        <f>'Plan Agency North'!BV52+'Plan Agency South'!BV52</f>
        <v>549.40075164391703</v>
      </c>
      <c r="BW52" s="146">
        <f>'Plan Agency North'!BW52+'Plan Agency South'!BW52</f>
        <v>554.1191631158697</v>
      </c>
      <c r="BX52" s="146">
        <f>'Plan Agency North'!BX52+'Plan Agency South'!BX52</f>
        <v>1117.9591487099854</v>
      </c>
      <c r="BY52" s="146">
        <f>'Plan Agency North'!BY52+'Plan Agency South'!BY52</f>
        <v>816.67326463582185</v>
      </c>
      <c r="BZ52" s="146">
        <f>'Plan Agency North'!BZ52+'Plan Agency South'!BZ52</f>
        <v>573.22329568298528</v>
      </c>
      <c r="CA52" s="146">
        <f>'Plan Agency North'!CA52+'Plan Agency South'!CA52</f>
        <v>674.42095669163041</v>
      </c>
      <c r="CB52" s="146">
        <f>'Plan Agency North'!CB52+'Plan Agency South'!CB52</f>
        <v>954.24286921234466</v>
      </c>
      <c r="CC52" s="146">
        <f>'Plan Agency North'!CC52+'Plan Agency South'!CC52</f>
        <v>1223.3522017735047</v>
      </c>
      <c r="CD52" s="146">
        <f>'Plan Agency North'!CD52+'Plan Agency South'!CD52</f>
        <v>1259.4072115095407</v>
      </c>
      <c r="CE52" s="146">
        <f>'Plan Agency North'!CE52+'Plan Agency South'!CE52</f>
        <v>1273.2281905540199</v>
      </c>
      <c r="CF52" s="146">
        <f>'Plan Agency North'!CF52+'Plan Agency South'!CF52</f>
        <v>1305.9954957252705</v>
      </c>
      <c r="CG52" s="147">
        <f>'Plan Agency North'!CG52+'Plan Agency South'!CG52</f>
        <v>1337.4561751377466</v>
      </c>
      <c r="CH52" s="146">
        <f>'Plan Agency North'!CH52+'Plan Agency South'!CH52</f>
        <v>629.34372728485107</v>
      </c>
      <c r="CI52" s="146">
        <f>'Plan Agency North'!CI52+'Plan Agency South'!CI52</f>
        <v>637.27512398466592</v>
      </c>
      <c r="CJ52" s="146">
        <f>'Plan Agency North'!CJ52+'Plan Agency South'!CJ52</f>
        <v>1291.1244056580667</v>
      </c>
      <c r="CK52" s="146">
        <f>'Plan Agency North'!CK52+'Plan Agency South'!CK52</f>
        <v>941.78407269231934</v>
      </c>
      <c r="CL52" s="146">
        <f>'Plan Agency North'!CL52+'Plan Agency South'!CL52</f>
        <v>659.62479247052852</v>
      </c>
      <c r="CM52" s="146">
        <f>'Plan Agency North'!CM52+'Plan Agency South'!CM52</f>
        <v>774.27130916978103</v>
      </c>
      <c r="CN52" s="146">
        <f>'Plan Agency North'!CN52+'Plan Agency South'!CN52</f>
        <v>1095.1686088994966</v>
      </c>
      <c r="CO52" s="146">
        <f>'Plan Agency North'!CO52+'Plan Agency South'!CO52</f>
        <v>1403.6177278059672</v>
      </c>
      <c r="CP52" s="146">
        <f>'Plan Agency North'!CP52+'Plan Agency South'!CP52</f>
        <v>1443.6003348284207</v>
      </c>
      <c r="CQ52" s="146">
        <f>'Plan Agency North'!CQ52+'Plan Agency South'!CQ52</f>
        <v>1478.2098760372305</v>
      </c>
      <c r="CR52" s="146">
        <f>'Plan Agency North'!CR52+'Plan Agency South'!CR52</f>
        <v>1525.50000825691</v>
      </c>
      <c r="CS52" s="147">
        <f>'Plan Agency North'!CS52+'Plan Agency South'!CS52</f>
        <v>1561.5326932418056</v>
      </c>
    </row>
    <row r="53" spans="1:97" s="146" customFormat="1" x14ac:dyDescent="0.25">
      <c r="A53" s="146" t="s">
        <v>68</v>
      </c>
      <c r="B53" s="146">
        <f>'Plan Agency North'!B53+'Plan Agency South'!B53</f>
        <v>63</v>
      </c>
      <c r="C53" s="146">
        <f>'Plan Agency North'!C53+'Plan Agency South'!C53</f>
        <v>59</v>
      </c>
      <c r="D53" s="146">
        <f>'Plan Agency North'!D53+'Plan Agency South'!D53</f>
        <v>70</v>
      </c>
      <c r="E53" s="146">
        <f>'Plan Agency North'!E53+'Plan Agency South'!E53</f>
        <v>112</v>
      </c>
      <c r="F53" s="146">
        <f>'Plan Agency North'!F53+'Plan Agency South'!F53</f>
        <v>142</v>
      </c>
      <c r="G53" s="146">
        <f>'Plan Agency North'!G53+'Plan Agency South'!G53</f>
        <v>150</v>
      </c>
      <c r="H53" s="146">
        <f>'Plan Agency North'!H53+'Plan Agency South'!H53</f>
        <v>146</v>
      </c>
      <c r="I53" s="146">
        <f>'Plan Agency North'!I53+'Plan Agency South'!I53</f>
        <v>126</v>
      </c>
      <c r="J53" s="146">
        <f>'Plan Agency North'!J53+'Plan Agency South'!J53</f>
        <v>213</v>
      </c>
      <c r="K53" s="146">
        <f>'Plan Agency North'!K53+'Plan Agency South'!K53</f>
        <v>185</v>
      </c>
      <c r="L53" s="146">
        <f>'Plan Agency North'!L53+'Plan Agency South'!L53</f>
        <v>224</v>
      </c>
      <c r="M53" s="147">
        <f>'Plan Agency North'!M53+'Plan Agency South'!M53</f>
        <v>252</v>
      </c>
      <c r="N53" s="145">
        <f>'Plan Agency North'!N53+'Plan Agency South'!N53</f>
        <v>99</v>
      </c>
      <c r="O53" s="145">
        <f>'Plan Agency North'!O53+'Plan Agency South'!O53</f>
        <v>110</v>
      </c>
      <c r="P53" s="145">
        <f>'Plan Agency North'!P53+'Plan Agency South'!P53</f>
        <v>189</v>
      </c>
      <c r="Q53" s="145">
        <f>'Plan Agency North'!Q53+'Plan Agency South'!Q53</f>
        <v>184</v>
      </c>
      <c r="R53" s="145">
        <f>'Plan Agency North'!R53+'Plan Agency South'!R53</f>
        <v>186</v>
      </c>
      <c r="S53" s="145">
        <f>'Plan Agency North'!S53+'Plan Agency South'!S53</f>
        <v>236</v>
      </c>
      <c r="T53" s="150">
        <f>'Plan Agency North'!T53+'Plan Agency South'!T53</f>
        <v>167</v>
      </c>
      <c r="U53" s="150">
        <f>'Plan Agency North'!U53+'Plan Agency South'!U53</f>
        <v>137</v>
      </c>
      <c r="V53" s="154">
        <f>'Plan Agency North'!V53+'Plan Agency South'!V53</f>
        <v>273.83249999999998</v>
      </c>
      <c r="W53" s="154">
        <f>'Plan Agency North'!W53+'Plan Agency South'!W53</f>
        <v>266.33550000000002</v>
      </c>
      <c r="X53" s="154">
        <f>'Plan Agency North'!X53+'Plan Agency South'!X53</f>
        <v>348.84399999999999</v>
      </c>
      <c r="Y53" s="155">
        <f>'Plan Agency North'!Y53+'Plan Agency South'!Y53</f>
        <v>566.42700000000002</v>
      </c>
      <c r="Z53" s="146">
        <f>'Plan Agency North'!Z53+'Plan Agency South'!Z53</f>
        <v>279.86</v>
      </c>
      <c r="AA53" s="146">
        <f>'Plan Agency North'!AA53+'Plan Agency South'!AA53</f>
        <v>333.21000000000004</v>
      </c>
      <c r="AB53" s="146">
        <f>'Plan Agency North'!AB53+'Plan Agency South'!AB53</f>
        <v>702.41255222400014</v>
      </c>
      <c r="AC53" s="146">
        <f>'Plan Agency North'!AC53+'Plan Agency South'!AC53</f>
        <v>743.01451842141432</v>
      </c>
      <c r="AD53" s="146">
        <f>'Plan Agency North'!AD53+'Plan Agency South'!AD53</f>
        <v>771.81918261568069</v>
      </c>
      <c r="AE53" s="146">
        <f>'Plan Agency North'!AE53+'Plan Agency South'!AE53</f>
        <v>795.86412089978182</v>
      </c>
      <c r="AF53" s="146">
        <f>'Plan Agency North'!AF53+'Plan Agency South'!AF53</f>
        <v>686.99415860525733</v>
      </c>
      <c r="AG53" s="146">
        <f>'Plan Agency North'!AG53+'Plan Agency South'!AG53</f>
        <v>587.11458859906281</v>
      </c>
      <c r="AH53" s="146">
        <f>'Plan Agency North'!AH53+'Plan Agency South'!AH53</f>
        <v>584.58076381103558</v>
      </c>
      <c r="AI53" s="146">
        <f>'Plan Agency North'!AI53+'Plan Agency South'!AI53</f>
        <v>581.25630606681739</v>
      </c>
      <c r="AJ53" s="146">
        <f>'Plan Agency North'!AJ53+'Plan Agency South'!AJ53</f>
        <v>609.99953439125852</v>
      </c>
      <c r="AK53" s="147">
        <f>'Plan Agency North'!AK53+'Plan Agency South'!AK53</f>
        <v>713.57609158468688</v>
      </c>
      <c r="AL53" s="146">
        <f>'Plan Agency North'!AL53+'Plan Agency South'!AL53</f>
        <v>397.56682967167603</v>
      </c>
      <c r="AM53" s="146">
        <f>'Plan Agency North'!AM53+'Plan Agency South'!AM53</f>
        <v>437.62773764636472</v>
      </c>
      <c r="AN53" s="146">
        <f>'Plan Agency North'!AN53+'Plan Agency South'!AN53</f>
        <v>879.92518807437659</v>
      </c>
      <c r="AO53" s="146">
        <f>'Plan Agency North'!AO53+'Plan Agency South'!AO53</f>
        <v>863.79769869970914</v>
      </c>
      <c r="AP53" s="146">
        <f>'Plan Agency North'!AP53+'Plan Agency South'!AP53</f>
        <v>882.85044500845993</v>
      </c>
      <c r="AQ53" s="146">
        <f>'Plan Agency North'!AQ53+'Plan Agency South'!AQ53</f>
        <v>928.48820864481604</v>
      </c>
      <c r="AR53" s="146">
        <f>'Plan Agency North'!AR53+'Plan Agency South'!AR53</f>
        <v>812.8090467427221</v>
      </c>
      <c r="AS53" s="146">
        <f>'Plan Agency North'!AS53+'Plan Agency South'!AS53</f>
        <v>696.85506420278875</v>
      </c>
      <c r="AT53" s="146">
        <f>'Plan Agency North'!AT53+'Plan Agency South'!AT53</f>
        <v>742.59483360311015</v>
      </c>
      <c r="AU53" s="146">
        <f>'Plan Agency North'!AU53+'Plan Agency South'!AU53</f>
        <v>757.71791605214821</v>
      </c>
      <c r="AV53" s="146">
        <f>'Plan Agency North'!AV53+'Plan Agency South'!AV53</f>
        <v>801.94576007908904</v>
      </c>
      <c r="AW53" s="147">
        <f>'Plan Agency North'!AW53+'Plan Agency South'!AW53</f>
        <v>864.0280452976242</v>
      </c>
      <c r="AX53" s="146">
        <f>'Plan Agency North'!AX53+'Plan Agency South'!AX53</f>
        <v>490.05856113685024</v>
      </c>
      <c r="AY53" s="146">
        <f>'Plan Agency North'!AY53+'Plan Agency South'!AY53</f>
        <v>533.95026206319494</v>
      </c>
      <c r="AZ53" s="146">
        <f>'Plan Agency North'!AZ53+'Plan Agency South'!AZ53</f>
        <v>1082.4942192807557</v>
      </c>
      <c r="BA53" s="146">
        <f>'Plan Agency North'!BA53+'Plan Agency South'!BA53</f>
        <v>1030.6851748566423</v>
      </c>
      <c r="BB53" s="146">
        <f>'Plan Agency North'!BB53+'Plan Agency South'!BB53</f>
        <v>1056.1203464360203</v>
      </c>
      <c r="BC53" s="146">
        <f>'Plan Agency North'!BC53+'Plan Agency South'!BC53</f>
        <v>1100.2022374224146</v>
      </c>
      <c r="BD53" s="146">
        <f>'Plan Agency North'!BD53+'Plan Agency South'!BD53</f>
        <v>959.94740766079769</v>
      </c>
      <c r="BE53" s="146">
        <f>'Plan Agency North'!BE53+'Plan Agency South'!BE53</f>
        <v>828.03468949818875</v>
      </c>
      <c r="BF53" s="146">
        <f>'Plan Agency North'!BF53+'Plan Agency South'!BF53</f>
        <v>917.01393933820486</v>
      </c>
      <c r="BG53" s="146">
        <f>'Plan Agency North'!BG53+'Plan Agency South'!BG53</f>
        <v>993.98914769558894</v>
      </c>
      <c r="BH53" s="146">
        <f>'Plan Agency North'!BH53+'Plan Agency South'!BH53</f>
        <v>1067.2568881742227</v>
      </c>
      <c r="BI53" s="147">
        <f>'Plan Agency North'!BI53+'Plan Agency South'!BI53</f>
        <v>1157.02793961104</v>
      </c>
      <c r="BJ53" s="146">
        <f>'Plan Agency North'!BJ53+'Plan Agency South'!BJ53</f>
        <v>648.34206632646215</v>
      </c>
      <c r="BK53" s="146">
        <f>'Plan Agency North'!BK53+'Plan Agency South'!BK53</f>
        <v>701.18499930216672</v>
      </c>
      <c r="BL53" s="146">
        <f>'Plan Agency North'!BL53+'Plan Agency South'!BL53</f>
        <v>1395.7980070457829</v>
      </c>
      <c r="BM53" s="146">
        <f>'Plan Agency North'!BM53+'Plan Agency South'!BM53</f>
        <v>1372.9954077610096</v>
      </c>
      <c r="BN53" s="146">
        <f>'Plan Agency North'!BN53+'Plan Agency South'!BN53</f>
        <v>1397.9661882545856</v>
      </c>
      <c r="BO53" s="146">
        <f>'Plan Agency North'!BO53+'Plan Agency South'!BO53</f>
        <v>1438.9953651909143</v>
      </c>
      <c r="BP53" s="146">
        <f>'Plan Agency North'!BP53+'Plan Agency South'!BP53</f>
        <v>1250.5631381602889</v>
      </c>
      <c r="BQ53" s="146">
        <f>'Plan Agency North'!BQ53+'Plan Agency South'!BQ53</f>
        <v>1069.6156599559238</v>
      </c>
      <c r="BR53" s="146">
        <f>'Plan Agency North'!BR53+'Plan Agency South'!BR53</f>
        <v>1153.7979645080402</v>
      </c>
      <c r="BS53" s="146">
        <f>'Plan Agency North'!BS53+'Plan Agency South'!BS53</f>
        <v>1210.0905971900652</v>
      </c>
      <c r="BT53" s="146">
        <f>'Plan Agency North'!BT53+'Plan Agency South'!BT53</f>
        <v>1278.6935030596228</v>
      </c>
      <c r="BU53" s="147">
        <f>'Plan Agency North'!BU53+'Plan Agency South'!BU53</f>
        <v>1374.8798096826963</v>
      </c>
      <c r="BV53" s="146">
        <f>'Plan Agency North'!BV53+'Plan Agency South'!BV53</f>
        <v>762.94147276483216</v>
      </c>
      <c r="BW53" s="146">
        <f>'Plan Agency North'!BW53+'Plan Agency South'!BW53</f>
        <v>819.28488866963039</v>
      </c>
      <c r="BX53" s="146">
        <f>'Plan Agency North'!BX53+'Plan Agency South'!BX53</f>
        <v>1618.5083007206949</v>
      </c>
      <c r="BY53" s="146">
        <f>'Plan Agency North'!BY53+'Plan Agency South'!BY53</f>
        <v>1578.626910780788</v>
      </c>
      <c r="BZ53" s="146">
        <f>'Plan Agency North'!BZ53+'Plan Agency South'!BZ53</f>
        <v>1592.3133240975362</v>
      </c>
      <c r="CA53" s="146">
        <f>'Plan Agency North'!CA53+'Plan Agency South'!CA53</f>
        <v>1630.8713361769667</v>
      </c>
      <c r="CB53" s="146">
        <f>'Plan Agency North'!CB53+'Plan Agency South'!CB53</f>
        <v>1415.115926712961</v>
      </c>
      <c r="CC53" s="146">
        <f>'Plan Agency North'!CC53+'Plan Agency South'!CC53</f>
        <v>1218.8829765660885</v>
      </c>
      <c r="CD53" s="146">
        <f>'Plan Agency North'!CD53+'Plan Agency South'!CD53</f>
        <v>1323.8073068810068</v>
      </c>
      <c r="CE53" s="146">
        <f>'Plan Agency North'!CE53+'Plan Agency South'!CE53</f>
        <v>1401.6250768818959</v>
      </c>
      <c r="CF53" s="146">
        <f>'Plan Agency North'!CF53+'Plan Agency South'!CF53</f>
        <v>1497.7221102869391</v>
      </c>
      <c r="CG53" s="147">
        <f>'Plan Agency North'!CG53+'Plan Agency South'!CG53</f>
        <v>1625.6911681679985</v>
      </c>
      <c r="CH53" s="146">
        <f>'Plan Agency North'!CH53+'Plan Agency South'!CH53</f>
        <v>871.73091766051834</v>
      </c>
      <c r="CI53" s="146">
        <f>'Plan Agency North'!CI53+'Plan Agency South'!CI53</f>
        <v>938.29862395173905</v>
      </c>
      <c r="CJ53" s="146">
        <f>'Plan Agency North'!CJ53+'Plan Agency South'!CJ53</f>
        <v>1859.4797001824313</v>
      </c>
      <c r="CK53" s="146">
        <f>'Plan Agency North'!CK53+'Plan Agency South'!CK53</f>
        <v>1821.8684017462417</v>
      </c>
      <c r="CL53" s="146">
        <f>'Plan Agency North'!CL53+'Plan Agency South'!CL53</f>
        <v>1844.6358602859355</v>
      </c>
      <c r="CM53" s="146">
        <f>'Plan Agency North'!CM53+'Plan Agency South'!CM53</f>
        <v>1894.6966685644534</v>
      </c>
      <c r="CN53" s="146">
        <f>'Plan Agency North'!CN53+'Plan Agency South'!CN53</f>
        <v>1644.7816626060749</v>
      </c>
      <c r="CO53" s="146">
        <f>'Plan Agency North'!CO53+'Plan Agency South'!CO53</f>
        <v>1417.5705414969748</v>
      </c>
      <c r="CP53" s="146">
        <f>'Plan Agency North'!CP53+'Plan Agency South'!CP53</f>
        <v>1539.5932362938033</v>
      </c>
      <c r="CQ53" s="146">
        <f>'Plan Agency North'!CQ53+'Plan Agency South'!CQ53</f>
        <v>1644.4285655127974</v>
      </c>
      <c r="CR53" s="146">
        <f>'Plan Agency North'!CR53+'Plan Agency South'!CR53</f>
        <v>1770.3306991732854</v>
      </c>
      <c r="CS53" s="147">
        <f>'Plan Agency North'!CS53+'Plan Agency South'!CS53</f>
        <v>1921.0265280481876</v>
      </c>
    </row>
    <row r="54" spans="1:97" s="146" customFormat="1" x14ac:dyDescent="0.25">
      <c r="A54" s="146" t="s">
        <v>69</v>
      </c>
      <c r="B54" s="146">
        <f>'Plan Agency North'!B54+'Plan Agency South'!B54</f>
        <v>23</v>
      </c>
      <c r="C54" s="146">
        <f>'Plan Agency North'!C54+'Plan Agency South'!C54</f>
        <v>17</v>
      </c>
      <c r="D54" s="146">
        <f>'Plan Agency North'!D54+'Plan Agency South'!D54</f>
        <v>20</v>
      </c>
      <c r="E54" s="146">
        <f>'Plan Agency North'!E54+'Plan Agency South'!E54</f>
        <v>21</v>
      </c>
      <c r="F54" s="146">
        <f>'Plan Agency North'!F54+'Plan Agency South'!F54</f>
        <v>41</v>
      </c>
      <c r="G54" s="146">
        <f>'Plan Agency North'!G54+'Plan Agency South'!G54</f>
        <v>40</v>
      </c>
      <c r="H54" s="146">
        <f>'Plan Agency North'!H54+'Plan Agency South'!H54</f>
        <v>44</v>
      </c>
      <c r="I54" s="146">
        <f>'Plan Agency North'!I54+'Plan Agency South'!I54</f>
        <v>52</v>
      </c>
      <c r="J54" s="146">
        <f>'Plan Agency North'!J54+'Plan Agency South'!J54</f>
        <v>113</v>
      </c>
      <c r="K54" s="146">
        <f>'Plan Agency North'!K54+'Plan Agency South'!K54</f>
        <v>77</v>
      </c>
      <c r="L54" s="146">
        <f>'Plan Agency North'!L54+'Plan Agency South'!L54</f>
        <v>125</v>
      </c>
      <c r="M54" s="147">
        <f>'Plan Agency North'!M54+'Plan Agency South'!M54</f>
        <v>140</v>
      </c>
      <c r="N54" s="145">
        <f>'Plan Agency North'!N54+'Plan Agency South'!N54</f>
        <v>57</v>
      </c>
      <c r="O54" s="145">
        <f>'Plan Agency North'!O54+'Plan Agency South'!O54</f>
        <v>52</v>
      </c>
      <c r="P54" s="145">
        <f>'Plan Agency North'!P54+'Plan Agency South'!P54</f>
        <v>106</v>
      </c>
      <c r="Q54" s="145">
        <f>'Plan Agency North'!Q54+'Plan Agency South'!Q54</f>
        <v>85</v>
      </c>
      <c r="R54" s="145">
        <f>'Plan Agency North'!R54+'Plan Agency South'!R54</f>
        <v>109</v>
      </c>
      <c r="S54" s="145">
        <f>'Plan Agency North'!S54+'Plan Agency South'!S54</f>
        <v>175</v>
      </c>
      <c r="T54" s="150">
        <f>'Plan Agency North'!T54+'Plan Agency South'!T54</f>
        <v>122</v>
      </c>
      <c r="U54" s="150">
        <f>'Plan Agency North'!U54+'Plan Agency South'!U54</f>
        <v>137</v>
      </c>
      <c r="V54" s="154">
        <f>'Plan Agency North'!V54+'Plan Agency South'!V54</f>
        <v>201.94799999999998</v>
      </c>
      <c r="W54" s="154">
        <f>'Plan Agency North'!W54+'Plan Agency South'!W54</f>
        <v>196.12869999999998</v>
      </c>
      <c r="X54" s="154">
        <f>'Plan Agency North'!X54+'Plan Agency South'!X54</f>
        <v>247.7388</v>
      </c>
      <c r="Y54" s="155">
        <f>'Plan Agency North'!Y54+'Plan Agency South'!Y54</f>
        <v>295.851</v>
      </c>
      <c r="Z54" s="146">
        <f>'Plan Agency North'!Z54+'Plan Agency South'!Z54</f>
        <v>123.73</v>
      </c>
      <c r="AA54" s="146">
        <f>'Plan Agency North'!AA54+'Plan Agency South'!AA54</f>
        <v>123.03999999999999</v>
      </c>
      <c r="AB54" s="146">
        <f>'Plan Agency North'!AB54+'Plan Agency South'!AB54</f>
        <v>249.19599999999997</v>
      </c>
      <c r="AC54" s="146">
        <f>'Plan Agency North'!AC54+'Plan Agency South'!AC54</f>
        <v>240.14979999999997</v>
      </c>
      <c r="AD54" s="146">
        <f>'Plan Agency North'!AD54+'Plan Agency South'!AD54</f>
        <v>262.24322760000001</v>
      </c>
      <c r="AE54" s="146">
        <f>'Plan Agency North'!AE54+'Plan Agency South'!AE54</f>
        <v>299.50731738399998</v>
      </c>
      <c r="AF54" s="146">
        <f>'Plan Agency North'!AF54+'Plan Agency South'!AF54</f>
        <v>326.10798767719996</v>
      </c>
      <c r="AG54" s="146">
        <f>'Plan Agency North'!AG54+'Plan Agency South'!AG54</f>
        <v>389.92289712404238</v>
      </c>
      <c r="AH54" s="146">
        <f>'Plan Agency North'!AH54+'Plan Agency South'!AH54</f>
        <v>470.0660127376899</v>
      </c>
      <c r="AI54" s="146">
        <f>'Plan Agency North'!AI54+'Plan Agency South'!AI54</f>
        <v>524.878298765468</v>
      </c>
      <c r="AJ54" s="146">
        <f>'Plan Agency North'!AJ54+'Plan Agency South'!AJ54</f>
        <v>592.65189918858925</v>
      </c>
      <c r="AK54" s="147">
        <f>'Plan Agency North'!AK54+'Plan Agency South'!AK54</f>
        <v>651.35890899613662</v>
      </c>
      <c r="AL54" s="146">
        <f>'Plan Agency North'!AL54+'Plan Agency South'!AL54</f>
        <v>254.08592140492061</v>
      </c>
      <c r="AM54" s="146">
        <f>'Plan Agency North'!AM54+'Plan Agency South'!AM54</f>
        <v>238.95142379247841</v>
      </c>
      <c r="AN54" s="146">
        <f>'Plan Agency North'!AN54+'Plan Agency South'!AN54</f>
        <v>459.57389761643361</v>
      </c>
      <c r="AO54" s="146">
        <f>'Plan Agency North'!AO54+'Plan Agency South'!AO54</f>
        <v>442.40146971894404</v>
      </c>
      <c r="AP54" s="146">
        <f>'Plan Agency North'!AP54+'Plan Agency South'!AP54</f>
        <v>444.32756623614966</v>
      </c>
      <c r="AQ54" s="146">
        <f>'Plan Agency North'!AQ54+'Plan Agency South'!AQ54</f>
        <v>469.09803976359962</v>
      </c>
      <c r="AR54" s="146">
        <f>'Plan Agency North'!AR54+'Plan Agency South'!AR54</f>
        <v>457.21630132559767</v>
      </c>
      <c r="AS54" s="146">
        <f>'Plan Agency North'!AS54+'Plan Agency South'!AS54</f>
        <v>526.76758025760682</v>
      </c>
      <c r="AT54" s="146">
        <f>'Plan Agency North'!AT54+'Plan Agency South'!AT54</f>
        <v>612.53519347250938</v>
      </c>
      <c r="AU54" s="146">
        <f>'Plan Agency North'!AU54+'Plan Agency South'!AU54</f>
        <v>629.51024207274884</v>
      </c>
      <c r="AV54" s="146">
        <f>'Plan Agency North'!AV54+'Plan Agency South'!AV54</f>
        <v>665.71995983583088</v>
      </c>
      <c r="AW54" s="147">
        <f>'Plan Agency North'!AW54+'Plan Agency South'!AW54</f>
        <v>703.67572425900516</v>
      </c>
      <c r="AX54" s="146">
        <f>'Plan Agency North'!AX54+'Plan Agency South'!AX54</f>
        <v>322.54735006273859</v>
      </c>
      <c r="AY54" s="146">
        <f>'Plan Agency North'!AY54+'Plan Agency South'!AY54</f>
        <v>300.84387009091677</v>
      </c>
      <c r="AZ54" s="146">
        <f>'Plan Agency North'!AZ54+'Plan Agency South'!AZ54</f>
        <v>611.72690844648173</v>
      </c>
      <c r="BA54" s="146">
        <f>'Plan Agency North'!BA54+'Plan Agency South'!BA54</f>
        <v>580.15474328682114</v>
      </c>
      <c r="BB54" s="146">
        <f>'Plan Agency North'!BB54+'Plan Agency South'!BB54</f>
        <v>607.21859157124618</v>
      </c>
      <c r="BC54" s="146">
        <f>'Plan Agency North'!BC54+'Plan Agency South'!BC54</f>
        <v>635.19078200345871</v>
      </c>
      <c r="BD54" s="146">
        <f>'Plan Agency North'!BD54+'Plan Agency South'!BD54</f>
        <v>624.91819736531386</v>
      </c>
      <c r="BE54" s="146">
        <f>'Plan Agency North'!BE54+'Plan Agency South'!BE54</f>
        <v>717.2161420763307</v>
      </c>
      <c r="BF54" s="146">
        <f>'Plan Agency North'!BF54+'Plan Agency South'!BF54</f>
        <v>820.62855334467929</v>
      </c>
      <c r="BG54" s="146">
        <f>'Plan Agency North'!BG54+'Plan Agency South'!BG54</f>
        <v>824.28656513952683</v>
      </c>
      <c r="BH54" s="146">
        <f>'Plan Agency North'!BH54+'Plan Agency South'!BH54</f>
        <v>859.40344776703728</v>
      </c>
      <c r="BI54" s="147">
        <f>'Plan Agency North'!BI54+'Plan Agency South'!BI54</f>
        <v>887.01810179296444</v>
      </c>
      <c r="BJ54" s="146">
        <f>'Plan Agency North'!BJ54+'Plan Agency South'!BJ54</f>
        <v>395.88933916368092</v>
      </c>
      <c r="BK54" s="146">
        <f>'Plan Agency North'!BK54+'Plan Agency South'!BK54</f>
        <v>362.27933642076198</v>
      </c>
      <c r="BL54" s="146">
        <f>'Plan Agency North'!BL54+'Plan Agency South'!BL54</f>
        <v>730.87863323050351</v>
      </c>
      <c r="BM54" s="146">
        <f>'Plan Agency North'!BM54+'Plan Agency South'!BM54</f>
        <v>712.02160815296452</v>
      </c>
      <c r="BN54" s="146">
        <f>'Plan Agency North'!BN54+'Plan Agency South'!BN54</f>
        <v>738.20318499301857</v>
      </c>
      <c r="BO54" s="146">
        <f>'Plan Agency North'!BO54+'Plan Agency South'!BO54</f>
        <v>763.92766266223316</v>
      </c>
      <c r="BP54" s="146">
        <f>'Plan Agency North'!BP54+'Plan Agency South'!BP54</f>
        <v>780.39233744332637</v>
      </c>
      <c r="BQ54" s="146">
        <f>'Plan Agency North'!BQ54+'Plan Agency South'!BQ54</f>
        <v>894.10375622612287</v>
      </c>
      <c r="BR54" s="146">
        <f>'Plan Agency North'!BR54+'Plan Agency South'!BR54</f>
        <v>1025.1577712310823</v>
      </c>
      <c r="BS54" s="146">
        <f>'Plan Agency North'!BS54+'Plan Agency South'!BS54</f>
        <v>1037.7614959150574</v>
      </c>
      <c r="BT54" s="146">
        <f>'Plan Agency North'!BT54+'Plan Agency South'!BT54</f>
        <v>1067.5727559183204</v>
      </c>
      <c r="BU54" s="147">
        <f>'Plan Agency North'!BU54+'Plan Agency South'!BU54</f>
        <v>1102.744061268942</v>
      </c>
      <c r="BV54" s="146">
        <f>'Plan Agency North'!BV54+'Plan Agency South'!BV54</f>
        <v>488.45305044302847</v>
      </c>
      <c r="BW54" s="146">
        <f>'Plan Agency North'!BW54+'Plan Agency South'!BW54</f>
        <v>442.13831683854676</v>
      </c>
      <c r="BX54" s="146">
        <f>'Plan Agency North'!BX54+'Plan Agency South'!BX54</f>
        <v>890.8536539842562</v>
      </c>
      <c r="BY54" s="146">
        <f>'Plan Agency North'!BY54+'Plan Agency South'!BY54</f>
        <v>866.36223156689243</v>
      </c>
      <c r="BZ54" s="146">
        <f>'Plan Agency North'!BZ54+'Plan Agency South'!BZ54</f>
        <v>878.9822684805664</v>
      </c>
      <c r="CA54" s="146">
        <f>'Plan Agency North'!CA54+'Plan Agency South'!CA54</f>
        <v>899.28183848752565</v>
      </c>
      <c r="CB54" s="146">
        <f>'Plan Agency North'!CB54+'Plan Agency South'!CB54</f>
        <v>906.45114696314272</v>
      </c>
      <c r="CC54" s="146">
        <f>'Plan Agency North'!CC54+'Plan Agency South'!CC54</f>
        <v>1045.1092712549473</v>
      </c>
      <c r="CD54" s="146">
        <f>'Plan Agency North'!CD54+'Plan Agency South'!CD54</f>
        <v>1188.2533549939021</v>
      </c>
      <c r="CE54" s="146">
        <f>'Plan Agency North'!CE54+'Plan Agency South'!CE54</f>
        <v>1192.102339271242</v>
      </c>
      <c r="CF54" s="146">
        <f>'Plan Agency North'!CF54+'Plan Agency South'!CF54</f>
        <v>1224.0468938240406</v>
      </c>
      <c r="CG54" s="147">
        <f>'Plan Agency North'!CG54+'Plan Agency South'!CG54</f>
        <v>1250.6157282306162</v>
      </c>
      <c r="CH54" s="146">
        <f>'Plan Agency North'!CH54+'Plan Agency South'!CH54</f>
        <v>531.23763455850133</v>
      </c>
      <c r="CI54" s="146">
        <f>'Plan Agency North'!CI54+'Plan Agency South'!CI54</f>
        <v>479.39074877961008</v>
      </c>
      <c r="CJ54" s="146">
        <f>'Plan Agency North'!CJ54+'Plan Agency South'!CJ54</f>
        <v>967.98003172297831</v>
      </c>
      <c r="CK54" s="146">
        <f>'Plan Agency North'!CK54+'Plan Agency South'!CK54</f>
        <v>947.99239010732344</v>
      </c>
      <c r="CL54" s="146">
        <f>'Plan Agency North'!CL54+'Plan Agency South'!CL54</f>
        <v>968.19961342061697</v>
      </c>
      <c r="CM54" s="146">
        <f>'Plan Agency North'!CM54+'Plan Agency South'!CM54</f>
        <v>997.57637917225986</v>
      </c>
      <c r="CN54" s="146">
        <f>'Plan Agency North'!CN54+'Plan Agency South'!CN54</f>
        <v>1019.3442920743439</v>
      </c>
      <c r="CO54" s="146">
        <f>'Plan Agency North'!CO54+'Plan Agency South'!CO54</f>
        <v>1178.9702003907289</v>
      </c>
      <c r="CP54" s="146">
        <f>'Plan Agency North'!CP54+'Plan Agency South'!CP54</f>
        <v>1343.2058670685142</v>
      </c>
      <c r="CQ54" s="146">
        <f>'Plan Agency North'!CQ54+'Plan Agency South'!CQ54</f>
        <v>1372.4923265069808</v>
      </c>
      <c r="CR54" s="146">
        <f>'Plan Agency North'!CR54+'Plan Agency South'!CR54</f>
        <v>1424.3644528715738</v>
      </c>
      <c r="CS54" s="147">
        <f>'Plan Agency North'!CS54+'Plan Agency South'!CS54</f>
        <v>1459.8438703926793</v>
      </c>
    </row>
    <row r="55" spans="1:97" s="192" customFormat="1" x14ac:dyDescent="0.25">
      <c r="A55" s="192" t="s">
        <v>100</v>
      </c>
      <c r="B55" s="192">
        <f>SUM(B48:B54)</f>
        <v>557</v>
      </c>
      <c r="C55" s="192">
        <f t="shared" ref="C55:BN55" si="20">SUM(C48:C54)</f>
        <v>465</v>
      </c>
      <c r="D55" s="192">
        <f t="shared" si="20"/>
        <v>642</v>
      </c>
      <c r="E55" s="192">
        <f t="shared" si="20"/>
        <v>744</v>
      </c>
      <c r="F55" s="192">
        <f t="shared" si="20"/>
        <v>881</v>
      </c>
      <c r="G55" s="192">
        <f t="shared" si="20"/>
        <v>998</v>
      </c>
      <c r="H55" s="192">
        <f t="shared" si="20"/>
        <v>1018</v>
      </c>
      <c r="I55" s="192">
        <f t="shared" si="20"/>
        <v>832</v>
      </c>
      <c r="J55" s="192">
        <f t="shared" si="20"/>
        <v>1364</v>
      </c>
      <c r="K55" s="192">
        <f t="shared" si="20"/>
        <v>1130</v>
      </c>
      <c r="L55" s="192">
        <f t="shared" si="20"/>
        <v>1365</v>
      </c>
      <c r="M55" s="193">
        <f t="shared" si="20"/>
        <v>1568</v>
      </c>
      <c r="N55" s="194">
        <f t="shared" si="20"/>
        <v>635</v>
      </c>
      <c r="O55" s="194">
        <f t="shared" si="20"/>
        <v>620</v>
      </c>
      <c r="P55" s="194">
        <f t="shared" si="20"/>
        <v>1116</v>
      </c>
      <c r="Q55" s="194">
        <f t="shared" si="20"/>
        <v>979</v>
      </c>
      <c r="R55" s="194">
        <f t="shared" si="20"/>
        <v>1088</v>
      </c>
      <c r="S55" s="194">
        <f t="shared" si="20"/>
        <v>1647</v>
      </c>
      <c r="T55" s="166">
        <f t="shared" si="20"/>
        <v>1310</v>
      </c>
      <c r="U55" s="166">
        <f t="shared" si="20"/>
        <v>1420</v>
      </c>
      <c r="V55" s="164">
        <f t="shared" si="20"/>
        <v>1988.8982776287999</v>
      </c>
      <c r="W55" s="164">
        <f t="shared" si="20"/>
        <v>2040.7345535187198</v>
      </c>
      <c r="X55" s="164">
        <f t="shared" si="20"/>
        <v>2401.5950068477828</v>
      </c>
      <c r="Y55" s="165">
        <f t="shared" si="20"/>
        <v>2845.445308250813</v>
      </c>
      <c r="Z55" s="192">
        <f t="shared" si="20"/>
        <v>1150.1355645758795</v>
      </c>
      <c r="AA55" s="192">
        <f t="shared" si="20"/>
        <v>1079.8660284651169</v>
      </c>
      <c r="AB55" s="192">
        <f t="shared" si="20"/>
        <v>2170.5155976737065</v>
      </c>
      <c r="AC55" s="192">
        <f t="shared" si="20"/>
        <v>2188.9250875271819</v>
      </c>
      <c r="AD55" s="192">
        <f t="shared" si="20"/>
        <v>2344.8083926775471</v>
      </c>
      <c r="AE55" s="192">
        <f t="shared" si="20"/>
        <v>2592.8144150335875</v>
      </c>
      <c r="AF55" s="192">
        <f t="shared" si="20"/>
        <v>2582.5965452385622</v>
      </c>
      <c r="AG55" s="192">
        <f t="shared" si="20"/>
        <v>2717.1197833764895</v>
      </c>
      <c r="AH55" s="192">
        <f t="shared" si="20"/>
        <v>2947.4328884488855</v>
      </c>
      <c r="AI55" s="192">
        <f t="shared" si="20"/>
        <v>3001.7602851599686</v>
      </c>
      <c r="AJ55" s="192">
        <f t="shared" si="20"/>
        <v>3174.6181719923029</v>
      </c>
      <c r="AK55" s="193">
        <f t="shared" si="20"/>
        <v>3445.3602368077322</v>
      </c>
      <c r="AL55" s="192">
        <f t="shared" si="20"/>
        <v>1582.9374466831032</v>
      </c>
      <c r="AM55" s="192">
        <f t="shared" si="20"/>
        <v>1449.3709552794019</v>
      </c>
      <c r="AN55" s="192">
        <f t="shared" si="20"/>
        <v>2921.5791679013128</v>
      </c>
      <c r="AO55" s="192">
        <f t="shared" si="20"/>
        <v>2952.1925253690551</v>
      </c>
      <c r="AP55" s="192">
        <f t="shared" si="20"/>
        <v>3116.1239692344175</v>
      </c>
      <c r="AQ55" s="192">
        <f t="shared" si="20"/>
        <v>3307.6829308667025</v>
      </c>
      <c r="AR55" s="192">
        <f t="shared" si="20"/>
        <v>3302.3978226137633</v>
      </c>
      <c r="AS55" s="192">
        <f t="shared" si="20"/>
        <v>3462.9022979037791</v>
      </c>
      <c r="AT55" s="192">
        <f t="shared" si="20"/>
        <v>3703.3292317989958</v>
      </c>
      <c r="AU55" s="192">
        <f t="shared" si="20"/>
        <v>3727.5015617027479</v>
      </c>
      <c r="AV55" s="192">
        <f t="shared" si="20"/>
        <v>3890.1994358491356</v>
      </c>
      <c r="AW55" s="193">
        <f t="shared" si="20"/>
        <v>4070.4153048549383</v>
      </c>
      <c r="AX55" s="192">
        <f t="shared" si="20"/>
        <v>1942.9918208160716</v>
      </c>
      <c r="AY55" s="192">
        <f t="shared" si="20"/>
        <v>1762.6060019973129</v>
      </c>
      <c r="AZ55" s="192">
        <f t="shared" si="20"/>
        <v>3719.7711130023681</v>
      </c>
      <c r="BA55" s="192">
        <f t="shared" si="20"/>
        <v>3742.7462945712377</v>
      </c>
      <c r="BB55" s="192">
        <f t="shared" si="20"/>
        <v>3948.5093516301986</v>
      </c>
      <c r="BC55" s="192">
        <f t="shared" si="20"/>
        <v>4151.5693515245002</v>
      </c>
      <c r="BD55" s="192">
        <f t="shared" si="20"/>
        <v>4222.7560328632881</v>
      </c>
      <c r="BE55" s="192">
        <f t="shared" si="20"/>
        <v>4420.9910227419959</v>
      </c>
      <c r="BF55" s="192">
        <f t="shared" si="20"/>
        <v>4708.4056257352595</v>
      </c>
      <c r="BG55" s="192">
        <f t="shared" si="20"/>
        <v>4828.4846871865229</v>
      </c>
      <c r="BH55" s="192">
        <f t="shared" si="20"/>
        <v>5016.4059839766633</v>
      </c>
      <c r="BI55" s="193">
        <f t="shared" si="20"/>
        <v>5242.4974603369392</v>
      </c>
      <c r="BJ55" s="192">
        <f t="shared" si="20"/>
        <v>2402.6097029296425</v>
      </c>
      <c r="BK55" s="192">
        <f t="shared" si="20"/>
        <v>2179.050114812344</v>
      </c>
      <c r="BL55" s="192">
        <f t="shared" si="20"/>
        <v>4542.0799769881269</v>
      </c>
      <c r="BM55" s="192">
        <f t="shared" si="20"/>
        <v>4594.7029025408183</v>
      </c>
      <c r="BN55" s="192">
        <f t="shared" si="20"/>
        <v>4802.3320409755197</v>
      </c>
      <c r="BO55" s="192">
        <f t="shared" ref="BO55:CS55" si="21">SUM(BO48:BO54)</f>
        <v>4979.0981848647853</v>
      </c>
      <c r="BP55" s="192">
        <f t="shared" si="21"/>
        <v>5073.2347222837334</v>
      </c>
      <c r="BQ55" s="192">
        <f t="shared" si="21"/>
        <v>5261.5649028736952</v>
      </c>
      <c r="BR55" s="192">
        <f t="shared" si="21"/>
        <v>5571.6725026571075</v>
      </c>
      <c r="BS55" s="192">
        <f t="shared" si="21"/>
        <v>5658.7968941155341</v>
      </c>
      <c r="BT55" s="192">
        <f t="shared" si="21"/>
        <v>5821.6362749095852</v>
      </c>
      <c r="BU55" s="193">
        <f t="shared" si="21"/>
        <v>6038.1130949277394</v>
      </c>
      <c r="BV55" s="192">
        <f t="shared" si="21"/>
        <v>2753.5105805336248</v>
      </c>
      <c r="BW55" s="192">
        <f t="shared" si="21"/>
        <v>2496.8050441277296</v>
      </c>
      <c r="BX55" s="192">
        <f t="shared" si="21"/>
        <v>5205.8454544992474</v>
      </c>
      <c r="BY55" s="192">
        <f t="shared" si="21"/>
        <v>5275.0814443983636</v>
      </c>
      <c r="BZ55" s="192">
        <f t="shared" si="21"/>
        <v>5503.4295146250597</v>
      </c>
      <c r="CA55" s="192">
        <f t="shared" si="21"/>
        <v>5710.9127993231605</v>
      </c>
      <c r="CB55" s="192">
        <f t="shared" si="21"/>
        <v>5823.7756791676902</v>
      </c>
      <c r="CC55" s="192">
        <f t="shared" si="21"/>
        <v>6119.1650601734573</v>
      </c>
      <c r="CD55" s="192">
        <f t="shared" si="21"/>
        <v>6489.6948348791866</v>
      </c>
      <c r="CE55" s="192">
        <f t="shared" si="21"/>
        <v>6613.403846027536</v>
      </c>
      <c r="CF55" s="192">
        <f t="shared" si="21"/>
        <v>6857.5637603475716</v>
      </c>
      <c r="CG55" s="193">
        <f t="shared" si="21"/>
        <v>7127.0615875912154</v>
      </c>
      <c r="CH55" s="192">
        <f t="shared" si="21"/>
        <v>3128.0923294058525</v>
      </c>
      <c r="CI55" s="192">
        <f t="shared" si="21"/>
        <v>2836.6352281636359</v>
      </c>
      <c r="CJ55" s="192">
        <f t="shared" si="21"/>
        <v>5927.9441258836614</v>
      </c>
      <c r="CK55" s="192">
        <f t="shared" si="21"/>
        <v>6019.2234798319814</v>
      </c>
      <c r="CL55" s="192">
        <f t="shared" si="21"/>
        <v>6289.7273056079921</v>
      </c>
      <c r="CM55" s="192">
        <f t="shared" si="21"/>
        <v>6535.8649223294797</v>
      </c>
      <c r="CN55" s="192">
        <f t="shared" si="21"/>
        <v>6674.9741120401977</v>
      </c>
      <c r="CO55" s="192">
        <f t="shared" si="21"/>
        <v>7010.8395479904475</v>
      </c>
      <c r="CP55" s="192">
        <f t="shared" si="21"/>
        <v>7434.1942003068361</v>
      </c>
      <c r="CQ55" s="192">
        <f t="shared" si="21"/>
        <v>7674.3197602918481</v>
      </c>
      <c r="CR55" s="192">
        <f t="shared" si="21"/>
        <v>8018.6266382330241</v>
      </c>
      <c r="CS55" s="193">
        <f t="shared" si="21"/>
        <v>8337.3479066056861</v>
      </c>
    </row>
    <row r="57" spans="1:97" s="139" customFormat="1" x14ac:dyDescent="0.25">
      <c r="A57" s="134"/>
      <c r="B57" s="134">
        <v>1</v>
      </c>
      <c r="C57" s="135">
        <v>2</v>
      </c>
      <c r="D57" s="135">
        <v>3</v>
      </c>
      <c r="E57" s="135">
        <v>4</v>
      </c>
      <c r="F57" s="135">
        <v>5</v>
      </c>
      <c r="G57" s="135">
        <v>6</v>
      </c>
      <c r="H57" s="135">
        <v>7</v>
      </c>
      <c r="I57" s="135">
        <v>8</v>
      </c>
      <c r="J57" s="135">
        <v>9</v>
      </c>
      <c r="K57" s="135">
        <v>10</v>
      </c>
      <c r="L57" s="135">
        <v>11</v>
      </c>
      <c r="M57" s="136">
        <v>12</v>
      </c>
      <c r="N57" s="138">
        <v>13</v>
      </c>
      <c r="O57" s="138">
        <v>14</v>
      </c>
      <c r="P57" s="138">
        <v>15</v>
      </c>
      <c r="Q57" s="138">
        <v>16</v>
      </c>
      <c r="R57" s="138">
        <v>17</v>
      </c>
      <c r="S57" s="138">
        <v>18</v>
      </c>
      <c r="T57" s="138">
        <v>19</v>
      </c>
      <c r="U57" s="138">
        <v>20</v>
      </c>
      <c r="V57" s="135">
        <v>21</v>
      </c>
      <c r="W57" s="135">
        <v>22</v>
      </c>
      <c r="X57" s="135">
        <v>23</v>
      </c>
      <c r="Y57" s="136">
        <v>24</v>
      </c>
      <c r="Z57" s="135">
        <v>25</v>
      </c>
      <c r="AA57" s="135">
        <v>26</v>
      </c>
      <c r="AB57" s="135">
        <v>27</v>
      </c>
      <c r="AC57" s="135">
        <v>28</v>
      </c>
      <c r="AD57" s="135">
        <v>29</v>
      </c>
      <c r="AE57" s="135">
        <v>30</v>
      </c>
      <c r="AF57" s="135">
        <v>31</v>
      </c>
      <c r="AG57" s="135">
        <v>32</v>
      </c>
      <c r="AH57" s="135">
        <v>33</v>
      </c>
      <c r="AI57" s="135">
        <v>34</v>
      </c>
      <c r="AJ57" s="135">
        <v>35</v>
      </c>
      <c r="AK57" s="136">
        <v>36</v>
      </c>
      <c r="AL57" s="135">
        <v>37</v>
      </c>
      <c r="AM57" s="135">
        <v>38</v>
      </c>
      <c r="AN57" s="135">
        <v>39</v>
      </c>
      <c r="AO57" s="135">
        <v>40</v>
      </c>
      <c r="AP57" s="135">
        <v>41</v>
      </c>
      <c r="AQ57" s="135">
        <v>42</v>
      </c>
      <c r="AR57" s="135">
        <v>43</v>
      </c>
      <c r="AS57" s="135">
        <v>44</v>
      </c>
      <c r="AT57" s="135">
        <v>45</v>
      </c>
      <c r="AU57" s="135">
        <v>46</v>
      </c>
      <c r="AV57" s="135">
        <v>47</v>
      </c>
      <c r="AW57" s="136">
        <v>48</v>
      </c>
      <c r="AX57" s="135">
        <v>49</v>
      </c>
      <c r="AY57" s="135">
        <v>50</v>
      </c>
      <c r="AZ57" s="135">
        <v>51</v>
      </c>
      <c r="BA57" s="135">
        <v>52</v>
      </c>
      <c r="BB57" s="135">
        <v>53</v>
      </c>
      <c r="BC57" s="135">
        <v>54</v>
      </c>
      <c r="BD57" s="135">
        <v>55</v>
      </c>
      <c r="BE57" s="135">
        <v>56</v>
      </c>
      <c r="BF57" s="135">
        <v>57</v>
      </c>
      <c r="BG57" s="135">
        <v>58</v>
      </c>
      <c r="BH57" s="135">
        <v>59</v>
      </c>
      <c r="BI57" s="136">
        <v>60</v>
      </c>
      <c r="BJ57" s="135">
        <v>61</v>
      </c>
      <c r="BK57" s="135">
        <v>62</v>
      </c>
      <c r="BL57" s="135">
        <v>63</v>
      </c>
      <c r="BM57" s="135">
        <v>64</v>
      </c>
      <c r="BN57" s="135">
        <v>65</v>
      </c>
      <c r="BO57" s="135">
        <v>66</v>
      </c>
      <c r="BP57" s="135">
        <v>67</v>
      </c>
      <c r="BQ57" s="135">
        <v>68</v>
      </c>
      <c r="BR57" s="135">
        <v>69</v>
      </c>
      <c r="BS57" s="135">
        <v>70</v>
      </c>
      <c r="BT57" s="135">
        <v>71</v>
      </c>
      <c r="BU57" s="136">
        <v>72</v>
      </c>
      <c r="BV57" s="135">
        <v>73</v>
      </c>
      <c r="BW57" s="135">
        <v>74</v>
      </c>
      <c r="BX57" s="135">
        <v>75</v>
      </c>
      <c r="BY57" s="135">
        <v>76</v>
      </c>
      <c r="BZ57" s="135">
        <v>77</v>
      </c>
      <c r="CA57" s="135">
        <v>78</v>
      </c>
      <c r="CB57" s="135">
        <v>79</v>
      </c>
      <c r="CC57" s="135">
        <v>80</v>
      </c>
      <c r="CD57" s="135">
        <v>81</v>
      </c>
      <c r="CE57" s="135">
        <v>82</v>
      </c>
      <c r="CF57" s="135">
        <v>83</v>
      </c>
      <c r="CG57" s="136">
        <v>84</v>
      </c>
      <c r="CH57" s="135">
        <v>85</v>
      </c>
      <c r="CI57" s="135">
        <v>86</v>
      </c>
      <c r="CJ57" s="135">
        <v>87</v>
      </c>
      <c r="CK57" s="135">
        <v>88</v>
      </c>
      <c r="CL57" s="135">
        <v>89</v>
      </c>
      <c r="CM57" s="135">
        <v>90</v>
      </c>
      <c r="CN57" s="135">
        <v>91</v>
      </c>
      <c r="CO57" s="135">
        <v>92</v>
      </c>
      <c r="CP57" s="135">
        <v>93</v>
      </c>
      <c r="CQ57" s="135">
        <v>94</v>
      </c>
      <c r="CR57" s="135">
        <v>95</v>
      </c>
      <c r="CS57" s="136">
        <v>96</v>
      </c>
    </row>
    <row r="58" spans="1:97" s="172" customFormat="1" x14ac:dyDescent="0.25">
      <c r="A58" s="172" t="s">
        <v>50</v>
      </c>
      <c r="B58" s="173">
        <f t="shared" ref="B58:BM58" si="22">B21</f>
        <v>42005</v>
      </c>
      <c r="C58" s="173">
        <f t="shared" si="22"/>
        <v>42036</v>
      </c>
      <c r="D58" s="173">
        <f t="shared" si="22"/>
        <v>42064</v>
      </c>
      <c r="E58" s="173">
        <f t="shared" si="22"/>
        <v>42095</v>
      </c>
      <c r="F58" s="173">
        <f t="shared" si="22"/>
        <v>42125</v>
      </c>
      <c r="G58" s="173">
        <f t="shared" si="22"/>
        <v>42156</v>
      </c>
      <c r="H58" s="173">
        <f t="shared" si="22"/>
        <v>42186</v>
      </c>
      <c r="I58" s="173">
        <f t="shared" si="22"/>
        <v>42217</v>
      </c>
      <c r="J58" s="173">
        <f t="shared" si="22"/>
        <v>42248</v>
      </c>
      <c r="K58" s="173">
        <f t="shared" si="22"/>
        <v>42278</v>
      </c>
      <c r="L58" s="173">
        <f t="shared" si="22"/>
        <v>42309</v>
      </c>
      <c r="M58" s="174">
        <f t="shared" si="22"/>
        <v>42339</v>
      </c>
      <c r="N58" s="175">
        <f t="shared" si="22"/>
        <v>42370</v>
      </c>
      <c r="O58" s="175">
        <f t="shared" si="22"/>
        <v>42401</v>
      </c>
      <c r="P58" s="175">
        <f t="shared" si="22"/>
        <v>42430</v>
      </c>
      <c r="Q58" s="175">
        <f t="shared" si="22"/>
        <v>42461</v>
      </c>
      <c r="R58" s="175">
        <f t="shared" si="22"/>
        <v>42491</v>
      </c>
      <c r="S58" s="175">
        <f t="shared" si="22"/>
        <v>42522</v>
      </c>
      <c r="T58" s="175">
        <f t="shared" si="22"/>
        <v>42552</v>
      </c>
      <c r="U58" s="175">
        <f t="shared" si="22"/>
        <v>42583</v>
      </c>
      <c r="V58" s="173">
        <f t="shared" si="22"/>
        <v>42614</v>
      </c>
      <c r="W58" s="173">
        <f t="shared" si="22"/>
        <v>42644</v>
      </c>
      <c r="X58" s="173">
        <f t="shared" si="22"/>
        <v>42675</v>
      </c>
      <c r="Y58" s="174">
        <f t="shared" si="22"/>
        <v>42705</v>
      </c>
      <c r="Z58" s="173">
        <f t="shared" si="22"/>
        <v>42752</v>
      </c>
      <c r="AA58" s="173">
        <f t="shared" si="22"/>
        <v>42783</v>
      </c>
      <c r="AB58" s="173">
        <f t="shared" si="22"/>
        <v>42811</v>
      </c>
      <c r="AC58" s="173">
        <f t="shared" si="22"/>
        <v>42842</v>
      </c>
      <c r="AD58" s="173">
        <f t="shared" si="22"/>
        <v>42872</v>
      </c>
      <c r="AE58" s="173">
        <f t="shared" si="22"/>
        <v>42903</v>
      </c>
      <c r="AF58" s="173">
        <f t="shared" si="22"/>
        <v>42933</v>
      </c>
      <c r="AG58" s="173">
        <f t="shared" si="22"/>
        <v>42964</v>
      </c>
      <c r="AH58" s="173">
        <f t="shared" si="22"/>
        <v>42995</v>
      </c>
      <c r="AI58" s="173">
        <f t="shared" si="22"/>
        <v>43025</v>
      </c>
      <c r="AJ58" s="173">
        <f t="shared" si="22"/>
        <v>43056</v>
      </c>
      <c r="AK58" s="174">
        <f t="shared" si="22"/>
        <v>43086</v>
      </c>
      <c r="AL58" s="173">
        <f t="shared" si="22"/>
        <v>43118</v>
      </c>
      <c r="AM58" s="173">
        <f t="shared" si="22"/>
        <v>43149</v>
      </c>
      <c r="AN58" s="173">
        <f t="shared" si="22"/>
        <v>43177</v>
      </c>
      <c r="AO58" s="173">
        <f t="shared" si="22"/>
        <v>43208</v>
      </c>
      <c r="AP58" s="173">
        <f t="shared" si="22"/>
        <v>43238</v>
      </c>
      <c r="AQ58" s="173">
        <f t="shared" si="22"/>
        <v>43269</v>
      </c>
      <c r="AR58" s="173">
        <f t="shared" si="22"/>
        <v>43299</v>
      </c>
      <c r="AS58" s="173">
        <f t="shared" si="22"/>
        <v>43330</v>
      </c>
      <c r="AT58" s="173">
        <f t="shared" si="22"/>
        <v>43361</v>
      </c>
      <c r="AU58" s="173">
        <f t="shared" si="22"/>
        <v>43391</v>
      </c>
      <c r="AV58" s="173">
        <f t="shared" si="22"/>
        <v>43422</v>
      </c>
      <c r="AW58" s="174">
        <f t="shared" si="22"/>
        <v>43452</v>
      </c>
      <c r="AX58" s="173">
        <f t="shared" si="22"/>
        <v>43483</v>
      </c>
      <c r="AY58" s="173">
        <f t="shared" si="22"/>
        <v>43514</v>
      </c>
      <c r="AZ58" s="173">
        <f t="shared" si="22"/>
        <v>43542</v>
      </c>
      <c r="BA58" s="173">
        <f t="shared" si="22"/>
        <v>43573</v>
      </c>
      <c r="BB58" s="173">
        <f t="shared" si="22"/>
        <v>43603</v>
      </c>
      <c r="BC58" s="173">
        <f t="shared" si="22"/>
        <v>43634</v>
      </c>
      <c r="BD58" s="173">
        <f t="shared" si="22"/>
        <v>43664</v>
      </c>
      <c r="BE58" s="173">
        <f t="shared" si="22"/>
        <v>43695</v>
      </c>
      <c r="BF58" s="173">
        <f t="shared" si="22"/>
        <v>43726</v>
      </c>
      <c r="BG58" s="173">
        <f t="shared" si="22"/>
        <v>43756</v>
      </c>
      <c r="BH58" s="173">
        <f t="shared" si="22"/>
        <v>43787</v>
      </c>
      <c r="BI58" s="174">
        <f t="shared" si="22"/>
        <v>43817</v>
      </c>
      <c r="BJ58" s="173">
        <f t="shared" si="22"/>
        <v>43848</v>
      </c>
      <c r="BK58" s="173">
        <f t="shared" si="22"/>
        <v>43879</v>
      </c>
      <c r="BL58" s="173">
        <f t="shared" si="22"/>
        <v>43908</v>
      </c>
      <c r="BM58" s="173">
        <f t="shared" si="22"/>
        <v>43939</v>
      </c>
      <c r="BN58" s="173">
        <f t="shared" ref="BN58:CS58" si="23">BN21</f>
        <v>43969</v>
      </c>
      <c r="BO58" s="173">
        <f t="shared" si="23"/>
        <v>44000</v>
      </c>
      <c r="BP58" s="173">
        <f t="shared" si="23"/>
        <v>44030</v>
      </c>
      <c r="BQ58" s="173">
        <f t="shared" si="23"/>
        <v>44061</v>
      </c>
      <c r="BR58" s="173">
        <f t="shared" si="23"/>
        <v>44092</v>
      </c>
      <c r="BS58" s="173">
        <f t="shared" si="23"/>
        <v>44122</v>
      </c>
      <c r="BT58" s="173">
        <f t="shared" si="23"/>
        <v>44153</v>
      </c>
      <c r="BU58" s="174">
        <f t="shared" si="23"/>
        <v>44183</v>
      </c>
      <c r="BV58" s="173">
        <f t="shared" si="23"/>
        <v>44214</v>
      </c>
      <c r="BW58" s="173">
        <f t="shared" si="23"/>
        <v>44245</v>
      </c>
      <c r="BX58" s="173">
        <f t="shared" si="23"/>
        <v>44273</v>
      </c>
      <c r="BY58" s="173">
        <f t="shared" si="23"/>
        <v>44304</v>
      </c>
      <c r="BZ58" s="173">
        <f t="shared" si="23"/>
        <v>44334</v>
      </c>
      <c r="CA58" s="173">
        <f t="shared" si="23"/>
        <v>44365</v>
      </c>
      <c r="CB58" s="173">
        <f t="shared" si="23"/>
        <v>44395</v>
      </c>
      <c r="CC58" s="173">
        <f t="shared" si="23"/>
        <v>44426</v>
      </c>
      <c r="CD58" s="173">
        <f t="shared" si="23"/>
        <v>44457</v>
      </c>
      <c r="CE58" s="173">
        <f t="shared" si="23"/>
        <v>44487</v>
      </c>
      <c r="CF58" s="173">
        <f t="shared" si="23"/>
        <v>44518</v>
      </c>
      <c r="CG58" s="174">
        <f t="shared" si="23"/>
        <v>44548</v>
      </c>
      <c r="CH58" s="173">
        <f t="shared" si="23"/>
        <v>44579</v>
      </c>
      <c r="CI58" s="173">
        <f t="shared" si="23"/>
        <v>44610</v>
      </c>
      <c r="CJ58" s="173">
        <f t="shared" si="23"/>
        <v>44638</v>
      </c>
      <c r="CK58" s="173">
        <f t="shared" si="23"/>
        <v>44669</v>
      </c>
      <c r="CL58" s="173">
        <f t="shared" si="23"/>
        <v>44699</v>
      </c>
      <c r="CM58" s="173">
        <f t="shared" si="23"/>
        <v>44730</v>
      </c>
      <c r="CN58" s="173">
        <f t="shared" si="23"/>
        <v>44760</v>
      </c>
      <c r="CO58" s="173">
        <f t="shared" si="23"/>
        <v>44791</v>
      </c>
      <c r="CP58" s="173">
        <f t="shared" si="23"/>
        <v>44822</v>
      </c>
      <c r="CQ58" s="173">
        <f t="shared" si="23"/>
        <v>44852</v>
      </c>
      <c r="CR58" s="173">
        <f t="shared" si="23"/>
        <v>44883</v>
      </c>
      <c r="CS58" s="174">
        <f t="shared" si="23"/>
        <v>44913</v>
      </c>
    </row>
    <row r="59" spans="1:97" s="151" customFormat="1" x14ac:dyDescent="0.25">
      <c r="A59" s="151" t="s">
        <v>99</v>
      </c>
      <c r="B59" s="151">
        <f t="shared" ref="B59:BM62" si="24">IFERROR(B48/B33,"")</f>
        <v>0.73076923076923073</v>
      </c>
      <c r="C59" s="151">
        <f t="shared" si="24"/>
        <v>0.52631578947368418</v>
      </c>
      <c r="D59" s="151">
        <f t="shared" si="24"/>
        <v>0.65079365079365081</v>
      </c>
      <c r="E59" s="151">
        <f t="shared" si="24"/>
        <v>0.75714285714285712</v>
      </c>
      <c r="F59" s="151">
        <f t="shared" si="24"/>
        <v>0.83098591549295775</v>
      </c>
      <c r="G59" s="151">
        <f t="shared" si="24"/>
        <v>0.76056338028169013</v>
      </c>
      <c r="H59" s="151">
        <f t="shared" si="24"/>
        <v>0.68421052631578949</v>
      </c>
      <c r="I59" s="151">
        <f t="shared" si="24"/>
        <v>0.61842105263157898</v>
      </c>
      <c r="J59" s="151">
        <f t="shared" si="24"/>
        <v>0.8441558441558441</v>
      </c>
      <c r="K59" s="151">
        <f t="shared" si="24"/>
        <v>0.79220779220779225</v>
      </c>
      <c r="L59" s="151">
        <f t="shared" si="24"/>
        <v>0.73972602739726023</v>
      </c>
      <c r="M59" s="152">
        <f t="shared" si="24"/>
        <v>0.75</v>
      </c>
      <c r="N59" s="153">
        <f t="shared" si="24"/>
        <v>0.38461538461538464</v>
      </c>
      <c r="O59" s="153">
        <f t="shared" si="24"/>
        <v>0.35344827586206895</v>
      </c>
      <c r="P59" s="153">
        <f t="shared" si="24"/>
        <v>0.55084745762711862</v>
      </c>
      <c r="Q59" s="153">
        <f t="shared" si="24"/>
        <v>0.4358974358974359</v>
      </c>
      <c r="R59" s="153">
        <f t="shared" si="24"/>
        <v>0.44642857142857145</v>
      </c>
      <c r="S59" s="153">
        <f t="shared" si="24"/>
        <v>0.59813084112149528</v>
      </c>
      <c r="T59" s="153">
        <f t="shared" si="24"/>
        <v>0.46464646464646464</v>
      </c>
      <c r="U59" s="153">
        <f t="shared" si="24"/>
        <v>0.48958333333333331</v>
      </c>
      <c r="V59" s="151">
        <f t="shared" si="24"/>
        <v>0.55666666666666664</v>
      </c>
      <c r="W59" s="151">
        <f t="shared" si="24"/>
        <v>0.51479166666666665</v>
      </c>
      <c r="X59" s="151">
        <f t="shared" si="24"/>
        <v>0.59583333333333333</v>
      </c>
      <c r="Y59" s="152">
        <f t="shared" si="24"/>
        <v>0.60395833333333337</v>
      </c>
      <c r="Z59" s="151">
        <f t="shared" si="24"/>
        <v>0.35</v>
      </c>
      <c r="AA59" s="151">
        <f t="shared" si="24"/>
        <v>0.35</v>
      </c>
      <c r="AB59" s="151">
        <f t="shared" si="24"/>
        <v>0.38461538461538464</v>
      </c>
      <c r="AC59" s="151">
        <f t="shared" si="24"/>
        <v>0.37138461538461537</v>
      </c>
      <c r="AD59" s="151">
        <f t="shared" si="24"/>
        <v>0.37509846153846155</v>
      </c>
      <c r="AE59" s="151">
        <f t="shared" si="24"/>
        <v>0.37884944615384614</v>
      </c>
      <c r="AF59" s="151">
        <f t="shared" si="24"/>
        <v>0.38263794061538464</v>
      </c>
      <c r="AG59" s="151">
        <f t="shared" si="24"/>
        <v>0.38646432002153847</v>
      </c>
      <c r="AH59" s="151">
        <f t="shared" si="24"/>
        <v>0.39032896322175381</v>
      </c>
      <c r="AI59" s="151">
        <f t="shared" si="24"/>
        <v>0.3942322528539714</v>
      </c>
      <c r="AJ59" s="151">
        <f t="shared" si="24"/>
        <v>0.39817457538251111</v>
      </c>
      <c r="AK59" s="152">
        <f t="shared" si="24"/>
        <v>0.4021563211363362</v>
      </c>
      <c r="AL59" s="151">
        <f t="shared" si="24"/>
        <v>0.35699999999999998</v>
      </c>
      <c r="AM59" s="151">
        <f t="shared" si="24"/>
        <v>0.35699999999999998</v>
      </c>
      <c r="AN59" s="151">
        <f t="shared" si="24"/>
        <v>0.38358823529411762</v>
      </c>
      <c r="AO59" s="151">
        <f t="shared" si="24"/>
        <v>0.3759164705882353</v>
      </c>
      <c r="AP59" s="151">
        <f t="shared" si="24"/>
        <v>0.37713916470588238</v>
      </c>
      <c r="AQ59" s="151">
        <f t="shared" si="24"/>
        <v>0.37837408576470583</v>
      </c>
      <c r="AR59" s="151">
        <f t="shared" si="24"/>
        <v>0.37962135603411767</v>
      </c>
      <c r="AS59" s="151">
        <f t="shared" si="24"/>
        <v>0.38088109900622352</v>
      </c>
      <c r="AT59" s="151">
        <f t="shared" si="24"/>
        <v>0.38468990999628577</v>
      </c>
      <c r="AU59" s="151">
        <f t="shared" si="24"/>
        <v>0.38597497380213097</v>
      </c>
      <c r="AV59" s="151">
        <f t="shared" si="24"/>
        <v>0.38983472354015219</v>
      </c>
      <c r="AW59" s="152">
        <f t="shared" si="24"/>
        <v>0.39373307077555381</v>
      </c>
      <c r="AX59" s="151">
        <f t="shared" si="24"/>
        <v>0.36804999999999999</v>
      </c>
      <c r="AY59" s="151">
        <f t="shared" si="24"/>
        <v>0.36804999999999999</v>
      </c>
      <c r="AZ59" s="151">
        <f t="shared" si="24"/>
        <v>0.41017523809523809</v>
      </c>
      <c r="BA59" s="151">
        <f t="shared" si="24"/>
        <v>0.39226506666666666</v>
      </c>
      <c r="BB59" s="151">
        <f t="shared" si="24"/>
        <v>0.39366398400000002</v>
      </c>
      <c r="BC59" s="151">
        <f t="shared" si="24"/>
        <v>0.39373063053333335</v>
      </c>
      <c r="BD59" s="151">
        <f t="shared" si="24"/>
        <v>0.39514420350533336</v>
      </c>
      <c r="BE59" s="151">
        <f t="shared" si="24"/>
        <v>0.39657191220705329</v>
      </c>
      <c r="BF59" s="151">
        <f t="shared" si="24"/>
        <v>0.40053763132912384</v>
      </c>
      <c r="BG59" s="151">
        <f t="shared" si="24"/>
        <v>0.40199403697574843</v>
      </c>
      <c r="BH59" s="151">
        <f t="shared" si="24"/>
        <v>0.40601397734550587</v>
      </c>
      <c r="BI59" s="152">
        <f t="shared" si="24"/>
        <v>0.41293228129824272</v>
      </c>
      <c r="BJ59" s="151">
        <f t="shared" si="24"/>
        <v>0.36770999999999998</v>
      </c>
      <c r="BK59" s="151">
        <f t="shared" si="24"/>
        <v>0.36770999999999998</v>
      </c>
      <c r="BL59" s="151">
        <f t="shared" si="24"/>
        <v>0.40908400000000006</v>
      </c>
      <c r="BM59" s="151">
        <f t="shared" si="24"/>
        <v>0.39638647999999999</v>
      </c>
      <c r="BN59" s="151">
        <f t="shared" ref="BN59:CS66" si="25">IFERROR(BN48/BN33,"")</f>
        <v>0.39785534319999999</v>
      </c>
      <c r="BO59" s="151">
        <f t="shared" si="25"/>
        <v>0.39792532205999998</v>
      </c>
      <c r="BP59" s="151">
        <f t="shared" si="25"/>
        <v>0.40335474781740605</v>
      </c>
      <c r="BQ59" s="151">
        <f t="shared" si="25"/>
        <v>0.40486883289558007</v>
      </c>
      <c r="BR59" s="151">
        <f t="shared" si="25"/>
        <v>0.41385860282453585</v>
      </c>
      <c r="BS59" s="151">
        <f t="shared" si="25"/>
        <v>0.41540312101278121</v>
      </c>
      <c r="BT59" s="151">
        <f t="shared" si="25"/>
        <v>0.41955715222290901</v>
      </c>
      <c r="BU59" s="152">
        <f t="shared" si="25"/>
        <v>0.42678380685726641</v>
      </c>
      <c r="BV59" s="151">
        <f t="shared" si="25"/>
        <v>0.36746379310344829</v>
      </c>
      <c r="BW59" s="151">
        <f t="shared" si="25"/>
        <v>0.36746379310344829</v>
      </c>
      <c r="BX59" s="151">
        <f t="shared" si="25"/>
        <v>0.40829379310344832</v>
      </c>
      <c r="BY59" s="151">
        <f t="shared" si="25"/>
        <v>0.3957158896551724</v>
      </c>
      <c r="BZ59" s="151">
        <f t="shared" si="25"/>
        <v>0.40942362951724137</v>
      </c>
      <c r="CA59" s="151">
        <f t="shared" si="25"/>
        <v>0.40949602144137931</v>
      </c>
      <c r="CB59" s="151">
        <f t="shared" si="25"/>
        <v>0.41509158188007522</v>
      </c>
      <c r="CC59" s="151">
        <f t="shared" si="25"/>
        <v>0.41982179250361212</v>
      </c>
      <c r="CD59" s="151">
        <f t="shared" si="25"/>
        <v>0.42908887862175166</v>
      </c>
      <c r="CE59" s="151">
        <f t="shared" si="25"/>
        <v>0.43071861160658992</v>
      </c>
      <c r="CF59" s="151">
        <f t="shared" si="25"/>
        <v>0.4366556904852375</v>
      </c>
      <c r="CG59" s="152">
        <f t="shared" si="25"/>
        <v>0.45263965731812661</v>
      </c>
      <c r="CH59" s="151">
        <f t="shared" si="25"/>
        <v>0.36727727272727273</v>
      </c>
      <c r="CI59" s="151">
        <f t="shared" si="25"/>
        <v>0.36727727272727273</v>
      </c>
      <c r="CJ59" s="151">
        <f t="shared" si="25"/>
        <v>0.40769515151515151</v>
      </c>
      <c r="CK59" s="151">
        <f t="shared" si="25"/>
        <v>0.39520786666666669</v>
      </c>
      <c r="CL59" s="151">
        <f t="shared" si="25"/>
        <v>0.40873671915151516</v>
      </c>
      <c r="CM59" s="151">
        <f t="shared" si="25"/>
        <v>0.40881093915454542</v>
      </c>
      <c r="CN59" s="151">
        <f t="shared" si="25"/>
        <v>0.4144397046548246</v>
      </c>
      <c r="CO59" s="151">
        <f t="shared" si="25"/>
        <v>0.4192893650415821</v>
      </c>
      <c r="CP59" s="151">
        <f t="shared" si="25"/>
        <v>0.42846077272836153</v>
      </c>
      <c r="CQ59" s="151">
        <f t="shared" si="25"/>
        <v>0.43350685406010347</v>
      </c>
      <c r="CR59" s="151">
        <f t="shared" si="25"/>
        <v>0.44482610944041051</v>
      </c>
      <c r="CS59" s="152">
        <f t="shared" si="25"/>
        <v>0.46142336497774034</v>
      </c>
    </row>
    <row r="60" spans="1:97" s="151" customFormat="1" x14ac:dyDescent="0.25">
      <c r="A60" s="151" t="s">
        <v>64</v>
      </c>
      <c r="B60" s="151">
        <f t="shared" si="24"/>
        <v>0.28110599078341014</v>
      </c>
      <c r="C60" s="151">
        <f t="shared" si="24"/>
        <v>0.34123222748815168</v>
      </c>
      <c r="D60" s="151">
        <f t="shared" si="24"/>
        <v>0.30973451327433627</v>
      </c>
      <c r="E60" s="151">
        <f t="shared" si="24"/>
        <v>0.28620689655172415</v>
      </c>
      <c r="F60" s="151">
        <f t="shared" si="24"/>
        <v>0.33829787234042552</v>
      </c>
      <c r="G60" s="151">
        <f t="shared" si="24"/>
        <v>0.40836653386454186</v>
      </c>
      <c r="H60" s="151">
        <f t="shared" si="24"/>
        <v>0.4859437751004016</v>
      </c>
      <c r="I60" s="151">
        <f t="shared" si="24"/>
        <v>0.35860655737704916</v>
      </c>
      <c r="J60" s="151">
        <f t="shared" si="24"/>
        <v>0.46864111498257838</v>
      </c>
      <c r="K60" s="151">
        <f t="shared" si="24"/>
        <v>0.43534482758620691</v>
      </c>
      <c r="L60" s="151">
        <f t="shared" si="24"/>
        <v>0.46708074534161492</v>
      </c>
      <c r="M60" s="152">
        <f t="shared" si="24"/>
        <v>0.46621621621621623</v>
      </c>
      <c r="N60" s="153">
        <f t="shared" si="24"/>
        <v>0.28780487804878047</v>
      </c>
      <c r="O60" s="153">
        <f t="shared" si="24"/>
        <v>0.32142857142857145</v>
      </c>
      <c r="P60" s="153">
        <f t="shared" si="24"/>
        <v>0.44070278184480233</v>
      </c>
      <c r="Q60" s="153">
        <f t="shared" si="24"/>
        <v>0.44770642201834865</v>
      </c>
      <c r="R60" s="153">
        <f t="shared" si="24"/>
        <v>0.3997326203208556</v>
      </c>
      <c r="S60" s="153">
        <f t="shared" si="24"/>
        <v>0.44307692307692309</v>
      </c>
      <c r="T60" s="153">
        <f t="shared" si="24"/>
        <v>0.38768898488120951</v>
      </c>
      <c r="U60" s="153">
        <f t="shared" si="24"/>
        <v>0.38878326996197721</v>
      </c>
      <c r="V60" s="151">
        <f t="shared" si="24"/>
        <v>0.42480785072385452</v>
      </c>
      <c r="W60" s="151">
        <f t="shared" si="24"/>
        <v>0.42474750719881971</v>
      </c>
      <c r="X60" s="151">
        <f t="shared" si="24"/>
        <v>0.43615719076096365</v>
      </c>
      <c r="Y60" s="152">
        <f t="shared" si="24"/>
        <v>0.45105182347236894</v>
      </c>
      <c r="Z60" s="151">
        <f t="shared" si="24"/>
        <v>0.15</v>
      </c>
      <c r="AA60" s="151">
        <f t="shared" si="24"/>
        <v>0.15</v>
      </c>
      <c r="AB60" s="151">
        <f t="shared" si="24"/>
        <v>0.35</v>
      </c>
      <c r="AC60" s="151">
        <f t="shared" si="24"/>
        <v>0.34038404998640953</v>
      </c>
      <c r="AD60" s="151">
        <f t="shared" si="24"/>
        <v>0.34379768216435214</v>
      </c>
      <c r="AE60" s="151">
        <f t="shared" si="24"/>
        <v>0.34736468671421533</v>
      </c>
      <c r="AF60" s="151">
        <f t="shared" si="24"/>
        <v>0.3506802733654944</v>
      </c>
      <c r="AG60" s="151">
        <f t="shared" si="24"/>
        <v>0.35422883943000627</v>
      </c>
      <c r="AH60" s="151">
        <f t="shared" si="24"/>
        <v>0.35769583216262013</v>
      </c>
      <c r="AI60" s="151">
        <f t="shared" si="24"/>
        <v>0.3612626785735189</v>
      </c>
      <c r="AJ60" s="151">
        <f t="shared" si="24"/>
        <v>0.36497924412611499</v>
      </c>
      <c r="AK60" s="152">
        <f t="shared" si="24"/>
        <v>0.36857052914392957</v>
      </c>
      <c r="AL60" s="151">
        <f t="shared" si="24"/>
        <v>0.15299999999999997</v>
      </c>
      <c r="AM60" s="151">
        <f t="shared" si="24"/>
        <v>0.153</v>
      </c>
      <c r="AN60" s="151">
        <f t="shared" si="24"/>
        <v>0.35216743163349851</v>
      </c>
      <c r="AO60" s="151">
        <f t="shared" si="24"/>
        <v>0.34494549539615255</v>
      </c>
      <c r="AP60" s="151">
        <f t="shared" si="24"/>
        <v>0.34713832185590537</v>
      </c>
      <c r="AQ60" s="151">
        <f t="shared" si="24"/>
        <v>0.35045149937435294</v>
      </c>
      <c r="AR60" s="151">
        <f t="shared" si="24"/>
        <v>0.35231039608698445</v>
      </c>
      <c r="AS60" s="151">
        <f t="shared" si="24"/>
        <v>0.3562083281133766</v>
      </c>
      <c r="AT60" s="151">
        <f t="shared" si="24"/>
        <v>0.35953177627970762</v>
      </c>
      <c r="AU60" s="151">
        <f t="shared" si="24"/>
        <v>0.36137657527512473</v>
      </c>
      <c r="AV60" s="151">
        <f t="shared" si="24"/>
        <v>0.36550530552204746</v>
      </c>
      <c r="AW60" s="152">
        <f t="shared" si="24"/>
        <v>0.36914312528739096</v>
      </c>
      <c r="AX60" s="151">
        <f t="shared" si="24"/>
        <v>0.1558876543784096</v>
      </c>
      <c r="AY60" s="151">
        <f t="shared" si="24"/>
        <v>0.15589753872323941</v>
      </c>
      <c r="AZ60" s="151">
        <f t="shared" si="24"/>
        <v>0.37593871216352887</v>
      </c>
      <c r="BA60" s="151">
        <f t="shared" si="24"/>
        <v>0.36333573863193946</v>
      </c>
      <c r="BB60" s="151">
        <f t="shared" si="24"/>
        <v>0.36562591948659839</v>
      </c>
      <c r="BC60" s="151">
        <f t="shared" si="24"/>
        <v>0.36691691858725928</v>
      </c>
      <c r="BD60" s="151">
        <f t="shared" si="24"/>
        <v>0.36941518760999359</v>
      </c>
      <c r="BE60" s="151">
        <f t="shared" si="24"/>
        <v>0.37309374709200449</v>
      </c>
      <c r="BF60" s="151">
        <f t="shared" si="24"/>
        <v>0.3766331004151795</v>
      </c>
      <c r="BG60" s="151">
        <f t="shared" si="24"/>
        <v>0.37926431299421093</v>
      </c>
      <c r="BH60" s="151">
        <f t="shared" si="24"/>
        <v>0.38303173429121595</v>
      </c>
      <c r="BI60" s="152">
        <f t="shared" si="24"/>
        <v>0.38661177652709899</v>
      </c>
      <c r="BJ60" s="151">
        <f t="shared" si="24"/>
        <v>0.15588178776969461</v>
      </c>
      <c r="BK60" s="151">
        <f t="shared" si="24"/>
        <v>0.15588943617718928</v>
      </c>
      <c r="BL60" s="151">
        <f t="shared" si="24"/>
        <v>0.37592466188188728</v>
      </c>
      <c r="BM60" s="151">
        <f t="shared" si="24"/>
        <v>0.36598712854444315</v>
      </c>
      <c r="BN60" s="151">
        <f t="shared" si="25"/>
        <v>0.36830777767851902</v>
      </c>
      <c r="BO60" s="151">
        <f t="shared" si="25"/>
        <v>0.36974944354281758</v>
      </c>
      <c r="BP60" s="151">
        <f t="shared" si="25"/>
        <v>0.37582017599874207</v>
      </c>
      <c r="BQ60" s="151">
        <f t="shared" si="25"/>
        <v>0.3795752744673675</v>
      </c>
      <c r="BR60" s="151">
        <f t="shared" si="25"/>
        <v>0.38604783387086078</v>
      </c>
      <c r="BS60" s="151">
        <f t="shared" si="25"/>
        <v>0.38851893205116722</v>
      </c>
      <c r="BT60" s="151">
        <f t="shared" si="25"/>
        <v>0.39240138184402773</v>
      </c>
      <c r="BU60" s="152">
        <f t="shared" si="25"/>
        <v>0.39632194934460679</v>
      </c>
      <c r="BV60" s="151">
        <f t="shared" si="25"/>
        <v>0.15876788464237071</v>
      </c>
      <c r="BW60" s="151">
        <f t="shared" si="25"/>
        <v>0.15878204951758398</v>
      </c>
      <c r="BX60" s="151">
        <f t="shared" si="25"/>
        <v>0.38270422864148368</v>
      </c>
      <c r="BY60" s="151">
        <f t="shared" si="25"/>
        <v>0.37251089539552495</v>
      </c>
      <c r="BZ60" s="151">
        <f t="shared" si="25"/>
        <v>0.37488702025474852</v>
      </c>
      <c r="CA60" s="151">
        <f t="shared" si="25"/>
        <v>0.37638613382099273</v>
      </c>
      <c r="CB60" s="151">
        <f t="shared" si="25"/>
        <v>0.38248119016790155</v>
      </c>
      <c r="CC60" s="151">
        <f t="shared" si="25"/>
        <v>0.39123327478584413</v>
      </c>
      <c r="CD60" s="151">
        <f t="shared" si="25"/>
        <v>0.39790083711402141</v>
      </c>
      <c r="CE60" s="151">
        <f t="shared" si="25"/>
        <v>0.40040407520148896</v>
      </c>
      <c r="CF60" s="151">
        <f t="shared" si="25"/>
        <v>0.40696028549646052</v>
      </c>
      <c r="CG60" s="152">
        <f t="shared" si="25"/>
        <v>0.41103297100159664</v>
      </c>
      <c r="CH60" s="151">
        <f t="shared" si="25"/>
        <v>0.15864799567629922</v>
      </c>
      <c r="CI60" s="151">
        <f t="shared" si="25"/>
        <v>0.15866326577244552</v>
      </c>
      <c r="CJ60" s="151">
        <f t="shared" si="25"/>
        <v>0.38254255084960997</v>
      </c>
      <c r="CK60" s="151">
        <f t="shared" si="25"/>
        <v>0.37240524686274118</v>
      </c>
      <c r="CL60" s="151">
        <f t="shared" si="25"/>
        <v>0.3748084509159107</v>
      </c>
      <c r="CM60" s="151">
        <f t="shared" si="25"/>
        <v>0.37628317182358251</v>
      </c>
      <c r="CN60" s="151">
        <f t="shared" si="25"/>
        <v>0.3824057127537015</v>
      </c>
      <c r="CO60" s="151">
        <f t="shared" si="25"/>
        <v>0.39120911497761951</v>
      </c>
      <c r="CP60" s="151">
        <f t="shared" si="25"/>
        <v>0.39782526481555203</v>
      </c>
      <c r="CQ60" s="151">
        <f t="shared" si="25"/>
        <v>0.40555754155487544</v>
      </c>
      <c r="CR60" s="151">
        <f t="shared" si="25"/>
        <v>0.41507615125072256</v>
      </c>
      <c r="CS60" s="152">
        <f t="shared" si="25"/>
        <v>0.41923035165204664</v>
      </c>
    </row>
    <row r="61" spans="1:97" s="151" customFormat="1" x14ac:dyDescent="0.25">
      <c r="A61" s="151" t="s">
        <v>65</v>
      </c>
      <c r="B61" s="151">
        <f t="shared" si="24"/>
        <v>0.26044226044226043</v>
      </c>
      <c r="C61" s="151">
        <f t="shared" si="24"/>
        <v>0.24537037037037038</v>
      </c>
      <c r="D61" s="151">
        <f t="shared" si="24"/>
        <v>0.34134615384615385</v>
      </c>
      <c r="E61" s="151">
        <f t="shared" si="24"/>
        <v>0.31180400890868598</v>
      </c>
      <c r="F61" s="151">
        <f t="shared" si="24"/>
        <v>0.28774422735346361</v>
      </c>
      <c r="G61" s="151">
        <f t="shared" si="24"/>
        <v>0.33710407239819007</v>
      </c>
      <c r="H61" s="151">
        <f t="shared" si="24"/>
        <v>0.34782608695652173</v>
      </c>
      <c r="I61" s="151">
        <f t="shared" si="24"/>
        <v>0.26938775510204083</v>
      </c>
      <c r="J61" s="151">
        <f t="shared" si="24"/>
        <v>0.36864406779661019</v>
      </c>
      <c r="K61" s="151">
        <f t="shared" si="24"/>
        <v>0.35802469135802467</v>
      </c>
      <c r="L61" s="151">
        <f t="shared" si="24"/>
        <v>0.26769911504424782</v>
      </c>
      <c r="M61" s="152">
        <f t="shared" si="24"/>
        <v>0.41397153945666237</v>
      </c>
      <c r="N61" s="153">
        <f t="shared" si="24"/>
        <v>0.17627118644067796</v>
      </c>
      <c r="O61" s="153">
        <f t="shared" si="24"/>
        <v>0.27317073170731709</v>
      </c>
      <c r="P61" s="153">
        <f t="shared" si="24"/>
        <v>0.25520833333333331</v>
      </c>
      <c r="Q61" s="153">
        <f t="shared" si="24"/>
        <v>0.25</v>
      </c>
      <c r="R61" s="153">
        <f t="shared" si="24"/>
        <v>0.29779411764705882</v>
      </c>
      <c r="S61" s="153">
        <f t="shared" si="24"/>
        <v>0.31478968792401629</v>
      </c>
      <c r="T61" s="153">
        <f t="shared" si="24"/>
        <v>0.23255813953488372</v>
      </c>
      <c r="U61" s="153">
        <f t="shared" si="24"/>
        <v>0.24945295404814005</v>
      </c>
      <c r="V61" s="151">
        <f t="shared" si="24"/>
        <v>0.30452471482889737</v>
      </c>
      <c r="W61" s="151">
        <f t="shared" si="24"/>
        <v>0.31</v>
      </c>
      <c r="X61" s="151">
        <f t="shared" si="24"/>
        <v>0.32705049856023605</v>
      </c>
      <c r="Y61" s="152">
        <f t="shared" si="24"/>
        <v>0.33752062427534141</v>
      </c>
      <c r="Z61" s="151">
        <f t="shared" si="24"/>
        <v>0.15</v>
      </c>
      <c r="AA61" s="151">
        <f t="shared" si="24"/>
        <v>0.15</v>
      </c>
      <c r="AB61" s="151">
        <f t="shared" si="24"/>
        <v>0.25</v>
      </c>
      <c r="AC61" s="151">
        <f t="shared" si="24"/>
        <v>0.2430785589858348</v>
      </c>
      <c r="AD61" s="151">
        <f t="shared" si="24"/>
        <v>0.24556277891876691</v>
      </c>
      <c r="AE61" s="151">
        <f t="shared" si="24"/>
        <v>0.24802547070428263</v>
      </c>
      <c r="AF61" s="151">
        <f t="shared" si="24"/>
        <v>0.25059880970096965</v>
      </c>
      <c r="AG61" s="151">
        <f t="shared" si="24"/>
        <v>0.25299076864224956</v>
      </c>
      <c r="AH61" s="151">
        <f t="shared" si="24"/>
        <v>0.25555080558879023</v>
      </c>
      <c r="AI61" s="151">
        <f t="shared" si="24"/>
        <v>0.25805199320303313</v>
      </c>
      <c r="AJ61" s="151">
        <f t="shared" si="24"/>
        <v>0.260625218113753</v>
      </c>
      <c r="AK61" s="152">
        <f t="shared" si="24"/>
        <v>0.26330645469098302</v>
      </c>
      <c r="AL61" s="151">
        <f t="shared" si="24"/>
        <v>0.153</v>
      </c>
      <c r="AM61" s="151">
        <f t="shared" si="24"/>
        <v>0.15299999999999997</v>
      </c>
      <c r="AN61" s="151">
        <f t="shared" si="24"/>
        <v>0.25145375148733318</v>
      </c>
      <c r="AO61" s="151">
        <f t="shared" si="24"/>
        <v>0.24651720214344891</v>
      </c>
      <c r="AP61" s="151">
        <f t="shared" si="24"/>
        <v>0.24779317553304761</v>
      </c>
      <c r="AQ61" s="151">
        <f t="shared" si="24"/>
        <v>0.25043550362461742</v>
      </c>
      <c r="AR61" s="151">
        <f t="shared" si="24"/>
        <v>0.2517803288039186</v>
      </c>
      <c r="AS61" s="151">
        <f t="shared" si="24"/>
        <v>0.25416678574846741</v>
      </c>
      <c r="AT61" s="151">
        <f t="shared" si="24"/>
        <v>0.25697886528179315</v>
      </c>
      <c r="AU61" s="151">
        <f t="shared" si="24"/>
        <v>0.25829929523348083</v>
      </c>
      <c r="AV61" s="151">
        <f t="shared" si="24"/>
        <v>0.2607073864484829</v>
      </c>
      <c r="AW61" s="152">
        <f t="shared" si="24"/>
        <v>0.26368597041233438</v>
      </c>
      <c r="AX61" s="151">
        <f t="shared" si="24"/>
        <v>0.15613101591762824</v>
      </c>
      <c r="AY61" s="151">
        <f t="shared" si="24"/>
        <v>0.1558876543784096</v>
      </c>
      <c r="AZ61" s="151">
        <f t="shared" si="24"/>
        <v>0.26854009359472059</v>
      </c>
      <c r="BA61" s="151">
        <f t="shared" si="24"/>
        <v>0.25949710483587363</v>
      </c>
      <c r="BB61" s="151">
        <f t="shared" si="24"/>
        <v>0.26117884453620205</v>
      </c>
      <c r="BC61" s="151">
        <f t="shared" si="24"/>
        <v>0.26218625960751035</v>
      </c>
      <c r="BD61" s="151">
        <f t="shared" si="24"/>
        <v>0.26371419385791822</v>
      </c>
      <c r="BE61" s="151">
        <f t="shared" si="24"/>
        <v>0.26650667106149545</v>
      </c>
      <c r="BF61" s="151">
        <f t="shared" si="24"/>
        <v>0.26916048897351763</v>
      </c>
      <c r="BG61" s="151">
        <f t="shared" si="24"/>
        <v>0.27070601006816281</v>
      </c>
      <c r="BH61" s="151">
        <f t="shared" si="24"/>
        <v>0.27361211151725234</v>
      </c>
      <c r="BI61" s="152">
        <f t="shared" si="24"/>
        <v>0.27633003688152014</v>
      </c>
      <c r="BJ61" s="151">
        <f t="shared" si="24"/>
        <v>0.15593469199187973</v>
      </c>
      <c r="BK61" s="151">
        <f t="shared" si="24"/>
        <v>0.15588178776969461</v>
      </c>
      <c r="BL61" s="151">
        <f t="shared" si="24"/>
        <v>0.26853760457730652</v>
      </c>
      <c r="BM61" s="151">
        <f t="shared" si="24"/>
        <v>0.26141055526492057</v>
      </c>
      <c r="BN61" s="151">
        <f t="shared" si="25"/>
        <v>0.26308358976183316</v>
      </c>
      <c r="BO61" s="151">
        <f t="shared" si="25"/>
        <v>0.26410950408977546</v>
      </c>
      <c r="BP61" s="151">
        <f t="shared" si="25"/>
        <v>0.26842092396713851</v>
      </c>
      <c r="BQ61" s="151">
        <f t="shared" si="25"/>
        <v>0.27112741268480678</v>
      </c>
      <c r="BR61" s="151">
        <f t="shared" si="25"/>
        <v>0.27574851859665878</v>
      </c>
      <c r="BS61" s="151">
        <f t="shared" si="25"/>
        <v>0.27750096672562546</v>
      </c>
      <c r="BT61" s="151">
        <f t="shared" si="25"/>
        <v>0.28028865812262788</v>
      </c>
      <c r="BU61" s="152">
        <f t="shared" si="25"/>
        <v>0.28308956833033444</v>
      </c>
      <c r="BV61" s="151">
        <f t="shared" si="25"/>
        <v>0.15867352895311104</v>
      </c>
      <c r="BW61" s="151">
        <f t="shared" si="25"/>
        <v>0.15876788464237071</v>
      </c>
      <c r="BX61" s="151">
        <f t="shared" si="25"/>
        <v>0.27349380582520044</v>
      </c>
      <c r="BY61" s="151">
        <f t="shared" si="25"/>
        <v>0.26611355067066927</v>
      </c>
      <c r="BZ61" s="151">
        <f t="shared" si="25"/>
        <v>0.2677657251473175</v>
      </c>
      <c r="CA61" s="151">
        <f t="shared" si="25"/>
        <v>0.26883457044633186</v>
      </c>
      <c r="CB61" s="151">
        <f t="shared" si="25"/>
        <v>0.27323069711489067</v>
      </c>
      <c r="CC61" s="151">
        <f t="shared" si="25"/>
        <v>0.2794511202970123</v>
      </c>
      <c r="CD61" s="151">
        <f t="shared" si="25"/>
        <v>0.28421103247231344</v>
      </c>
      <c r="CE61" s="151">
        <f t="shared" si="25"/>
        <v>0.28602446820066707</v>
      </c>
      <c r="CF61" s="151">
        <f t="shared" si="25"/>
        <v>0.29068416103407463</v>
      </c>
      <c r="CG61" s="152">
        <f t="shared" si="25"/>
        <v>0.29359277739387518</v>
      </c>
      <c r="CH61" s="151">
        <f t="shared" si="25"/>
        <v>0.15855538353035251</v>
      </c>
      <c r="CI61" s="151">
        <f t="shared" si="25"/>
        <v>0.15864799567629922</v>
      </c>
      <c r="CJ61" s="151">
        <f t="shared" si="25"/>
        <v>0.27337375338710423</v>
      </c>
      <c r="CK61" s="151">
        <f t="shared" si="25"/>
        <v>0.26603636355072552</v>
      </c>
      <c r="CL61" s="151">
        <f t="shared" si="25"/>
        <v>0.26770894621634111</v>
      </c>
      <c r="CM61" s="151">
        <f t="shared" si="25"/>
        <v>0.26876011564954377</v>
      </c>
      <c r="CN61" s="151">
        <f t="shared" si="25"/>
        <v>0.27317541062413697</v>
      </c>
      <c r="CO61" s="151">
        <f t="shared" si="25"/>
        <v>0.27943370791121092</v>
      </c>
      <c r="CP61" s="151">
        <f t="shared" si="25"/>
        <v>0.28415654867298401</v>
      </c>
      <c r="CQ61" s="151">
        <f t="shared" si="25"/>
        <v>0.28968242502962999</v>
      </c>
      <c r="CR61" s="151">
        <f t="shared" si="25"/>
        <v>0.29648100539950045</v>
      </c>
      <c r="CS61" s="152">
        <f t="shared" si="25"/>
        <v>0.29944779483087852</v>
      </c>
    </row>
    <row r="62" spans="1:97" s="151" customFormat="1" x14ac:dyDescent="0.25">
      <c r="A62" s="151" t="s">
        <v>66</v>
      </c>
      <c r="B62" s="151">
        <f t="shared" si="24"/>
        <v>0.21869488536155202</v>
      </c>
      <c r="C62" s="151">
        <f t="shared" si="24"/>
        <v>0.15064935064935064</v>
      </c>
      <c r="D62" s="151">
        <f t="shared" si="24"/>
        <v>0.21917808219178081</v>
      </c>
      <c r="E62" s="151">
        <f t="shared" si="24"/>
        <v>0.17944535073409462</v>
      </c>
      <c r="F62" s="151">
        <f t="shared" si="24"/>
        <v>0.25515947467166977</v>
      </c>
      <c r="G62" s="151">
        <f t="shared" si="24"/>
        <v>0.31846344485749689</v>
      </c>
      <c r="H62" s="151">
        <f t="shared" si="24"/>
        <v>0.28192771084337348</v>
      </c>
      <c r="I62" s="151">
        <f t="shared" si="24"/>
        <v>0.19347037484885127</v>
      </c>
      <c r="J62" s="151">
        <f t="shared" si="24"/>
        <v>0.32296650717703351</v>
      </c>
      <c r="K62" s="151">
        <f t="shared" si="24"/>
        <v>0.24764150943396226</v>
      </c>
      <c r="L62" s="151">
        <f t="shared" si="24"/>
        <v>0.29327453142227122</v>
      </c>
      <c r="M62" s="152">
        <f t="shared" si="24"/>
        <v>0.34606205250596661</v>
      </c>
      <c r="N62" s="153">
        <f t="shared" si="24"/>
        <v>0.13473877176901924</v>
      </c>
      <c r="O62" s="153">
        <f t="shared" si="24"/>
        <v>0.1426269137792103</v>
      </c>
      <c r="P62" s="153">
        <f t="shared" si="24"/>
        <v>0.21216407355021216</v>
      </c>
      <c r="Q62" s="153">
        <f t="shared" si="24"/>
        <v>0.16756756756756758</v>
      </c>
      <c r="R62" s="153">
        <f t="shared" si="24"/>
        <v>0.18472906403940886</v>
      </c>
      <c r="S62" s="153">
        <f t="shared" si="24"/>
        <v>0.22202486678507993</v>
      </c>
      <c r="T62" s="153">
        <f t="shared" si="24"/>
        <v>0.16625716625716624</v>
      </c>
      <c r="U62" s="153">
        <f t="shared" si="24"/>
        <v>0.16140904311251314</v>
      </c>
      <c r="V62" s="151">
        <f t="shared" si="24"/>
        <v>0.24203023758099348</v>
      </c>
      <c r="W62" s="151">
        <f t="shared" si="24"/>
        <v>0.18678707224334601</v>
      </c>
      <c r="X62" s="151">
        <f t="shared" si="24"/>
        <v>0.20574509329759094</v>
      </c>
      <c r="Y62" s="152">
        <f t="shared" si="24"/>
        <v>0.2241009971204721</v>
      </c>
      <c r="Z62" s="151">
        <f t="shared" si="24"/>
        <v>0.11999999999999998</v>
      </c>
      <c r="AA62" s="151">
        <f t="shared" si="24"/>
        <v>0.12000000000000001</v>
      </c>
      <c r="AB62" s="151">
        <f t="shared" si="24"/>
        <v>0.21999999999999997</v>
      </c>
      <c r="AC62" s="151">
        <f t="shared" si="24"/>
        <v>0.21372981402191468</v>
      </c>
      <c r="AD62" s="151">
        <f t="shared" si="24"/>
        <v>0.21604822322660991</v>
      </c>
      <c r="AE62" s="151">
        <f t="shared" si="24"/>
        <v>0.21825619790299997</v>
      </c>
      <c r="AF62" s="151">
        <f t="shared" si="24"/>
        <v>0.22044503836196636</v>
      </c>
      <c r="AG62" s="151">
        <f t="shared" si="24"/>
        <v>0.22273222206222179</v>
      </c>
      <c r="AH62" s="151">
        <f t="shared" si="24"/>
        <v>0.22485819516923136</v>
      </c>
      <c r="AI62" s="151">
        <f t="shared" si="24"/>
        <v>0.22713355600731677</v>
      </c>
      <c r="AJ62" s="151">
        <f t="shared" si="24"/>
        <v>0.22935661155885581</v>
      </c>
      <c r="AK62" s="152">
        <f t="shared" si="24"/>
        <v>0.23164369385950359</v>
      </c>
      <c r="AL62" s="151">
        <f t="shared" si="24"/>
        <v>0.12239999999999999</v>
      </c>
      <c r="AM62" s="151">
        <f t="shared" si="24"/>
        <v>0.12239999999999999</v>
      </c>
      <c r="AN62" s="151">
        <f t="shared" si="24"/>
        <v>0.22128199168153695</v>
      </c>
      <c r="AO62" s="151">
        <f t="shared" si="24"/>
        <v>0.21685371528267611</v>
      </c>
      <c r="AP62" s="151">
        <f t="shared" si="24"/>
        <v>0.21828362715133248</v>
      </c>
      <c r="AQ62" s="151">
        <f t="shared" si="24"/>
        <v>0.22023857441377268</v>
      </c>
      <c r="AR62" s="151">
        <f t="shared" si="24"/>
        <v>0.22171660178557159</v>
      </c>
      <c r="AS62" s="151">
        <f t="shared" si="24"/>
        <v>0.2237823562409228</v>
      </c>
      <c r="AT62" s="151">
        <f t="shared" si="24"/>
        <v>0.2259034391732378</v>
      </c>
      <c r="AU62" s="151">
        <f t="shared" si="24"/>
        <v>0.22750438207029325</v>
      </c>
      <c r="AV62" s="151">
        <f t="shared" si="24"/>
        <v>0.22957641360351774</v>
      </c>
      <c r="AW62" s="152">
        <f t="shared" si="24"/>
        <v>0.23171672507541149</v>
      </c>
      <c r="AX62" s="151">
        <f t="shared" si="24"/>
        <v>0.12489760747338048</v>
      </c>
      <c r="AY62" s="151">
        <f t="shared" si="24"/>
        <v>0.12490481273410257</v>
      </c>
      <c r="AZ62" s="151">
        <f t="shared" si="24"/>
        <v>0.23631261036007209</v>
      </c>
      <c r="BA62" s="151">
        <f t="shared" si="24"/>
        <v>0.22832252260507835</v>
      </c>
      <c r="BB62" s="151">
        <f t="shared" si="24"/>
        <v>0.22842566772579953</v>
      </c>
      <c r="BC62" s="151">
        <f t="shared" si="24"/>
        <v>0.2307356034586879</v>
      </c>
      <c r="BD62" s="151">
        <f t="shared" si="24"/>
        <v>0.23219004250703609</v>
      </c>
      <c r="BE62" s="151">
        <f t="shared" si="24"/>
        <v>0.23438917550091773</v>
      </c>
      <c r="BF62" s="151">
        <f t="shared" si="24"/>
        <v>0.23687112923945705</v>
      </c>
      <c r="BG62" s="151">
        <f t="shared" si="24"/>
        <v>0.23837286795662146</v>
      </c>
      <c r="BH62" s="151">
        <f t="shared" si="24"/>
        <v>0.24060350174858305</v>
      </c>
      <c r="BI62" s="152">
        <f t="shared" si="24"/>
        <v>0.24318644471653375</v>
      </c>
      <c r="BJ62" s="151">
        <f t="shared" si="24"/>
        <v>0.12466703009494932</v>
      </c>
      <c r="BK62" s="151">
        <f t="shared" si="24"/>
        <v>0.12474775359350376</v>
      </c>
      <c r="BL62" s="151">
        <f t="shared" si="24"/>
        <v>0.23631102445852661</v>
      </c>
      <c r="BM62" s="151">
        <f t="shared" ref="BM62:CK65" si="26">IFERROR(BM51/BM36,"")</f>
        <v>0.2300233166130641</v>
      </c>
      <c r="BN62" s="151">
        <f t="shared" si="26"/>
        <v>0.23010996907800055</v>
      </c>
      <c r="BO62" s="151">
        <f t="shared" si="26"/>
        <v>0.23241931406295571</v>
      </c>
      <c r="BP62" s="151">
        <f t="shared" si="26"/>
        <v>0.23621546257466908</v>
      </c>
      <c r="BQ62" s="151">
        <f t="shared" si="26"/>
        <v>0.23857251722199266</v>
      </c>
      <c r="BR62" s="151">
        <f t="shared" si="26"/>
        <v>0.24265875465914594</v>
      </c>
      <c r="BS62" s="151">
        <f t="shared" si="26"/>
        <v>0.24420190671702752</v>
      </c>
      <c r="BT62" s="151">
        <f t="shared" si="26"/>
        <v>0.24664285922573592</v>
      </c>
      <c r="BU62" s="152">
        <f t="shared" si="26"/>
        <v>0.24912055933939165</v>
      </c>
      <c r="BV62" s="151">
        <f t="shared" si="26"/>
        <v>0.12692844833149328</v>
      </c>
      <c r="BW62" s="151">
        <f t="shared" si="26"/>
        <v>0.12693882316248883</v>
      </c>
      <c r="BX62" s="151">
        <f t="shared" si="26"/>
        <v>0.24066195090016176</v>
      </c>
      <c r="BY62" s="151">
        <f t="shared" si="26"/>
        <v>0.23425852952257967</v>
      </c>
      <c r="BZ62" s="151">
        <f t="shared" si="26"/>
        <v>0.23424957791123321</v>
      </c>
      <c r="CA62" s="151">
        <f t="shared" si="26"/>
        <v>0.23656190904419372</v>
      </c>
      <c r="CB62" s="151">
        <f t="shared" si="26"/>
        <v>0.24043463313858043</v>
      </c>
      <c r="CC62" s="151">
        <f t="shared" si="26"/>
        <v>0.24592546892233449</v>
      </c>
      <c r="CD62" s="151">
        <f t="shared" si="26"/>
        <v>0.25010232224165835</v>
      </c>
      <c r="CE62" s="151">
        <f t="shared" si="26"/>
        <v>0.25169931914530519</v>
      </c>
      <c r="CF62" s="151">
        <f t="shared" si="26"/>
        <v>0.25581113785983178</v>
      </c>
      <c r="CG62" s="152">
        <f t="shared" si="26"/>
        <v>0.25836008232708541</v>
      </c>
      <c r="CH62" s="151">
        <f t="shared" si="26"/>
        <v>0.12683350581739192</v>
      </c>
      <c r="CI62" s="151">
        <f t="shared" si="26"/>
        <v>0.12684430682428202</v>
      </c>
      <c r="CJ62" s="151">
        <f t="shared" si="26"/>
        <v>0.2405553217722316</v>
      </c>
      <c r="CK62" s="151">
        <f t="shared" si="26"/>
        <v>0.23418791790513738</v>
      </c>
      <c r="CL62" s="151">
        <f t="shared" si="25"/>
        <v>0.23418244653791451</v>
      </c>
      <c r="CM62" s="151">
        <f t="shared" si="25"/>
        <v>0.23649562064926968</v>
      </c>
      <c r="CN62" s="151">
        <f t="shared" si="25"/>
        <v>0.2403853786906241</v>
      </c>
      <c r="CO62" s="151">
        <f t="shared" si="25"/>
        <v>0.24590975549215005</v>
      </c>
      <c r="CP62" s="151">
        <f t="shared" si="25"/>
        <v>0.2500539448007601</v>
      </c>
      <c r="CQ62" s="151">
        <f t="shared" si="25"/>
        <v>0.25492071832582758</v>
      </c>
      <c r="CR62" s="151">
        <f t="shared" si="25"/>
        <v>0.26091222427950267</v>
      </c>
      <c r="CS62" s="152">
        <f t="shared" si="25"/>
        <v>0.26351231759907595</v>
      </c>
    </row>
    <row r="63" spans="1:97" s="151" customFormat="1" x14ac:dyDescent="0.25">
      <c r="A63" s="151" t="s">
        <v>67</v>
      </c>
      <c r="B63" s="151">
        <f t="shared" ref="B63:BM66" si="27">IFERROR(B52/B37,"")</f>
        <v>0.15976331360946747</v>
      </c>
      <c r="C63" s="151">
        <f t="shared" si="27"/>
        <v>0.12720156555772993</v>
      </c>
      <c r="D63" s="151">
        <f t="shared" si="27"/>
        <v>0.21088435374149661</v>
      </c>
      <c r="E63" s="151">
        <f t="shared" si="27"/>
        <v>0.21547799696509864</v>
      </c>
      <c r="F63" s="151">
        <f t="shared" si="27"/>
        <v>0.27245508982035926</v>
      </c>
      <c r="G63" s="151">
        <f t="shared" si="27"/>
        <v>0.28830645161290325</v>
      </c>
      <c r="H63" s="151">
        <f t="shared" si="27"/>
        <v>0.27049180327868855</v>
      </c>
      <c r="I63" s="151">
        <f t="shared" si="27"/>
        <v>0.22116903633491311</v>
      </c>
      <c r="J63" s="151">
        <f t="shared" si="27"/>
        <v>0.36568213783403658</v>
      </c>
      <c r="K63" s="151">
        <f t="shared" si="27"/>
        <v>0.24552429667519182</v>
      </c>
      <c r="L63" s="151">
        <f t="shared" si="27"/>
        <v>0.27486187845303867</v>
      </c>
      <c r="M63" s="152">
        <f t="shared" si="27"/>
        <v>0.31700680272108844</v>
      </c>
      <c r="N63" s="153">
        <f t="shared" si="27"/>
        <v>0.13870246085011187</v>
      </c>
      <c r="O63" s="153">
        <f t="shared" si="27"/>
        <v>0.13459399332591768</v>
      </c>
      <c r="P63" s="153">
        <f t="shared" si="27"/>
        <v>0.2257495590828924</v>
      </c>
      <c r="Q63" s="153">
        <f t="shared" si="27"/>
        <v>0.16834400731930466</v>
      </c>
      <c r="R63" s="153">
        <f t="shared" si="27"/>
        <v>0.14027630180658873</v>
      </c>
      <c r="S63" s="153">
        <f t="shared" si="27"/>
        <v>0.20035149384885764</v>
      </c>
      <c r="T63" s="153">
        <f t="shared" si="27"/>
        <v>0.15479452054794521</v>
      </c>
      <c r="U63" s="153">
        <f t="shared" si="27"/>
        <v>0.15946502057613168</v>
      </c>
      <c r="V63" s="151">
        <f t="shared" si="27"/>
        <v>0.20889876229768331</v>
      </c>
      <c r="W63" s="151">
        <f t="shared" si="27"/>
        <v>0.1774037911983235</v>
      </c>
      <c r="X63" s="151">
        <f t="shared" si="27"/>
        <v>0.19729051017710814</v>
      </c>
      <c r="Y63" s="152">
        <f t="shared" si="27"/>
        <v>0.22097968775011018</v>
      </c>
      <c r="Z63" s="151">
        <f t="shared" si="27"/>
        <v>0.1</v>
      </c>
      <c r="AA63" s="151">
        <f t="shared" si="27"/>
        <v>0.1</v>
      </c>
      <c r="AB63" s="151">
        <f t="shared" si="27"/>
        <v>0.19272138275526857</v>
      </c>
      <c r="AC63" s="151">
        <f t="shared" si="27"/>
        <v>0.18725782977908956</v>
      </c>
      <c r="AD63" s="151">
        <f t="shared" si="27"/>
        <v>0.18885556166766351</v>
      </c>
      <c r="AE63" s="151">
        <f t="shared" si="27"/>
        <v>0.19048214694442325</v>
      </c>
      <c r="AF63" s="151">
        <f t="shared" si="27"/>
        <v>0.19273695275944144</v>
      </c>
      <c r="AG63" s="151">
        <f t="shared" si="27"/>
        <v>0.19488200933335276</v>
      </c>
      <c r="AH63" s="151">
        <f t="shared" si="27"/>
        <v>0.19711474496776751</v>
      </c>
      <c r="AI63" s="151">
        <f t="shared" si="27"/>
        <v>0.19903742547872652</v>
      </c>
      <c r="AJ63" s="151">
        <f t="shared" si="27"/>
        <v>0.20102098920414671</v>
      </c>
      <c r="AK63" s="152">
        <f t="shared" si="27"/>
        <v>0.20278723257991677</v>
      </c>
      <c r="AL63" s="151">
        <f t="shared" si="27"/>
        <v>0.10200000000000001</v>
      </c>
      <c r="AM63" s="151">
        <f t="shared" si="27"/>
        <v>0.10200000000000001</v>
      </c>
      <c r="AN63" s="151">
        <f t="shared" si="27"/>
        <v>0.1937535413632484</v>
      </c>
      <c r="AO63" s="151">
        <f t="shared" si="27"/>
        <v>0.18977173145231002</v>
      </c>
      <c r="AP63" s="151">
        <f t="shared" si="27"/>
        <v>0.19066937585221494</v>
      </c>
      <c r="AQ63" s="151">
        <f t="shared" si="27"/>
        <v>0.19258617322165983</v>
      </c>
      <c r="AR63" s="151">
        <f t="shared" si="27"/>
        <v>0.19342107109201293</v>
      </c>
      <c r="AS63" s="151">
        <f t="shared" si="27"/>
        <v>0.19546380555002821</v>
      </c>
      <c r="AT63" s="151">
        <f t="shared" si="27"/>
        <v>0.19707311120442664</v>
      </c>
      <c r="AU63" s="151">
        <f t="shared" si="27"/>
        <v>0.19815582838468371</v>
      </c>
      <c r="AV63" s="151">
        <f t="shared" si="27"/>
        <v>0.20017818787709682</v>
      </c>
      <c r="AW63" s="152">
        <f t="shared" si="27"/>
        <v>0.20212299767457864</v>
      </c>
      <c r="AX63" s="151">
        <f t="shared" si="27"/>
        <v>0.10417411205272233</v>
      </c>
      <c r="AY63" s="151">
        <f t="shared" si="27"/>
        <v>0.10416487360995004</v>
      </c>
      <c r="AZ63" s="151">
        <f t="shared" si="27"/>
        <v>0.20588486218240876</v>
      </c>
      <c r="BA63" s="151">
        <f t="shared" si="27"/>
        <v>0.19918355369079008</v>
      </c>
      <c r="BB63" s="151">
        <f t="shared" si="27"/>
        <v>0.19945287084914726</v>
      </c>
      <c r="BC63" s="151">
        <f t="shared" si="27"/>
        <v>0.20200697888492444</v>
      </c>
      <c r="BD63" s="151">
        <f t="shared" si="27"/>
        <v>0.20341033662066405</v>
      </c>
      <c r="BE63" s="151">
        <f t="shared" si="27"/>
        <v>0.20546863430159568</v>
      </c>
      <c r="BF63" s="151">
        <f t="shared" si="27"/>
        <v>0.20738173832843493</v>
      </c>
      <c r="BG63" s="151">
        <f t="shared" si="27"/>
        <v>0.2087695848387707</v>
      </c>
      <c r="BH63" s="151">
        <f t="shared" si="27"/>
        <v>0.21088298671863726</v>
      </c>
      <c r="BI63" s="152">
        <f t="shared" si="27"/>
        <v>0.21295326234487921</v>
      </c>
      <c r="BJ63" s="151">
        <f t="shared" si="27"/>
        <v>0.10391113691771266</v>
      </c>
      <c r="BK63" s="151">
        <f t="shared" si="27"/>
        <v>0.1039070165185558</v>
      </c>
      <c r="BL63" s="151">
        <f t="shared" si="27"/>
        <v>0.20671820695528237</v>
      </c>
      <c r="BM63" s="151">
        <f t="shared" si="27"/>
        <v>0.20126201036448574</v>
      </c>
      <c r="BN63" s="151">
        <f t="shared" si="26"/>
        <v>0.20124771246804762</v>
      </c>
      <c r="BO63" s="151">
        <f t="shared" si="26"/>
        <v>0.20346918684249804</v>
      </c>
      <c r="BP63" s="151">
        <f t="shared" si="26"/>
        <v>0.20692145835594711</v>
      </c>
      <c r="BQ63" s="151">
        <f t="shared" si="26"/>
        <v>0.20902513716933391</v>
      </c>
      <c r="BR63" s="151">
        <f t="shared" si="26"/>
        <v>0.21250765676645378</v>
      </c>
      <c r="BS63" s="151">
        <f t="shared" si="26"/>
        <v>0.21392490916802523</v>
      </c>
      <c r="BT63" s="151">
        <f t="shared" si="26"/>
        <v>0.21608701573348291</v>
      </c>
      <c r="BU63" s="152">
        <f t="shared" si="26"/>
        <v>0.21827065078053021</v>
      </c>
      <c r="BV63" s="151">
        <f t="shared" si="26"/>
        <v>0.10579375412561866</v>
      </c>
      <c r="BW63" s="151">
        <f t="shared" si="26"/>
        <v>0.10578256357820015</v>
      </c>
      <c r="BX63" s="151">
        <f t="shared" si="26"/>
        <v>0.21050907788517789</v>
      </c>
      <c r="BY63" s="151">
        <f t="shared" si="26"/>
        <v>0.2049969494795465</v>
      </c>
      <c r="BZ63" s="151">
        <f t="shared" si="26"/>
        <v>0.20503048363268211</v>
      </c>
      <c r="CA63" s="151">
        <f t="shared" si="26"/>
        <v>0.20710452311031105</v>
      </c>
      <c r="CB63" s="151">
        <f t="shared" si="26"/>
        <v>0.21057675683516028</v>
      </c>
      <c r="CC63" s="151">
        <f t="shared" si="26"/>
        <v>0.21550477633785761</v>
      </c>
      <c r="CD63" s="151">
        <f t="shared" si="26"/>
        <v>0.21908295192036534</v>
      </c>
      <c r="CE63" s="151">
        <f t="shared" si="26"/>
        <v>0.22053904060031035</v>
      </c>
      <c r="CF63" s="151">
        <f t="shared" si="26"/>
        <v>0.22420556386350007</v>
      </c>
      <c r="CG63" s="152">
        <f t="shared" si="26"/>
        <v>0.22646361761917608</v>
      </c>
      <c r="CH63" s="151">
        <f t="shared" si="26"/>
        <v>0.10571248738245417</v>
      </c>
      <c r="CI63" s="151">
        <f t="shared" si="26"/>
        <v>0.10570243604007466</v>
      </c>
      <c r="CJ63" s="151">
        <f t="shared" si="26"/>
        <v>0.21058471054661204</v>
      </c>
      <c r="CK63" s="151">
        <f t="shared" si="26"/>
        <v>0.20509804269714541</v>
      </c>
      <c r="CL63" s="151">
        <f t="shared" si="25"/>
        <v>0.20513238798388855</v>
      </c>
      <c r="CM63" s="151">
        <f t="shared" si="25"/>
        <v>0.20720497568900564</v>
      </c>
      <c r="CN63" s="151">
        <f t="shared" si="25"/>
        <v>0.21069194783634224</v>
      </c>
      <c r="CO63" s="151">
        <f t="shared" si="25"/>
        <v>0.21565064306931914</v>
      </c>
      <c r="CP63" s="151">
        <f t="shared" si="25"/>
        <v>0.21920014447048222</v>
      </c>
      <c r="CQ63" s="151">
        <f t="shared" si="25"/>
        <v>0.22362076353232041</v>
      </c>
      <c r="CR63" s="151">
        <f t="shared" si="25"/>
        <v>0.22883801013993782</v>
      </c>
      <c r="CS63" s="152">
        <f t="shared" si="25"/>
        <v>0.23114062518238004</v>
      </c>
    </row>
    <row r="64" spans="1:97" s="151" customFormat="1" x14ac:dyDescent="0.25">
      <c r="A64" s="151" t="s">
        <v>68</v>
      </c>
      <c r="B64" s="151">
        <f t="shared" si="27"/>
        <v>0.17166212534059946</v>
      </c>
      <c r="C64" s="151">
        <f t="shared" si="27"/>
        <v>0.13501144164759726</v>
      </c>
      <c r="D64" s="151">
        <f t="shared" si="27"/>
        <v>0.13358778625954199</v>
      </c>
      <c r="E64" s="151">
        <f t="shared" si="27"/>
        <v>0.18791946308724833</v>
      </c>
      <c r="F64" s="151">
        <f t="shared" si="27"/>
        <v>0.25912408759124089</v>
      </c>
      <c r="G64" s="151">
        <f t="shared" si="27"/>
        <v>0.27422303473491771</v>
      </c>
      <c r="H64" s="151">
        <f t="shared" si="27"/>
        <v>0.27969348659003829</v>
      </c>
      <c r="I64" s="151">
        <f t="shared" si="27"/>
        <v>0.22661870503597123</v>
      </c>
      <c r="J64" s="151">
        <f t="shared" si="27"/>
        <v>0.41682974559686886</v>
      </c>
      <c r="K64" s="151">
        <f t="shared" si="27"/>
        <v>0.30629139072847683</v>
      </c>
      <c r="L64" s="151">
        <f t="shared" si="27"/>
        <v>0.31504922644163152</v>
      </c>
      <c r="M64" s="152">
        <f t="shared" si="27"/>
        <v>0.35146443514644349</v>
      </c>
      <c r="N64" s="153">
        <f t="shared" si="27"/>
        <v>0.12421580928481807</v>
      </c>
      <c r="O64" s="153">
        <f t="shared" si="27"/>
        <v>0.12585812356979406</v>
      </c>
      <c r="P64" s="153">
        <f t="shared" si="27"/>
        <v>0.20021186440677965</v>
      </c>
      <c r="Q64" s="153">
        <f t="shared" si="27"/>
        <v>0.17005545286506468</v>
      </c>
      <c r="R64" s="153">
        <f t="shared" si="27"/>
        <v>0.18075801749271136</v>
      </c>
      <c r="S64" s="153">
        <f t="shared" si="27"/>
        <v>0.19633943427620631</v>
      </c>
      <c r="T64" s="153">
        <f t="shared" si="27"/>
        <v>0.13767518549051938</v>
      </c>
      <c r="U64" s="153">
        <f t="shared" si="27"/>
        <v>0.12534309240622141</v>
      </c>
      <c r="V64" s="151">
        <f t="shared" si="27"/>
        <v>0.19530169032166037</v>
      </c>
      <c r="W64" s="151">
        <f t="shared" si="27"/>
        <v>0.1855737876254181</v>
      </c>
      <c r="X64" s="151">
        <f t="shared" si="27"/>
        <v>0.21491128634795464</v>
      </c>
      <c r="Y64" s="152">
        <f t="shared" si="27"/>
        <v>0.23991994578338768</v>
      </c>
      <c r="Z64" s="151">
        <f t="shared" si="27"/>
        <v>9.9999999999999992E-2</v>
      </c>
      <c r="AA64" s="151">
        <f t="shared" si="27"/>
        <v>0.1</v>
      </c>
      <c r="AB64" s="151">
        <f t="shared" si="27"/>
        <v>0.19010798936823917</v>
      </c>
      <c r="AC64" s="151">
        <f t="shared" si="27"/>
        <v>0.18467851859643075</v>
      </c>
      <c r="AD64" s="151">
        <f t="shared" si="27"/>
        <v>0.1868139926488244</v>
      </c>
      <c r="AE64" s="151">
        <f t="shared" si="27"/>
        <v>0.18847129306999957</v>
      </c>
      <c r="AF64" s="151">
        <f t="shared" si="27"/>
        <v>0.19056036027258949</v>
      </c>
      <c r="AG64" s="151">
        <f t="shared" si="27"/>
        <v>0.19243709821944865</v>
      </c>
      <c r="AH64" s="151">
        <f t="shared" si="27"/>
        <v>0.19429744652536915</v>
      </c>
      <c r="AI64" s="151">
        <f t="shared" si="27"/>
        <v>0.19617482824796009</v>
      </c>
      <c r="AJ64" s="151">
        <f t="shared" si="27"/>
        <v>0.19818946497250042</v>
      </c>
      <c r="AK64" s="152">
        <f t="shared" si="27"/>
        <v>0.19974694757805075</v>
      </c>
      <c r="AL64" s="151">
        <f t="shared" si="27"/>
        <v>0.10200000000000001</v>
      </c>
      <c r="AM64" s="151">
        <f t="shared" si="27"/>
        <v>0.10200000000000001</v>
      </c>
      <c r="AN64" s="151">
        <f t="shared" si="27"/>
        <v>0.19120208820120355</v>
      </c>
      <c r="AO64" s="151">
        <f t="shared" si="27"/>
        <v>0.18742297176103245</v>
      </c>
      <c r="AP64" s="151">
        <f t="shared" si="27"/>
        <v>0.18854912947756386</v>
      </c>
      <c r="AQ64" s="151">
        <f t="shared" si="27"/>
        <v>0.19027155769251561</v>
      </c>
      <c r="AR64" s="151">
        <f t="shared" si="27"/>
        <v>0.19140785788956832</v>
      </c>
      <c r="AS64" s="151">
        <f t="shared" si="27"/>
        <v>0.19341754592587704</v>
      </c>
      <c r="AT64" s="151">
        <f t="shared" si="27"/>
        <v>0.19523172890735596</v>
      </c>
      <c r="AU64" s="151">
        <f t="shared" si="27"/>
        <v>0.19640284834788668</v>
      </c>
      <c r="AV64" s="151">
        <f t="shared" si="27"/>
        <v>0.19838747663573561</v>
      </c>
      <c r="AW64" s="152">
        <f t="shared" si="27"/>
        <v>0.19996925512159489</v>
      </c>
      <c r="AX64" s="151">
        <f t="shared" si="27"/>
        <v>0.10453518387199844</v>
      </c>
      <c r="AY64" s="151">
        <f t="shared" si="27"/>
        <v>0.10448841858100558</v>
      </c>
      <c r="AZ64" s="151">
        <f t="shared" si="27"/>
        <v>0.20437664201500744</v>
      </c>
      <c r="BA64" s="151">
        <f t="shared" si="27"/>
        <v>0.19691542776332358</v>
      </c>
      <c r="BB64" s="151">
        <f t="shared" si="27"/>
        <v>0.19691723424717786</v>
      </c>
      <c r="BC64" s="151">
        <f t="shared" si="27"/>
        <v>0.19880483111958119</v>
      </c>
      <c r="BD64" s="151">
        <f t="shared" si="27"/>
        <v>0.20004346715264176</v>
      </c>
      <c r="BE64" s="151">
        <f t="shared" si="27"/>
        <v>0.20203639421045741</v>
      </c>
      <c r="BF64" s="151">
        <f t="shared" si="27"/>
        <v>0.20392694231090072</v>
      </c>
      <c r="BG64" s="151">
        <f t="shared" si="27"/>
        <v>0.20518226863329797</v>
      </c>
      <c r="BH64" s="151">
        <f t="shared" si="27"/>
        <v>0.20722519617990801</v>
      </c>
      <c r="BI64" s="152">
        <f t="shared" si="27"/>
        <v>0.20907751578598752</v>
      </c>
      <c r="BJ64" s="151">
        <f t="shared" si="27"/>
        <v>0.10453113410363372</v>
      </c>
      <c r="BK64" s="151">
        <f t="shared" si="27"/>
        <v>0.10448842218474694</v>
      </c>
      <c r="BL64" s="151">
        <f t="shared" si="27"/>
        <v>0.20449061879830863</v>
      </c>
      <c r="BM64" s="151">
        <f t="shared" si="27"/>
        <v>0.198750129279645</v>
      </c>
      <c r="BN64" s="151">
        <f t="shared" si="26"/>
        <v>0.19878226383992581</v>
      </c>
      <c r="BO64" s="151">
        <f t="shared" si="26"/>
        <v>0.20078216611133354</v>
      </c>
      <c r="BP64" s="151">
        <f t="shared" si="26"/>
        <v>0.20392803887939984</v>
      </c>
      <c r="BQ64" s="151">
        <f t="shared" si="26"/>
        <v>0.20601309699885581</v>
      </c>
      <c r="BR64" s="151">
        <f t="shared" si="26"/>
        <v>0.20990862959406759</v>
      </c>
      <c r="BS64" s="151">
        <f t="shared" si="26"/>
        <v>0.21104320712860811</v>
      </c>
      <c r="BT64" s="151">
        <f t="shared" si="26"/>
        <v>0.21311964841754064</v>
      </c>
      <c r="BU64" s="152">
        <f t="shared" si="26"/>
        <v>0.21499682856525407</v>
      </c>
      <c r="BV64" s="151">
        <f t="shared" si="26"/>
        <v>0.10718709480553572</v>
      </c>
      <c r="BW64" s="151">
        <f t="shared" si="26"/>
        <v>0.10709508352496873</v>
      </c>
      <c r="BX64" s="151">
        <f t="shared" si="26"/>
        <v>0.20924199588664638</v>
      </c>
      <c r="BY64" s="151">
        <f t="shared" si="26"/>
        <v>0.20332568930227543</v>
      </c>
      <c r="BZ64" s="151">
        <f t="shared" si="26"/>
        <v>0.20337928130446942</v>
      </c>
      <c r="CA64" s="151">
        <f t="shared" si="26"/>
        <v>0.20540664174138684</v>
      </c>
      <c r="CB64" s="151">
        <f t="shared" si="26"/>
        <v>0.20857931161636503</v>
      </c>
      <c r="CC64" s="151">
        <f t="shared" si="26"/>
        <v>0.21298242573608853</v>
      </c>
      <c r="CD64" s="151">
        <f t="shared" si="26"/>
        <v>0.21700092937165372</v>
      </c>
      <c r="CE64" s="151">
        <f t="shared" si="26"/>
        <v>0.21815834127952768</v>
      </c>
      <c r="CF64" s="151">
        <f t="shared" si="26"/>
        <v>0.22149588057779288</v>
      </c>
      <c r="CG64" s="152">
        <f t="shared" si="26"/>
        <v>0.22345836884978582</v>
      </c>
      <c r="CH64" s="151">
        <f t="shared" si="26"/>
        <v>0.10718540933009134</v>
      </c>
      <c r="CI64" s="151">
        <f t="shared" si="26"/>
        <v>0.10709025018116454</v>
      </c>
      <c r="CJ64" s="151">
        <f t="shared" si="26"/>
        <v>0.20924744159524669</v>
      </c>
      <c r="CK64" s="151">
        <f t="shared" si="26"/>
        <v>0.20333226026799542</v>
      </c>
      <c r="CL64" s="151">
        <f t="shared" si="25"/>
        <v>0.20338515126528128</v>
      </c>
      <c r="CM64" s="151">
        <f t="shared" si="25"/>
        <v>0.20541342584178737</v>
      </c>
      <c r="CN64" s="151">
        <f t="shared" si="25"/>
        <v>0.20858840055651015</v>
      </c>
      <c r="CO64" s="151">
        <f t="shared" si="25"/>
        <v>0.21299590973213076</v>
      </c>
      <c r="CP64" s="151">
        <f t="shared" si="25"/>
        <v>0.21701447517457176</v>
      </c>
      <c r="CQ64" s="151">
        <f t="shared" si="25"/>
        <v>0.22052457580258245</v>
      </c>
      <c r="CR64" s="151">
        <f t="shared" si="25"/>
        <v>0.2259429393828484</v>
      </c>
      <c r="CS64" s="152">
        <f t="shared" si="25"/>
        <v>0.22793213185484923</v>
      </c>
    </row>
    <row r="65" spans="1:97" s="151" customFormat="1" x14ac:dyDescent="0.25">
      <c r="A65" s="151" t="s">
        <v>69</v>
      </c>
      <c r="B65" s="151">
        <f t="shared" si="27"/>
        <v>0.1419753086419753</v>
      </c>
      <c r="C65" s="151">
        <f t="shared" si="27"/>
        <v>0.10119047619047619</v>
      </c>
      <c r="D65" s="151">
        <f t="shared" si="27"/>
        <v>0.11976047904191617</v>
      </c>
      <c r="E65" s="151">
        <f t="shared" si="27"/>
        <v>0.12650602409638553</v>
      </c>
      <c r="F65" s="151">
        <f t="shared" si="27"/>
        <v>0.21243523316062177</v>
      </c>
      <c r="G65" s="151">
        <f t="shared" si="27"/>
        <v>0.16949152542372881</v>
      </c>
      <c r="H65" s="151">
        <f t="shared" si="27"/>
        <v>0.19130434782608696</v>
      </c>
      <c r="I65" s="151">
        <f t="shared" si="27"/>
        <v>0.21224489795918366</v>
      </c>
      <c r="J65" s="151">
        <f t="shared" si="27"/>
        <v>0.40357142857142858</v>
      </c>
      <c r="K65" s="151">
        <f t="shared" si="27"/>
        <v>0.25</v>
      </c>
      <c r="L65" s="151">
        <f t="shared" si="27"/>
        <v>0.38109756097560976</v>
      </c>
      <c r="M65" s="152">
        <f t="shared" si="27"/>
        <v>0.36269430051813473</v>
      </c>
      <c r="N65" s="153">
        <f t="shared" si="27"/>
        <v>0.12337662337662338</v>
      </c>
      <c r="O65" s="153">
        <f t="shared" si="27"/>
        <v>9.7014925373134331E-2</v>
      </c>
      <c r="P65" s="153">
        <f t="shared" si="27"/>
        <v>0.19343065693430658</v>
      </c>
      <c r="Q65" s="153">
        <f t="shared" si="27"/>
        <v>0.13665594855305466</v>
      </c>
      <c r="R65" s="153">
        <f t="shared" si="27"/>
        <v>0.14650537634408603</v>
      </c>
      <c r="S65" s="153">
        <f t="shared" si="27"/>
        <v>0.22493573264781491</v>
      </c>
      <c r="T65" s="153">
        <f t="shared" si="27"/>
        <v>0.1425233644859813</v>
      </c>
      <c r="U65" s="153">
        <f t="shared" si="27"/>
        <v>0.14558979808714134</v>
      </c>
      <c r="V65" s="151">
        <f t="shared" si="27"/>
        <v>0.17510448278851989</v>
      </c>
      <c r="W65" s="151">
        <f t="shared" si="27"/>
        <v>0.16511790606241739</v>
      </c>
      <c r="X65" s="151">
        <f t="shared" si="27"/>
        <v>0.19468056013956339</v>
      </c>
      <c r="Y65" s="152">
        <f t="shared" si="27"/>
        <v>0.21997992415792994</v>
      </c>
      <c r="Z65" s="151">
        <f t="shared" si="27"/>
        <v>0.1</v>
      </c>
      <c r="AA65" s="151">
        <f t="shared" si="27"/>
        <v>9.9999999999999992E-2</v>
      </c>
      <c r="AB65" s="151">
        <f t="shared" si="27"/>
        <v>0.19120386710657561</v>
      </c>
      <c r="AC65" s="151">
        <f t="shared" si="27"/>
        <v>0.18583849874250336</v>
      </c>
      <c r="AD65" s="151">
        <f t="shared" si="27"/>
        <v>0.18825112350597611</v>
      </c>
      <c r="AE65" s="151">
        <f t="shared" si="27"/>
        <v>0.19119522335397382</v>
      </c>
      <c r="AF65" s="151">
        <f t="shared" si="27"/>
        <v>0.1937313536964296</v>
      </c>
      <c r="AG65" s="151">
        <f t="shared" si="27"/>
        <v>0.19612841261709291</v>
      </c>
      <c r="AH65" s="151">
        <f t="shared" si="27"/>
        <v>0.19805856493150573</v>
      </c>
      <c r="AI65" s="151">
        <f t="shared" si="27"/>
        <v>0.20018721046046312</v>
      </c>
      <c r="AJ65" s="151">
        <f t="shared" si="27"/>
        <v>0.2019586919639253</v>
      </c>
      <c r="AK65" s="152">
        <f t="shared" si="27"/>
        <v>0.20367274338448563</v>
      </c>
      <c r="AL65" s="151">
        <f t="shared" si="27"/>
        <v>0.10199999999999999</v>
      </c>
      <c r="AM65" s="151">
        <f t="shared" si="27"/>
        <v>0.10200000000000001</v>
      </c>
      <c r="AN65" s="151">
        <f t="shared" si="27"/>
        <v>0.19315546310572645</v>
      </c>
      <c r="AO65" s="151">
        <f t="shared" si="27"/>
        <v>0.18907206042200997</v>
      </c>
      <c r="AP65" s="151">
        <f t="shared" si="27"/>
        <v>0.19014545193164556</v>
      </c>
      <c r="AQ65" s="151">
        <f t="shared" si="27"/>
        <v>0.19217075608631529</v>
      </c>
      <c r="AR65" s="151">
        <f t="shared" si="27"/>
        <v>0.19328732446232649</v>
      </c>
      <c r="AS65" s="151">
        <f t="shared" si="27"/>
        <v>0.1953134513507801</v>
      </c>
      <c r="AT65" s="151">
        <f t="shared" si="27"/>
        <v>0.19729527287197648</v>
      </c>
      <c r="AU65" s="151">
        <f t="shared" si="27"/>
        <v>0.19852649647682657</v>
      </c>
      <c r="AV65" s="151">
        <f t="shared" si="27"/>
        <v>0.20053479911448607</v>
      </c>
      <c r="AW65" s="152">
        <f t="shared" si="27"/>
        <v>0.20252098020458484</v>
      </c>
      <c r="AX65" s="151">
        <f t="shared" si="27"/>
        <v>0.10411488070283692</v>
      </c>
      <c r="AY65" s="151">
        <f t="shared" si="27"/>
        <v>0.10412921948192773</v>
      </c>
      <c r="AZ65" s="151">
        <f t="shared" si="27"/>
        <v>0.20585388916695982</v>
      </c>
      <c r="BA65" s="151">
        <f t="shared" si="27"/>
        <v>0.19853771327616465</v>
      </c>
      <c r="BB65" s="151">
        <f t="shared" si="27"/>
        <v>0.19851586909222879</v>
      </c>
      <c r="BC65" s="151">
        <f t="shared" si="27"/>
        <v>0.20023606583223105</v>
      </c>
      <c r="BD65" s="151">
        <f t="shared" si="27"/>
        <v>0.20108664385964617</v>
      </c>
      <c r="BE65" s="151">
        <f t="shared" si="27"/>
        <v>0.20315345649078131</v>
      </c>
      <c r="BF65" s="151">
        <f t="shared" si="27"/>
        <v>0.20512565952806786</v>
      </c>
      <c r="BG65" s="151">
        <f t="shared" si="27"/>
        <v>0.20604140063831614</v>
      </c>
      <c r="BH65" s="151">
        <f t="shared" si="27"/>
        <v>0.20821477578961911</v>
      </c>
      <c r="BI65" s="152">
        <f t="shared" si="27"/>
        <v>0.21026236030248668</v>
      </c>
      <c r="BJ65" s="151">
        <f t="shared" si="27"/>
        <v>0.10432942696416625</v>
      </c>
      <c r="BK65" s="151">
        <f t="shared" si="27"/>
        <v>0.10430093277131101</v>
      </c>
      <c r="BL65" s="151">
        <f t="shared" si="27"/>
        <v>0.20534755419869627</v>
      </c>
      <c r="BM65" s="151">
        <f t="shared" si="27"/>
        <v>0.19997663958644984</v>
      </c>
      <c r="BN65" s="151">
        <f t="shared" si="26"/>
        <v>0.20030447952585526</v>
      </c>
      <c r="BO65" s="151">
        <f t="shared" si="26"/>
        <v>0.20239946350059471</v>
      </c>
      <c r="BP65" s="151">
        <f t="shared" si="26"/>
        <v>0.20583417728095346</v>
      </c>
      <c r="BQ65" s="151">
        <f t="shared" si="26"/>
        <v>0.20791123538280754</v>
      </c>
      <c r="BR65" s="151">
        <f t="shared" si="26"/>
        <v>0.21151071525029375</v>
      </c>
      <c r="BS65" s="151">
        <f t="shared" si="26"/>
        <v>0.21282477332402713</v>
      </c>
      <c r="BT65" s="151">
        <f t="shared" si="26"/>
        <v>0.21495236744410587</v>
      </c>
      <c r="BU65" s="152">
        <f t="shared" si="26"/>
        <v>0.2170549219897894</v>
      </c>
      <c r="BV65" s="151">
        <f t="shared" si="26"/>
        <v>0.10630490336265995</v>
      </c>
      <c r="BW65" s="151">
        <f t="shared" si="26"/>
        <v>0.10631554371562224</v>
      </c>
      <c r="BX65" s="151">
        <f t="shared" si="26"/>
        <v>0.20999666117493079</v>
      </c>
      <c r="BY65" s="151">
        <f t="shared" si="26"/>
        <v>0.20437506029676608</v>
      </c>
      <c r="BZ65" s="151">
        <f t="shared" si="26"/>
        <v>0.20443980127897984</v>
      </c>
      <c r="CA65" s="151">
        <f t="shared" si="26"/>
        <v>0.20649091254071758</v>
      </c>
      <c r="CB65" s="151">
        <f t="shared" si="26"/>
        <v>0.20986629506797447</v>
      </c>
      <c r="CC65" s="151">
        <f t="shared" si="26"/>
        <v>0.21458877194510398</v>
      </c>
      <c r="CD65" s="151">
        <f t="shared" si="26"/>
        <v>0.21834950428508579</v>
      </c>
      <c r="CE65" s="151">
        <f t="shared" si="26"/>
        <v>0.21971931061669642</v>
      </c>
      <c r="CF65" s="151">
        <f t="shared" si="26"/>
        <v>0.22327904879696367</v>
      </c>
      <c r="CG65" s="152">
        <f t="shared" si="26"/>
        <v>0.22552815434019102</v>
      </c>
      <c r="CH65" s="151">
        <f t="shared" si="26"/>
        <v>0.10617344639441119</v>
      </c>
      <c r="CI65" s="151">
        <f t="shared" si="26"/>
        <v>0.10617550754314946</v>
      </c>
      <c r="CJ65" s="151">
        <f t="shared" si="26"/>
        <v>0.21013366548791065</v>
      </c>
      <c r="CK65" s="151">
        <f t="shared" si="26"/>
        <v>0.20453216126409887</v>
      </c>
      <c r="CL65" s="151">
        <f t="shared" si="25"/>
        <v>0.20459693011449337</v>
      </c>
      <c r="CM65" s="151">
        <f t="shared" si="25"/>
        <v>0.20664642692181964</v>
      </c>
      <c r="CN65" s="151">
        <f t="shared" si="25"/>
        <v>0.21000702981173786</v>
      </c>
      <c r="CO65" s="151">
        <f t="shared" si="25"/>
        <v>0.21476702455776833</v>
      </c>
      <c r="CP65" s="151">
        <f t="shared" si="25"/>
        <v>0.21849287184035743</v>
      </c>
      <c r="CQ65" s="151">
        <f t="shared" si="25"/>
        <v>0.22263913240460265</v>
      </c>
      <c r="CR65" s="151">
        <f t="shared" si="25"/>
        <v>0.22792497393059113</v>
      </c>
      <c r="CS65" s="152">
        <f t="shared" si="25"/>
        <v>0.23021774627134498</v>
      </c>
    </row>
    <row r="66" spans="1:97" s="186" customFormat="1" x14ac:dyDescent="0.25">
      <c r="A66" s="186" t="s">
        <v>100</v>
      </c>
      <c r="B66" s="186">
        <f t="shared" si="27"/>
        <v>0.22315705128205129</v>
      </c>
      <c r="C66" s="186">
        <f t="shared" si="27"/>
        <v>0.17981438515081208</v>
      </c>
      <c r="D66" s="186">
        <f t="shared" si="27"/>
        <v>0.22887700534759359</v>
      </c>
      <c r="E66" s="186">
        <f t="shared" si="27"/>
        <v>0.23747207149696775</v>
      </c>
      <c r="F66" s="186">
        <f t="shared" si="27"/>
        <v>0.28923177938279709</v>
      </c>
      <c r="G66" s="186">
        <f t="shared" si="27"/>
        <v>0.3218316672041277</v>
      </c>
      <c r="H66" s="186">
        <f t="shared" si="27"/>
        <v>0.32555164694595456</v>
      </c>
      <c r="I66" s="186">
        <f t="shared" si="27"/>
        <v>0.25098039215686274</v>
      </c>
      <c r="J66" s="186">
        <f t="shared" si="27"/>
        <v>0.3941057497832996</v>
      </c>
      <c r="K66" s="186">
        <f t="shared" si="27"/>
        <v>0.30958904109589042</v>
      </c>
      <c r="L66" s="186">
        <f t="shared" si="27"/>
        <v>0.34125</v>
      </c>
      <c r="M66" s="195">
        <f t="shared" si="27"/>
        <v>0.38085984940490647</v>
      </c>
      <c r="N66" s="196">
        <f t="shared" si="27"/>
        <v>0.15279114533205004</v>
      </c>
      <c r="O66" s="196">
        <f t="shared" si="27"/>
        <v>0.15244652077698551</v>
      </c>
      <c r="P66" s="196">
        <f t="shared" si="27"/>
        <v>0.2579750346740638</v>
      </c>
      <c r="Q66" s="196">
        <f t="shared" si="27"/>
        <v>0.21731409544950056</v>
      </c>
      <c r="R66" s="196">
        <f t="shared" si="27"/>
        <v>0.22068965517241379</v>
      </c>
      <c r="S66" s="196">
        <f t="shared" si="27"/>
        <v>0.28303832273586527</v>
      </c>
      <c r="T66" s="196">
        <f t="shared" si="27"/>
        <v>0.20678768745067089</v>
      </c>
      <c r="U66" s="196">
        <f t="shared" si="27"/>
        <v>0.20373027259684362</v>
      </c>
      <c r="V66" s="186">
        <f t="shared" si="27"/>
        <v>0.25747058535268463</v>
      </c>
      <c r="W66" s="186">
        <f t="shared" si="27"/>
        <v>0.24182216174390408</v>
      </c>
      <c r="X66" s="186">
        <f t="shared" si="27"/>
        <v>0.26068379367033129</v>
      </c>
      <c r="Y66" s="195">
        <f t="shared" si="27"/>
        <v>0.27774197171743908</v>
      </c>
      <c r="Z66" s="186">
        <f t="shared" si="27"/>
        <v>0.11533907202711635</v>
      </c>
      <c r="AA66" s="186">
        <f t="shared" si="27"/>
        <v>0.11059076128600601</v>
      </c>
      <c r="AB66" s="186">
        <f t="shared" si="27"/>
        <v>0.21544985625935578</v>
      </c>
      <c r="AC66" s="186">
        <f t="shared" si="27"/>
        <v>0.21220653281955817</v>
      </c>
      <c r="AD66" s="186">
        <f t="shared" si="27"/>
        <v>0.21846230582855145</v>
      </c>
      <c r="AE66" s="186">
        <f t="shared" si="27"/>
        <v>0.22474807097317945</v>
      </c>
      <c r="AF66" s="186">
        <f t="shared" si="27"/>
        <v>0.22256217480996743</v>
      </c>
      <c r="AG66" s="186">
        <f t="shared" si="27"/>
        <v>0.22562205437872304</v>
      </c>
      <c r="AH66" s="186">
        <f t="shared" si="27"/>
        <v>0.22925674662383244</v>
      </c>
      <c r="AI66" s="186">
        <f t="shared" si="27"/>
        <v>0.22784400325480014</v>
      </c>
      <c r="AJ66" s="186">
        <f t="shared" si="27"/>
        <v>0.23051047976034242</v>
      </c>
      <c r="AK66" s="195">
        <f t="shared" si="27"/>
        <v>0.2337157226470836</v>
      </c>
      <c r="AL66" s="186">
        <f t="shared" si="27"/>
        <v>0.116349789889701</v>
      </c>
      <c r="AM66" s="186">
        <f t="shared" si="27"/>
        <v>0.11245292450552885</v>
      </c>
      <c r="AN66" s="186">
        <f t="shared" si="27"/>
        <v>0.21913815719347357</v>
      </c>
      <c r="AO66" s="186">
        <f t="shared" si="27"/>
        <v>0.21717542206298204</v>
      </c>
      <c r="AP66" s="186">
        <f t="shared" si="27"/>
        <v>0.22134307888756258</v>
      </c>
      <c r="AQ66" s="186">
        <f t="shared" si="27"/>
        <v>0.22419359861940863</v>
      </c>
      <c r="AR66" s="186">
        <f t="shared" si="27"/>
        <v>0.22319083689752817</v>
      </c>
      <c r="AS66" s="186">
        <f t="shared" si="27"/>
        <v>0.22609194468126748</v>
      </c>
      <c r="AT66" s="186">
        <f t="shared" si="27"/>
        <v>0.22849763551794608</v>
      </c>
      <c r="AU66" s="186">
        <f t="shared" si="27"/>
        <v>0.22732379928889174</v>
      </c>
      <c r="AV66" s="186">
        <f t="shared" si="27"/>
        <v>0.23033576708960782</v>
      </c>
      <c r="AW66" s="195">
        <f t="shared" si="27"/>
        <v>0.23278248594507778</v>
      </c>
      <c r="AX66" s="186">
        <f t="shared" si="27"/>
        <v>0.118408184530822</v>
      </c>
      <c r="AY66" s="186">
        <f t="shared" si="27"/>
        <v>0.11467178045300155</v>
      </c>
      <c r="AZ66" s="186">
        <f t="shared" si="27"/>
        <v>0.23457079414939314</v>
      </c>
      <c r="BA66" s="186">
        <f t="shared" si="27"/>
        <v>0.23047454670763545</v>
      </c>
      <c r="BB66" s="186">
        <f t="shared" si="27"/>
        <v>0.23249874298381731</v>
      </c>
      <c r="BC66" s="186">
        <f t="shared" si="27"/>
        <v>0.23414734175181967</v>
      </c>
      <c r="BD66" s="186">
        <f t="shared" si="27"/>
        <v>0.23463350018586751</v>
      </c>
      <c r="BE66" s="186">
        <f t="shared" si="27"/>
        <v>0.23641645088817526</v>
      </c>
      <c r="BF66" s="186">
        <f t="shared" si="27"/>
        <v>0.23813875635986984</v>
      </c>
      <c r="BG66" s="186">
        <f t="shared" si="27"/>
        <v>0.23835118442392283</v>
      </c>
      <c r="BH66" s="186">
        <f t="shared" si="27"/>
        <v>0.24047627201441252</v>
      </c>
      <c r="BI66" s="195">
        <f t="shared" si="27"/>
        <v>0.24308425641548412</v>
      </c>
      <c r="BJ66" s="186">
        <f t="shared" si="27"/>
        <v>0.11780289464755049</v>
      </c>
      <c r="BK66" s="186">
        <f t="shared" si="27"/>
        <v>0.11421340715144644</v>
      </c>
      <c r="BL66" s="186">
        <f t="shared" si="27"/>
        <v>0.23315060569579732</v>
      </c>
      <c r="BM66" s="186">
        <f t="shared" ref="BM66:CK66" si="28">IFERROR(BM55/BM40,"")</f>
        <v>0.2304046337314675</v>
      </c>
      <c r="BN66" s="186">
        <f t="shared" si="28"/>
        <v>0.23245433914510455</v>
      </c>
      <c r="BO66" s="186">
        <f t="shared" si="28"/>
        <v>0.23413608526791163</v>
      </c>
      <c r="BP66" s="186">
        <f t="shared" si="28"/>
        <v>0.23719421617929015</v>
      </c>
      <c r="BQ66" s="186">
        <f t="shared" si="28"/>
        <v>0.23923321170692652</v>
      </c>
      <c r="BR66" s="186">
        <f t="shared" si="28"/>
        <v>0.24286292802699191</v>
      </c>
      <c r="BS66" s="186">
        <f t="shared" si="28"/>
        <v>0.24332646305095404</v>
      </c>
      <c r="BT66" s="186">
        <f t="shared" si="28"/>
        <v>0.2456633573963026</v>
      </c>
      <c r="BU66" s="195">
        <f t="shared" si="28"/>
        <v>0.24807887785466767</v>
      </c>
      <c r="BV66" s="186">
        <f t="shared" si="28"/>
        <v>0.11968308028797149</v>
      </c>
      <c r="BW66" s="186">
        <f t="shared" si="28"/>
        <v>0.11637120702845567</v>
      </c>
      <c r="BX66" s="186">
        <f t="shared" si="28"/>
        <v>0.23757566887397003</v>
      </c>
      <c r="BY66" s="186">
        <f t="shared" si="28"/>
        <v>0.23496382934807669</v>
      </c>
      <c r="BZ66" s="186">
        <f t="shared" si="28"/>
        <v>0.23732745889510171</v>
      </c>
      <c r="CA66" s="186">
        <f t="shared" si="28"/>
        <v>0.23899111209105875</v>
      </c>
      <c r="CB66" s="186">
        <f t="shared" si="28"/>
        <v>0.24225601375148681</v>
      </c>
      <c r="CC66" s="186">
        <f t="shared" si="28"/>
        <v>0.24730975490326945</v>
      </c>
      <c r="CD66" s="186">
        <f t="shared" si="28"/>
        <v>0.25101054529206351</v>
      </c>
      <c r="CE66" s="186">
        <f t="shared" si="28"/>
        <v>0.25166690140128328</v>
      </c>
      <c r="CF66" s="186">
        <f t="shared" si="28"/>
        <v>0.2556321596546689</v>
      </c>
      <c r="CG66" s="195">
        <f t="shared" si="28"/>
        <v>0.25819096120767154</v>
      </c>
      <c r="CH66" s="186">
        <f t="shared" si="28"/>
        <v>0.11976500845383248</v>
      </c>
      <c r="CI66" s="186">
        <f t="shared" si="28"/>
        <v>0.11638094678984018</v>
      </c>
      <c r="CJ66" s="186">
        <f t="shared" si="28"/>
        <v>0.2378060976886498</v>
      </c>
      <c r="CK66" s="186">
        <f t="shared" si="28"/>
        <v>0.23513946239527472</v>
      </c>
      <c r="CL66" s="186">
        <f t="shared" si="25"/>
        <v>0.23742250421776914</v>
      </c>
      <c r="CM66" s="186">
        <f t="shared" si="25"/>
        <v>0.23900345488585309</v>
      </c>
      <c r="CN66" s="186">
        <f t="shared" si="25"/>
        <v>0.24221124054450552</v>
      </c>
      <c r="CO66" s="186">
        <f t="shared" si="25"/>
        <v>0.24730562959503904</v>
      </c>
      <c r="CP66" s="186">
        <f t="shared" si="25"/>
        <v>0.25096820785207158</v>
      </c>
      <c r="CQ66" s="186">
        <f t="shared" si="25"/>
        <v>0.25472973970952245</v>
      </c>
      <c r="CR66" s="186">
        <f t="shared" si="25"/>
        <v>0.26068426966398256</v>
      </c>
      <c r="CS66" s="195">
        <f t="shared" si="25"/>
        <v>0.26326346607615897</v>
      </c>
    </row>
    <row r="68" spans="1:97" s="139" customFormat="1" x14ac:dyDescent="0.25">
      <c r="A68" s="134"/>
      <c r="B68" s="134">
        <v>1</v>
      </c>
      <c r="C68" s="135">
        <v>2</v>
      </c>
      <c r="D68" s="135">
        <v>3</v>
      </c>
      <c r="E68" s="135">
        <v>4</v>
      </c>
      <c r="F68" s="135">
        <v>5</v>
      </c>
      <c r="G68" s="135">
        <v>6</v>
      </c>
      <c r="H68" s="135">
        <v>7</v>
      </c>
      <c r="I68" s="135">
        <v>8</v>
      </c>
      <c r="J68" s="135">
        <v>9</v>
      </c>
      <c r="K68" s="135">
        <v>10</v>
      </c>
      <c r="L68" s="135">
        <v>11</v>
      </c>
      <c r="M68" s="136">
        <v>12</v>
      </c>
      <c r="N68" s="138">
        <v>13</v>
      </c>
      <c r="O68" s="138">
        <v>14</v>
      </c>
      <c r="P68" s="138">
        <v>15</v>
      </c>
      <c r="Q68" s="138">
        <v>16</v>
      </c>
      <c r="R68" s="138">
        <v>17</v>
      </c>
      <c r="S68" s="138">
        <v>18</v>
      </c>
      <c r="T68" s="138">
        <v>19</v>
      </c>
      <c r="U68" s="138">
        <v>20</v>
      </c>
      <c r="V68" s="135">
        <v>21</v>
      </c>
      <c r="W68" s="135">
        <v>22</v>
      </c>
      <c r="X68" s="135">
        <v>23</v>
      </c>
      <c r="Y68" s="136">
        <v>24</v>
      </c>
      <c r="Z68" s="135">
        <v>25</v>
      </c>
      <c r="AA68" s="135">
        <v>26</v>
      </c>
      <c r="AB68" s="135">
        <v>27</v>
      </c>
      <c r="AC68" s="135">
        <v>28</v>
      </c>
      <c r="AD68" s="135">
        <v>29</v>
      </c>
      <c r="AE68" s="135">
        <v>30</v>
      </c>
      <c r="AF68" s="135">
        <v>31</v>
      </c>
      <c r="AG68" s="135">
        <v>32</v>
      </c>
      <c r="AH68" s="135">
        <v>33</v>
      </c>
      <c r="AI68" s="135">
        <v>34</v>
      </c>
      <c r="AJ68" s="135">
        <v>35</v>
      </c>
      <c r="AK68" s="136">
        <v>36</v>
      </c>
      <c r="AL68" s="135">
        <v>37</v>
      </c>
      <c r="AM68" s="135">
        <v>38</v>
      </c>
      <c r="AN68" s="135">
        <v>39</v>
      </c>
      <c r="AO68" s="135">
        <v>40</v>
      </c>
      <c r="AP68" s="135">
        <v>41</v>
      </c>
      <c r="AQ68" s="135">
        <v>42</v>
      </c>
      <c r="AR68" s="135">
        <v>43</v>
      </c>
      <c r="AS68" s="135">
        <v>44</v>
      </c>
      <c r="AT68" s="135">
        <v>45</v>
      </c>
      <c r="AU68" s="135">
        <v>46</v>
      </c>
      <c r="AV68" s="135">
        <v>47</v>
      </c>
      <c r="AW68" s="136">
        <v>48</v>
      </c>
      <c r="AX68" s="135">
        <v>49</v>
      </c>
      <c r="AY68" s="135">
        <v>50</v>
      </c>
      <c r="AZ68" s="135">
        <v>51</v>
      </c>
      <c r="BA68" s="135">
        <v>52</v>
      </c>
      <c r="BB68" s="135">
        <v>53</v>
      </c>
      <c r="BC68" s="135">
        <v>54</v>
      </c>
      <c r="BD68" s="135">
        <v>55</v>
      </c>
      <c r="BE68" s="135">
        <v>56</v>
      </c>
      <c r="BF68" s="135">
        <v>57</v>
      </c>
      <c r="BG68" s="135">
        <v>58</v>
      </c>
      <c r="BH68" s="135">
        <v>59</v>
      </c>
      <c r="BI68" s="136">
        <v>60</v>
      </c>
      <c r="BJ68" s="135">
        <v>61</v>
      </c>
      <c r="BK68" s="135">
        <v>62</v>
      </c>
      <c r="BL68" s="135">
        <v>63</v>
      </c>
      <c r="BM68" s="135">
        <v>64</v>
      </c>
      <c r="BN68" s="135">
        <v>65</v>
      </c>
      <c r="BO68" s="135">
        <v>66</v>
      </c>
      <c r="BP68" s="135">
        <v>67</v>
      </c>
      <c r="BQ68" s="135">
        <v>68</v>
      </c>
      <c r="BR68" s="135">
        <v>69</v>
      </c>
      <c r="BS68" s="135">
        <v>70</v>
      </c>
      <c r="BT68" s="135">
        <v>71</v>
      </c>
      <c r="BU68" s="136">
        <v>72</v>
      </c>
      <c r="BV68" s="135">
        <v>73</v>
      </c>
      <c r="BW68" s="135">
        <v>74</v>
      </c>
      <c r="BX68" s="135">
        <v>75</v>
      </c>
      <c r="BY68" s="135">
        <v>76</v>
      </c>
      <c r="BZ68" s="135">
        <v>77</v>
      </c>
      <c r="CA68" s="135">
        <v>78</v>
      </c>
      <c r="CB68" s="135">
        <v>79</v>
      </c>
      <c r="CC68" s="135">
        <v>80</v>
      </c>
      <c r="CD68" s="135">
        <v>81</v>
      </c>
      <c r="CE68" s="135">
        <v>82</v>
      </c>
      <c r="CF68" s="135">
        <v>83</v>
      </c>
      <c r="CG68" s="136">
        <v>84</v>
      </c>
      <c r="CH68" s="135">
        <v>85</v>
      </c>
      <c r="CI68" s="135">
        <v>86</v>
      </c>
      <c r="CJ68" s="135">
        <v>87</v>
      </c>
      <c r="CK68" s="135">
        <v>88</v>
      </c>
      <c r="CL68" s="135">
        <v>89</v>
      </c>
      <c r="CM68" s="135">
        <v>90</v>
      </c>
      <c r="CN68" s="135">
        <v>91</v>
      </c>
      <c r="CO68" s="135">
        <v>92</v>
      </c>
      <c r="CP68" s="135">
        <v>93</v>
      </c>
      <c r="CQ68" s="135">
        <v>94</v>
      </c>
      <c r="CR68" s="135">
        <v>95</v>
      </c>
      <c r="CS68" s="136">
        <v>96</v>
      </c>
    </row>
    <row r="69" spans="1:97" s="172" customFormat="1" x14ac:dyDescent="0.25">
      <c r="A69" s="172" t="s">
        <v>104</v>
      </c>
      <c r="B69" s="173">
        <f t="shared" ref="B69:BM69" si="29">B32</f>
        <v>42005</v>
      </c>
      <c r="C69" s="173">
        <f t="shared" si="29"/>
        <v>42036</v>
      </c>
      <c r="D69" s="173">
        <f t="shared" si="29"/>
        <v>42064</v>
      </c>
      <c r="E69" s="173">
        <f t="shared" si="29"/>
        <v>42095</v>
      </c>
      <c r="F69" s="173">
        <f t="shared" si="29"/>
        <v>42125</v>
      </c>
      <c r="G69" s="173">
        <f t="shared" si="29"/>
        <v>42156</v>
      </c>
      <c r="H69" s="173">
        <f t="shared" si="29"/>
        <v>42186</v>
      </c>
      <c r="I69" s="173">
        <f t="shared" si="29"/>
        <v>42217</v>
      </c>
      <c r="J69" s="173">
        <f t="shared" si="29"/>
        <v>42248</v>
      </c>
      <c r="K69" s="173">
        <f t="shared" si="29"/>
        <v>42278</v>
      </c>
      <c r="L69" s="173">
        <f t="shared" si="29"/>
        <v>42309</v>
      </c>
      <c r="M69" s="174">
        <f t="shared" si="29"/>
        <v>42339</v>
      </c>
      <c r="N69" s="175">
        <f t="shared" si="29"/>
        <v>42370</v>
      </c>
      <c r="O69" s="175">
        <f t="shared" si="29"/>
        <v>42401</v>
      </c>
      <c r="P69" s="175">
        <f t="shared" si="29"/>
        <v>42430</v>
      </c>
      <c r="Q69" s="175">
        <f t="shared" si="29"/>
        <v>42461</v>
      </c>
      <c r="R69" s="175">
        <f t="shared" si="29"/>
        <v>42491</v>
      </c>
      <c r="S69" s="175">
        <f t="shared" si="29"/>
        <v>42522</v>
      </c>
      <c r="T69" s="175">
        <f t="shared" si="29"/>
        <v>42552</v>
      </c>
      <c r="U69" s="175">
        <f t="shared" si="29"/>
        <v>42583</v>
      </c>
      <c r="V69" s="173">
        <f t="shared" si="29"/>
        <v>42614</v>
      </c>
      <c r="W69" s="173">
        <f t="shared" si="29"/>
        <v>42644</v>
      </c>
      <c r="X69" s="173">
        <f t="shared" si="29"/>
        <v>42675</v>
      </c>
      <c r="Y69" s="174">
        <f t="shared" si="29"/>
        <v>42705</v>
      </c>
      <c r="Z69" s="173">
        <f t="shared" si="29"/>
        <v>42752</v>
      </c>
      <c r="AA69" s="173">
        <f t="shared" si="29"/>
        <v>42783</v>
      </c>
      <c r="AB69" s="173">
        <f t="shared" si="29"/>
        <v>42811</v>
      </c>
      <c r="AC69" s="173">
        <f t="shared" si="29"/>
        <v>42842</v>
      </c>
      <c r="AD69" s="173">
        <f t="shared" si="29"/>
        <v>42872</v>
      </c>
      <c r="AE69" s="173">
        <f t="shared" si="29"/>
        <v>42903</v>
      </c>
      <c r="AF69" s="173">
        <f t="shared" si="29"/>
        <v>42933</v>
      </c>
      <c r="AG69" s="173">
        <f t="shared" si="29"/>
        <v>42964</v>
      </c>
      <c r="AH69" s="173">
        <f t="shared" si="29"/>
        <v>42995</v>
      </c>
      <c r="AI69" s="173">
        <f t="shared" si="29"/>
        <v>43025</v>
      </c>
      <c r="AJ69" s="173">
        <f t="shared" si="29"/>
        <v>43056</v>
      </c>
      <c r="AK69" s="174">
        <f t="shared" si="29"/>
        <v>43086</v>
      </c>
      <c r="AL69" s="173">
        <f t="shared" si="29"/>
        <v>43118</v>
      </c>
      <c r="AM69" s="173">
        <f t="shared" si="29"/>
        <v>43149</v>
      </c>
      <c r="AN69" s="173">
        <f t="shared" si="29"/>
        <v>43177</v>
      </c>
      <c r="AO69" s="173">
        <f t="shared" si="29"/>
        <v>43208</v>
      </c>
      <c r="AP69" s="173">
        <f t="shared" si="29"/>
        <v>43238</v>
      </c>
      <c r="AQ69" s="173">
        <f t="shared" si="29"/>
        <v>43269</v>
      </c>
      <c r="AR69" s="173">
        <f t="shared" si="29"/>
        <v>43299</v>
      </c>
      <c r="AS69" s="173">
        <f t="shared" si="29"/>
        <v>43330</v>
      </c>
      <c r="AT69" s="173">
        <f t="shared" si="29"/>
        <v>43361</v>
      </c>
      <c r="AU69" s="173">
        <f t="shared" si="29"/>
        <v>43391</v>
      </c>
      <c r="AV69" s="173">
        <f t="shared" si="29"/>
        <v>43422</v>
      </c>
      <c r="AW69" s="174">
        <f t="shared" si="29"/>
        <v>43452</v>
      </c>
      <c r="AX69" s="173">
        <f t="shared" si="29"/>
        <v>43483</v>
      </c>
      <c r="AY69" s="173">
        <f t="shared" si="29"/>
        <v>43514</v>
      </c>
      <c r="AZ69" s="173">
        <f t="shared" si="29"/>
        <v>43542</v>
      </c>
      <c r="BA69" s="173">
        <f t="shared" si="29"/>
        <v>43573</v>
      </c>
      <c r="BB69" s="173">
        <f t="shared" si="29"/>
        <v>43603</v>
      </c>
      <c r="BC69" s="173">
        <f t="shared" si="29"/>
        <v>43634</v>
      </c>
      <c r="BD69" s="173">
        <f t="shared" si="29"/>
        <v>43664</v>
      </c>
      <c r="BE69" s="173">
        <f t="shared" si="29"/>
        <v>43695</v>
      </c>
      <c r="BF69" s="173">
        <f t="shared" si="29"/>
        <v>43726</v>
      </c>
      <c r="BG69" s="173">
        <f t="shared" si="29"/>
        <v>43756</v>
      </c>
      <c r="BH69" s="173">
        <f t="shared" si="29"/>
        <v>43787</v>
      </c>
      <c r="BI69" s="174">
        <f t="shared" si="29"/>
        <v>43817</v>
      </c>
      <c r="BJ69" s="173">
        <f t="shared" si="29"/>
        <v>43848</v>
      </c>
      <c r="BK69" s="173">
        <f t="shared" si="29"/>
        <v>43879</v>
      </c>
      <c r="BL69" s="173">
        <f t="shared" si="29"/>
        <v>43908</v>
      </c>
      <c r="BM69" s="173">
        <f t="shared" si="29"/>
        <v>43939</v>
      </c>
      <c r="BN69" s="173">
        <f t="shared" ref="BN69:CS69" si="30">BN32</f>
        <v>43969</v>
      </c>
      <c r="BO69" s="173">
        <f t="shared" si="30"/>
        <v>44000</v>
      </c>
      <c r="BP69" s="173">
        <f t="shared" si="30"/>
        <v>44030</v>
      </c>
      <c r="BQ69" s="173">
        <f t="shared" si="30"/>
        <v>44061</v>
      </c>
      <c r="BR69" s="173">
        <f t="shared" si="30"/>
        <v>44092</v>
      </c>
      <c r="BS69" s="173">
        <f t="shared" si="30"/>
        <v>44122</v>
      </c>
      <c r="BT69" s="173">
        <f t="shared" si="30"/>
        <v>44153</v>
      </c>
      <c r="BU69" s="174">
        <f t="shared" si="30"/>
        <v>44183</v>
      </c>
      <c r="BV69" s="173">
        <f t="shared" si="30"/>
        <v>44214</v>
      </c>
      <c r="BW69" s="173">
        <f t="shared" si="30"/>
        <v>44245</v>
      </c>
      <c r="BX69" s="173">
        <f t="shared" si="30"/>
        <v>44273</v>
      </c>
      <c r="BY69" s="173">
        <f t="shared" si="30"/>
        <v>44304</v>
      </c>
      <c r="BZ69" s="173">
        <f t="shared" si="30"/>
        <v>44334</v>
      </c>
      <c r="CA69" s="173">
        <f t="shared" si="30"/>
        <v>44365</v>
      </c>
      <c r="CB69" s="173">
        <f t="shared" si="30"/>
        <v>44395</v>
      </c>
      <c r="CC69" s="173">
        <f t="shared" si="30"/>
        <v>44426</v>
      </c>
      <c r="CD69" s="173">
        <f t="shared" si="30"/>
        <v>44457</v>
      </c>
      <c r="CE69" s="173">
        <f t="shared" si="30"/>
        <v>44487</v>
      </c>
      <c r="CF69" s="173">
        <f t="shared" si="30"/>
        <v>44518</v>
      </c>
      <c r="CG69" s="174">
        <f t="shared" si="30"/>
        <v>44548</v>
      </c>
      <c r="CH69" s="173">
        <f t="shared" si="30"/>
        <v>44579</v>
      </c>
      <c r="CI69" s="173">
        <f t="shared" si="30"/>
        <v>44610</v>
      </c>
      <c r="CJ69" s="173">
        <f t="shared" si="30"/>
        <v>44638</v>
      </c>
      <c r="CK69" s="173">
        <f t="shared" si="30"/>
        <v>44669</v>
      </c>
      <c r="CL69" s="173">
        <f t="shared" si="30"/>
        <v>44699</v>
      </c>
      <c r="CM69" s="173">
        <f t="shared" si="30"/>
        <v>44730</v>
      </c>
      <c r="CN69" s="173">
        <f t="shared" si="30"/>
        <v>44760</v>
      </c>
      <c r="CO69" s="173">
        <f t="shared" si="30"/>
        <v>44791</v>
      </c>
      <c r="CP69" s="173">
        <f t="shared" si="30"/>
        <v>44822</v>
      </c>
      <c r="CQ69" s="173">
        <f t="shared" si="30"/>
        <v>44852</v>
      </c>
      <c r="CR69" s="173">
        <f t="shared" si="30"/>
        <v>44883</v>
      </c>
      <c r="CS69" s="174">
        <f t="shared" si="30"/>
        <v>44913</v>
      </c>
    </row>
    <row r="70" spans="1:97" s="154" customFormat="1" x14ac:dyDescent="0.25">
      <c r="A70" s="154" t="s">
        <v>99</v>
      </c>
      <c r="B70" s="154">
        <f>'Plan Agency North'!B70+'Plan Agency South'!B70</f>
        <v>82</v>
      </c>
      <c r="C70" s="154">
        <f>'Plan Agency North'!C70+'Plan Agency South'!C70</f>
        <v>66</v>
      </c>
      <c r="D70" s="154">
        <f>'Plan Agency North'!D70+'Plan Agency South'!D70</f>
        <v>156</v>
      </c>
      <c r="E70" s="154">
        <f>'Plan Agency North'!E70+'Plan Agency South'!E70</f>
        <v>169</v>
      </c>
      <c r="F70" s="154">
        <f>'Plan Agency North'!F70+'Plan Agency South'!F70</f>
        <v>118.5</v>
      </c>
      <c r="G70" s="154">
        <f>'Plan Agency North'!G70+'Plan Agency South'!G70</f>
        <v>147.5</v>
      </c>
      <c r="H70" s="154">
        <f>'Plan Agency North'!H70+'Plan Agency South'!H70</f>
        <v>172</v>
      </c>
      <c r="I70" s="154">
        <f>'Plan Agency North'!I70+'Plan Agency South'!I70</f>
        <v>93.5</v>
      </c>
      <c r="J70" s="154">
        <f>'Plan Agency North'!J70+'Plan Agency South'!J70</f>
        <v>193.5</v>
      </c>
      <c r="K70" s="154">
        <f>'Plan Agency North'!K70+'Plan Agency South'!K70</f>
        <v>175.5</v>
      </c>
      <c r="L70" s="154">
        <f>'Plan Agency North'!L70+'Plan Agency South'!L70</f>
        <v>178</v>
      </c>
      <c r="M70" s="155">
        <f>'Plan Agency North'!M70+'Plan Agency South'!M70</f>
        <v>292.5</v>
      </c>
      <c r="N70" s="150">
        <f>'Plan Agency North'!N70+'Plan Agency South'!N70</f>
        <v>64</v>
      </c>
      <c r="O70" s="150">
        <f>'Plan Agency North'!O70+'Plan Agency South'!O70</f>
        <v>67</v>
      </c>
      <c r="P70" s="150">
        <f>'Plan Agency North'!P70+'Plan Agency South'!P70</f>
        <v>164</v>
      </c>
      <c r="Q70" s="150">
        <f>'Plan Agency North'!Q70+'Plan Agency South'!Q70</f>
        <v>177</v>
      </c>
      <c r="R70" s="150">
        <f>'Plan Agency North'!R70+'Plan Agency South'!R70</f>
        <v>112</v>
      </c>
      <c r="S70" s="150">
        <f>'Plan Agency North'!S70+'Plan Agency South'!S70</f>
        <v>134</v>
      </c>
      <c r="T70" s="150">
        <f>'Plan Agency North'!T70+'Plan Agency South'!T70</f>
        <v>110</v>
      </c>
      <c r="U70" s="150">
        <f>'Plan Agency North'!U70+'Plan Agency South'!U70</f>
        <v>103.5</v>
      </c>
      <c r="V70" s="154">
        <f>'Plan Agency North'!V70+'Plan Agency South'!V70</f>
        <v>178.65600000000001</v>
      </c>
      <c r="W70" s="154">
        <f>'Plan Agency North'!W70+'Plan Agency South'!W70</f>
        <v>147.22399999999999</v>
      </c>
      <c r="X70" s="154">
        <f>'Plan Agency North'!X70+'Plan Agency South'!X70</f>
        <v>182.78</v>
      </c>
      <c r="Y70" s="155">
        <f>'Plan Agency North'!Y70+'Plan Agency South'!Y70</f>
        <v>191.69800000000001</v>
      </c>
      <c r="Z70" s="154">
        <f>'Plan Agency North'!Z70+'Plan Agency South'!Z70</f>
        <v>63.93333333333333</v>
      </c>
      <c r="AA70" s="154">
        <f>'Plan Agency North'!AA70+'Plan Agency South'!AA70</f>
        <v>65.099999999999994</v>
      </c>
      <c r="AB70" s="154">
        <f>'Plan Agency North'!AB70+'Plan Agency South'!AB70</f>
        <v>122.85</v>
      </c>
      <c r="AC70" s="154">
        <f>'Plan Agency North'!AC70+'Plan Agency South'!AC70</f>
        <v>119.36959999999999</v>
      </c>
      <c r="AD70" s="154">
        <f>'Plan Agency North'!AD70+'Plan Agency South'!AD70</f>
        <v>153.37456</v>
      </c>
      <c r="AE70" s="154">
        <f>'Plan Agency North'!AE70+'Plan Agency South'!AE70</f>
        <v>156.30788280000002</v>
      </c>
      <c r="AF70" s="154">
        <f>'Plan Agency North'!AF70+'Plan Agency South'!AF70</f>
        <v>148.493161926</v>
      </c>
      <c r="AG70" s="154">
        <f>'Plan Agency North'!AG70+'Plan Agency South'!AG70</f>
        <v>159.44967124428001</v>
      </c>
      <c r="AH70" s="154">
        <f>'Plan Agency North'!AH70+'Plan Agency South'!AH70</f>
        <v>163.92813953419719</v>
      </c>
      <c r="AI70" s="154">
        <f>'Plan Agency North'!AI70+'Plan Agency South'!AI70</f>
        <v>155.61418338944395</v>
      </c>
      <c r="AJ70" s="154">
        <f>'Plan Agency North'!AJ70+'Plan Agency South'!AJ70</f>
        <v>165.75212543574378</v>
      </c>
      <c r="AK70" s="155">
        <f>'Plan Agency North'!AK70+'Plan Agency South'!AK70</f>
        <v>168.89532609022291</v>
      </c>
      <c r="AL70" s="154">
        <f>'Plan Agency North'!AL70+'Plan Agency South'!AL70</f>
        <v>88.186139999999995</v>
      </c>
      <c r="AM70" s="154">
        <f>'Plan Agency North'!AM70+'Plan Agency South'!AM70</f>
        <v>89.171459999999996</v>
      </c>
      <c r="AN70" s="154">
        <f>'Plan Agency North'!AN70+'Plan Agency South'!AN70</f>
        <v>160.07192249999997</v>
      </c>
      <c r="AO70" s="154">
        <f>'Plan Agency North'!AO70+'Plan Agency South'!AO70</f>
        <v>159.81193200000001</v>
      </c>
      <c r="AP70" s="154">
        <f>'Plan Agency North'!AP70+'Plan Agency South'!AP70</f>
        <v>201.58357548000001</v>
      </c>
      <c r="AQ70" s="154">
        <f>'Plan Agency North'!AQ70+'Plan Agency South'!AQ70</f>
        <v>204.20001507654001</v>
      </c>
      <c r="AR70" s="154">
        <f>'Plan Agency North'!AR70+'Plan Agency South'!AR70</f>
        <v>195.86853477845011</v>
      </c>
      <c r="AS70" s="154">
        <f>'Plan Agency North'!AS70+'Plan Agency South'!AS70</f>
        <v>210.6872799624829</v>
      </c>
      <c r="AT70" s="154">
        <f>'Plan Agency North'!AT70+'Plan Agency South'!AT70</f>
        <v>217.38183054897513</v>
      </c>
      <c r="AU70" s="154">
        <f>'Plan Agency North'!AU70+'Plan Agency South'!AU70</f>
        <v>205.26312113063778</v>
      </c>
      <c r="AV70" s="154">
        <f>'Plan Agency North'!AV70+'Plan Agency South'!AV70</f>
        <v>218.72911097829814</v>
      </c>
      <c r="AW70" s="155">
        <f>'Plan Agency North'!AW70+'Plan Agency South'!AW70</f>
        <v>223.32476267964842</v>
      </c>
      <c r="AX70" s="154">
        <f>'Plan Agency North'!AX70+'Plan Agency South'!AX70</f>
        <v>117.96517005</v>
      </c>
      <c r="AY70" s="154">
        <f>'Plan Agency North'!AY70+'Plan Agency South'!AY70</f>
        <v>119.3979717</v>
      </c>
      <c r="AZ70" s="154">
        <f>'Plan Agency North'!AZ70+'Plan Agency South'!AZ70</f>
        <v>219.47396499000001</v>
      </c>
      <c r="BA70" s="154">
        <f>'Plan Agency North'!BA70+'Plan Agency South'!BA70</f>
        <v>214.52804385600001</v>
      </c>
      <c r="BB70" s="154">
        <f>'Plan Agency North'!BB70+'Plan Agency South'!BB70</f>
        <v>268.51908329232003</v>
      </c>
      <c r="BC70" s="154">
        <f>'Plan Agency North'!BC70+'Plan Agency South'!BC70</f>
        <v>271.75979240251382</v>
      </c>
      <c r="BD70" s="154">
        <f>'Plan Agency North'!BD70+'Plan Agency South'!BD70</f>
        <v>260.40394318032168</v>
      </c>
      <c r="BE70" s="154">
        <f>'Plan Agency North'!BE70+'Plan Agency South'!BE70</f>
        <v>280.46035914484986</v>
      </c>
      <c r="BF70" s="154">
        <f>'Plan Agency North'!BF70+'Plan Agency South'!BF70</f>
        <v>290.00884908299344</v>
      </c>
      <c r="BG70" s="154">
        <f>'Plan Agency North'!BG70+'Plan Agency South'!BG70</f>
        <v>273.67146832923754</v>
      </c>
      <c r="BH70" s="154">
        <f>'Plan Agency North'!BH70+'Plan Agency South'!BH70</f>
        <v>291.69392689585834</v>
      </c>
      <c r="BI70" s="155">
        <f>'Plan Agency North'!BI70+'Plan Agency South'!BI70</f>
        <v>299.70214045539018</v>
      </c>
      <c r="BJ70" s="154">
        <f>'Plan Agency North'!BJ70+'Plan Agency South'!BJ70</f>
        <v>144.0205374825</v>
      </c>
      <c r="BK70" s="154">
        <f>'Plan Agency North'!BK70+'Plan Agency South'!BK70</f>
        <v>145.909350405</v>
      </c>
      <c r="BL70" s="154">
        <f>'Plan Agency North'!BL70+'Plan Agency South'!BL70</f>
        <v>265.25513736225008</v>
      </c>
      <c r="BM70" s="154">
        <f>'Plan Agency North'!BM70+'Plan Agency South'!BM70</f>
        <v>264.046042238832</v>
      </c>
      <c r="BN70" s="154">
        <f>'Plan Agency North'!BN70+'Plan Agency South'!BN70</f>
        <v>329.5355269724281</v>
      </c>
      <c r="BO70" s="154">
        <f>'Plan Agency North'!BO70+'Plan Agency South'!BO70</f>
        <v>333.66743108792514</v>
      </c>
      <c r="BP70" s="154">
        <f>'Plan Agency North'!BP70+'Plan Agency South'!BP70</f>
        <v>322.73998193426723</v>
      </c>
      <c r="BQ70" s="154">
        <f>'Plan Agency North'!BQ70+'Plan Agency South'!BQ70</f>
        <v>347.77724480558044</v>
      </c>
      <c r="BR70" s="154">
        <f>'Plan Agency North'!BR70+'Plan Agency South'!BR70</f>
        <v>364.98932876072081</v>
      </c>
      <c r="BS70" s="154">
        <f>'Plan Agency North'!BS70+'Plan Agency South'!BS70</f>
        <v>344.37434502736687</v>
      </c>
      <c r="BT70" s="154">
        <f>'Plan Agency North'!BT70+'Plan Agency South'!BT70</f>
        <v>367.07459204777848</v>
      </c>
      <c r="BU70" s="155">
        <f>'Plan Agency North'!BU70+'Plan Agency South'!BU70</f>
        <v>377.30162643594201</v>
      </c>
      <c r="BV70" s="154">
        <f>'Plan Agency North'!BV70+'Plan Agency South'!BV70</f>
        <v>172.98193443804001</v>
      </c>
      <c r="BW70" s="154">
        <f>'Plan Agency North'!BW70+'Plan Agency South'!BW70</f>
        <v>175.36531740336002</v>
      </c>
      <c r="BX70" s="154">
        <f>'Plan Agency North'!BX70+'Plan Agency South'!BX70</f>
        <v>316.37997376694108</v>
      </c>
      <c r="BY70" s="154">
        <f>'Plan Agency North'!BY70+'Plan Agency South'!BY70</f>
        <v>315.8672633627092</v>
      </c>
      <c r="BZ70" s="154">
        <f>'Plan Agency North'!BZ70+'Plan Agency South'!BZ70</f>
        <v>407.70224413848223</v>
      </c>
      <c r="CA70" s="154">
        <f>'Plan Agency North'!CA70+'Plan Agency South'!CA70</f>
        <v>412.80927762523663</v>
      </c>
      <c r="CB70" s="154">
        <f>'Plan Agency North'!CB70+'Plan Agency South'!CB70</f>
        <v>399.29428021512484</v>
      </c>
      <c r="CC70" s="154">
        <f>'Plan Agency North'!CC70+'Plan Agency South'!CC70</f>
        <v>432.49647912952912</v>
      </c>
      <c r="CD70" s="154">
        <f>'Plan Agency North'!CD70+'Plan Agency South'!CD70</f>
        <v>454.0198120865374</v>
      </c>
      <c r="CE70" s="154">
        <f>'Plan Agency North'!CE70+'Plan Agency South'!CE70</f>
        <v>428.33656651765745</v>
      </c>
      <c r="CF70" s="154">
        <f>'Plan Agency North'!CF70+'Plan Agency South'!CF70</f>
        <v>457.81486135966151</v>
      </c>
      <c r="CG70" s="155">
        <f>'Plan Agency North'!CG70+'Plan Agency South'!CG70</f>
        <v>477.34329633008781</v>
      </c>
      <c r="CH70" s="154">
        <f>'Plan Agency North'!CH70+'Plan Agency South'!CH70</f>
        <v>204.95849810927405</v>
      </c>
      <c r="CI70" s="154">
        <f>'Plan Agency North'!CI70+'Plan Agency South'!CI70</f>
        <v>207.85076420988605</v>
      </c>
      <c r="CJ70" s="154">
        <f>'Plan Agency North'!CJ70+'Plan Agency South'!CJ70</f>
        <v>373.54534166982353</v>
      </c>
      <c r="CK70" s="154">
        <f>'Plan Agency North'!CK70+'Plan Agency South'!CK70</f>
        <v>373.49711668119954</v>
      </c>
      <c r="CL70" s="154">
        <f>'Plan Agency North'!CL70+'Plan Agency South'!CL70</f>
        <v>481.29634357952983</v>
      </c>
      <c r="CM70" s="154">
        <f>'Plan Agency North'!CM70+'Plan Agency South'!CM70</f>
        <v>487.43329548611302</v>
      </c>
      <c r="CN70" s="154">
        <f>'Plan Agency North'!CN70+'Plan Agency South'!CN70</f>
        <v>471.38147449907183</v>
      </c>
      <c r="CO70" s="154">
        <f>'Plan Agency North'!CO70+'Plan Agency South'!CO70</f>
        <v>510.74999327347638</v>
      </c>
      <c r="CP70" s="154">
        <f>'Plan Agency North'!CP70+'Plan Agency South'!CP70</f>
        <v>536.34834894737571</v>
      </c>
      <c r="CQ70" s="154">
        <f>'Plan Agency North'!CQ70+'Plan Agency South'!CQ70</f>
        <v>508.75030389912081</v>
      </c>
      <c r="CR70" s="154">
        <f>'Plan Agency North'!CR70+'Plan Agency South'!CR70</f>
        <v>551.63274014290994</v>
      </c>
      <c r="CS70" s="155">
        <f>'Plan Agency North'!CS70+'Plan Agency South'!CS70</f>
        <v>575.47363353190519</v>
      </c>
    </row>
    <row r="71" spans="1:97" s="154" customFormat="1" x14ac:dyDescent="0.25">
      <c r="A71" s="154" t="s">
        <v>64</v>
      </c>
      <c r="B71" s="154">
        <f>'Plan Agency North'!B71+'Plan Agency South'!B71</f>
        <v>154</v>
      </c>
      <c r="C71" s="154">
        <f>'Plan Agency North'!C71+'Plan Agency South'!C71</f>
        <v>85</v>
      </c>
      <c r="D71" s="154">
        <f>'Plan Agency North'!D71+'Plan Agency South'!D71</f>
        <v>199</v>
      </c>
      <c r="E71" s="154">
        <f>'Plan Agency North'!E71+'Plan Agency South'!E71</f>
        <v>240</v>
      </c>
      <c r="F71" s="154">
        <f>'Plan Agency North'!F71+'Plan Agency South'!F71</f>
        <v>196.5</v>
      </c>
      <c r="G71" s="154">
        <f>'Plan Agency North'!G71+'Plan Agency South'!G71</f>
        <v>273</v>
      </c>
      <c r="H71" s="154">
        <f>'Plan Agency North'!H71+'Plan Agency South'!H71</f>
        <v>350</v>
      </c>
      <c r="I71" s="154">
        <f>'Plan Agency North'!I71+'Plan Agency South'!I71</f>
        <v>227</v>
      </c>
      <c r="J71" s="154">
        <f>'Plan Agency North'!J71+'Plan Agency South'!J71</f>
        <v>406</v>
      </c>
      <c r="K71" s="154">
        <f>'Plan Agency North'!K71+'Plan Agency South'!K71</f>
        <v>269</v>
      </c>
      <c r="L71" s="154">
        <f>'Plan Agency North'!L71+'Plan Agency South'!L71</f>
        <v>631</v>
      </c>
      <c r="M71" s="155">
        <f>'Plan Agency North'!M71+'Plan Agency South'!M71</f>
        <v>524</v>
      </c>
      <c r="N71" s="150">
        <f>'Plan Agency North'!N71+'Plan Agency South'!N71</f>
        <v>82</v>
      </c>
      <c r="O71" s="150">
        <f>'Plan Agency North'!O71+'Plan Agency South'!O71</f>
        <v>82</v>
      </c>
      <c r="P71" s="150">
        <f>'Plan Agency North'!P71+'Plan Agency South'!P71</f>
        <v>536</v>
      </c>
      <c r="Q71" s="150">
        <f>'Plan Agency North'!Q71+'Plan Agency South'!Q71</f>
        <v>351</v>
      </c>
      <c r="R71" s="150">
        <f>'Plan Agency North'!R71+'Plan Agency South'!R71</f>
        <v>406</v>
      </c>
      <c r="S71" s="150">
        <f>'Plan Agency North'!S71+'Plan Agency South'!S71</f>
        <v>955</v>
      </c>
      <c r="T71" s="150">
        <f>'Plan Agency North'!T71+'Plan Agency South'!T71</f>
        <v>503</v>
      </c>
      <c r="U71" s="150">
        <f>'Plan Agency North'!U71+'Plan Agency South'!U71</f>
        <v>579</v>
      </c>
      <c r="V71" s="154">
        <f>'Plan Agency North'!V71+'Plan Agency South'!V71</f>
        <v>918.05817461184006</v>
      </c>
      <c r="W71" s="154">
        <f>'Plan Agency North'!W71+'Plan Agency South'!W71</f>
        <v>907.5760156266241</v>
      </c>
      <c r="X71" s="154">
        <f>'Plan Agency North'!X71+'Plan Agency South'!X71</f>
        <v>970.86193585602427</v>
      </c>
      <c r="Y71" s="155">
        <f>'Plan Agency North'!Y71+'Plan Agency South'!Y71</f>
        <v>1093.0268187796205</v>
      </c>
      <c r="Z71" s="154">
        <f>'Plan Agency North'!Z71+'Plan Agency South'!Z71</f>
        <v>87.879610157043629</v>
      </c>
      <c r="AA71" s="154">
        <f>'Plan Agency North'!AA71+'Plan Agency South'!AA71</f>
        <v>84.082368909937856</v>
      </c>
      <c r="AB71" s="154">
        <f>'Plan Agency North'!AB71+'Plan Agency South'!AB71</f>
        <v>545.88178955444391</v>
      </c>
      <c r="AC71" s="154">
        <f>'Plan Agency North'!AC71+'Plan Agency South'!AC71</f>
        <v>524.54590667077161</v>
      </c>
      <c r="AD71" s="154">
        <f>'Plan Agency North'!AD71+'Plan Agency South'!AD71</f>
        <v>721.19823498823416</v>
      </c>
      <c r="AE71" s="154">
        <f>'Plan Agency North'!AE71+'Plan Agency South'!AE71</f>
        <v>950.32037947312972</v>
      </c>
      <c r="AF71" s="154">
        <f>'Plan Agency North'!AF71+'Plan Agency South'!AF71</f>
        <v>625.35511203005876</v>
      </c>
      <c r="AG71" s="154">
        <f>'Plan Agency North'!AG71+'Plan Agency South'!AG71</f>
        <v>804.21311445371225</v>
      </c>
      <c r="AH71" s="154">
        <f>'Plan Agency North'!AH71+'Plan Agency South'!AH71</f>
        <v>993.32455919769814</v>
      </c>
      <c r="AI71" s="154">
        <f>'Plan Agency North'!AI71+'Plan Agency South'!AI71</f>
        <v>723.94691318074899</v>
      </c>
      <c r="AJ71" s="154">
        <f>'Plan Agency North'!AJ71+'Plan Agency South'!AJ71</f>
        <v>893.46151274757085</v>
      </c>
      <c r="AK71" s="155">
        <f>'Plan Agency North'!AK71+'Plan Agency South'!AK71</f>
        <v>1093.3454772143461</v>
      </c>
      <c r="AL71" s="154">
        <f>'Plan Agency North'!AL71+'Plan Agency South'!AL71</f>
        <v>117.20601831443756</v>
      </c>
      <c r="AM71" s="154">
        <f>'Plan Agency North'!AM71+'Plan Agency South'!AM71</f>
        <v>110.90802662833315</v>
      </c>
      <c r="AN71" s="154">
        <f>'Plan Agency North'!AN71+'Plan Agency South'!AN71</f>
        <v>850.21466252959817</v>
      </c>
      <c r="AO71" s="154">
        <f>'Plan Agency North'!AO71+'Plan Agency South'!AO71</f>
        <v>766.53652273100045</v>
      </c>
      <c r="AP71" s="154">
        <f>'Plan Agency North'!AP71+'Plan Agency South'!AP71</f>
        <v>982.77873762208105</v>
      </c>
      <c r="AQ71" s="154">
        <f>'Plan Agency North'!AQ71+'Plan Agency South'!AQ71</f>
        <v>1111.4882855677656</v>
      </c>
      <c r="AR71" s="154">
        <f>'Plan Agency North'!AR71+'Plan Agency South'!AR71</f>
        <v>890.24491707609877</v>
      </c>
      <c r="AS71" s="154">
        <f>'Plan Agency North'!AS71+'Plan Agency South'!AS71</f>
        <v>1082.2700641437305</v>
      </c>
      <c r="AT71" s="154">
        <f>'Plan Agency North'!AT71+'Plan Agency South'!AT71</f>
        <v>1239.5376061456825</v>
      </c>
      <c r="AU71" s="154">
        <f>'Plan Agency North'!AU71+'Plan Agency South'!AU71</f>
        <v>985.36293455217947</v>
      </c>
      <c r="AV71" s="154">
        <f>'Plan Agency North'!AV71+'Plan Agency South'!AV71</f>
        <v>1182.6820121982241</v>
      </c>
      <c r="AW71" s="155">
        <f>'Plan Agency North'!AW71+'Plan Agency South'!AW71</f>
        <v>1303.2035041353367</v>
      </c>
      <c r="AX71" s="154">
        <f>'Plan Agency North'!AX71+'Plan Agency South'!AX71</f>
        <v>142.36898399717845</v>
      </c>
      <c r="AY71" s="154">
        <f>'Plan Agency North'!AY71+'Plan Agency South'!AY71</f>
        <v>133.74851907490907</v>
      </c>
      <c r="AZ71" s="154">
        <f>'Plan Agency North'!AZ71+'Plan Agency South'!AZ71</f>
        <v>1178.6330536370133</v>
      </c>
      <c r="BA71" s="154">
        <f>'Plan Agency North'!BA71+'Plan Agency South'!BA71</f>
        <v>1102.7404153007078</v>
      </c>
      <c r="BB71" s="154">
        <f>'Plan Agency North'!BB71+'Plan Agency South'!BB71</f>
        <v>1289.2013599719562</v>
      </c>
      <c r="BC71" s="154">
        <f>'Plan Agency North'!BC71+'Plan Agency South'!BC71</f>
        <v>1412.7629482263953</v>
      </c>
      <c r="BD71" s="154">
        <f>'Plan Agency North'!BD71+'Plan Agency South'!BD71</f>
        <v>1257.752157479805</v>
      </c>
      <c r="BE71" s="154">
        <f>'Plan Agency North'!BE71+'Plan Agency South'!BE71</f>
        <v>1401.9283940984974</v>
      </c>
      <c r="BF71" s="154">
        <f>'Plan Agency North'!BF71+'Plan Agency South'!BF71</f>
        <v>1568.1626850885355</v>
      </c>
      <c r="BG71" s="154">
        <f>'Plan Agency North'!BG71+'Plan Agency South'!BG71</f>
        <v>1393.005283057543</v>
      </c>
      <c r="BH71" s="154">
        <f>'Plan Agency North'!BH71+'Plan Agency South'!BH71</f>
        <v>1532.5738614790648</v>
      </c>
      <c r="BI71" s="155">
        <f>'Plan Agency North'!BI71+'Plan Agency South'!BI71</f>
        <v>1716.9081523594486</v>
      </c>
      <c r="BJ71" s="154">
        <f>'Plan Agency North'!BJ71+'Plan Agency South'!BJ71</f>
        <v>173.04545117582319</v>
      </c>
      <c r="BK71" s="154">
        <f>'Plan Agency North'!BK71+'Plan Agency South'!BK71</f>
        <v>162.79102971575526</v>
      </c>
      <c r="BL71" s="154">
        <f>'Plan Agency North'!BL71+'Plan Agency South'!BL71</f>
        <v>1394.9453969478263</v>
      </c>
      <c r="BM71" s="154">
        <f>'Plan Agency North'!BM71+'Plan Agency South'!BM71</f>
        <v>1303.1641923209163</v>
      </c>
      <c r="BN71" s="154">
        <f>'Plan Agency North'!BN71+'Plan Agency South'!BN71</f>
        <v>1518.0756419411787</v>
      </c>
      <c r="BO71" s="154">
        <f>'Plan Agency North'!BO71+'Plan Agency South'!BO71</f>
        <v>1622.6047752585796</v>
      </c>
      <c r="BP71" s="154">
        <f>'Plan Agency North'!BP71+'Plan Agency South'!BP71</f>
        <v>1462.5352123793518</v>
      </c>
      <c r="BQ71" s="154">
        <f>'Plan Agency North'!BQ71+'Plan Agency South'!BQ71</f>
        <v>1624.3237187506622</v>
      </c>
      <c r="BR71" s="154">
        <f>'Plan Agency North'!BR71+'Plan Agency South'!BR71</f>
        <v>1787.1539384893858</v>
      </c>
      <c r="BS71" s="154">
        <f>'Plan Agency North'!BS71+'Plan Agency South'!BS71</f>
        <v>1588.063593890196</v>
      </c>
      <c r="BT71" s="154">
        <f>'Plan Agency North'!BT71+'Plan Agency South'!BT71</f>
        <v>1741.3984084188098</v>
      </c>
      <c r="BU71" s="155">
        <f>'Plan Agency North'!BU71+'Plan Agency South'!BU71</f>
        <v>1905.3734479714926</v>
      </c>
      <c r="BV71" s="154">
        <f>'Plan Agency North'!BV71+'Plan Agency South'!BV71</f>
        <v>201.91057165523574</v>
      </c>
      <c r="BW71" s="154">
        <f>'Plan Agency North'!BW71+'Plan Agency South'!BW71</f>
        <v>190.21447363096706</v>
      </c>
      <c r="BX71" s="154">
        <f>'Plan Agency North'!BX71+'Plan Agency South'!BX71</f>
        <v>1633.3782796198086</v>
      </c>
      <c r="BY71" s="154">
        <f>'Plan Agency North'!BY71+'Plan Agency South'!BY71</f>
        <v>1548.8265610403728</v>
      </c>
      <c r="BZ71" s="154">
        <f>'Plan Agency North'!BZ71+'Plan Agency South'!BZ71</f>
        <v>1803.8411287995627</v>
      </c>
      <c r="CA71" s="154">
        <f>'Plan Agency North'!CA71+'Plan Agency South'!CA71</f>
        <v>1926.365310293827</v>
      </c>
      <c r="CB71" s="154">
        <f>'Plan Agency North'!CB71+'Plan Agency South'!CB71</f>
        <v>1760.5252233679416</v>
      </c>
      <c r="CC71" s="154">
        <f>'Plan Agency North'!CC71+'Plan Agency South'!CC71</f>
        <v>1974.968763316414</v>
      </c>
      <c r="CD71" s="154">
        <f>'Plan Agency North'!CD71+'Plan Agency South'!CD71</f>
        <v>2170.044850094625</v>
      </c>
      <c r="CE71" s="154">
        <f>'Plan Agency North'!CE71+'Plan Agency South'!CE71</f>
        <v>1957.467887783142</v>
      </c>
      <c r="CF71" s="154">
        <f>'Plan Agency North'!CF71+'Plan Agency South'!CF71</f>
        <v>2154.7985167989</v>
      </c>
      <c r="CG71" s="155">
        <f>'Plan Agency North'!CG71+'Plan Agency South'!CG71</f>
        <v>2353.9069701172139</v>
      </c>
      <c r="CH71" s="154">
        <f>'Plan Agency North'!CH71+'Plan Agency South'!CH71</f>
        <v>240.23909246321961</v>
      </c>
      <c r="CI71" s="154">
        <f>'Plan Agency North'!CI71+'Plan Agency South'!CI71</f>
        <v>225.95202265440707</v>
      </c>
      <c r="CJ71" s="154">
        <f>'Plan Agency North'!CJ71+'Plan Agency South'!CJ71</f>
        <v>1942.2855838599439</v>
      </c>
      <c r="CK71" s="154">
        <f>'Plan Agency North'!CK71+'Plan Agency South'!CK71</f>
        <v>1840.4802485406326</v>
      </c>
      <c r="CL71" s="154">
        <f>'Plan Agency North'!CL71+'Plan Agency South'!CL71</f>
        <v>2141.4223069878667</v>
      </c>
      <c r="CM71" s="154">
        <f>'Plan Agency North'!CM71+'Plan Agency South'!CM71</f>
        <v>2285.8237873774719</v>
      </c>
      <c r="CN71" s="154">
        <f>'Plan Agency North'!CN71+'Plan Agency South'!CN71</f>
        <v>2087.9194939760996</v>
      </c>
      <c r="CO71" s="154">
        <f>'Plan Agency North'!CO71+'Plan Agency South'!CO71</f>
        <v>2341.2673362953756</v>
      </c>
      <c r="CP71" s="154">
        <f>'Plan Agency North'!CP71+'Plan Agency South'!CP71</f>
        <v>2571.7955479509815</v>
      </c>
      <c r="CQ71" s="154">
        <f>'Plan Agency North'!CQ71+'Plan Agency South'!CQ71</f>
        <v>2346.4442499518409</v>
      </c>
      <c r="CR71" s="154">
        <f>'Plan Agency North'!CR71+'Plan Agency South'!CR71</f>
        <v>2603.1365792762699</v>
      </c>
      <c r="CS71" s="155">
        <f>'Plan Agency North'!CS71+'Plan Agency South'!CS71</f>
        <v>2843.4457793690462</v>
      </c>
    </row>
    <row r="72" spans="1:97" s="154" customFormat="1" x14ac:dyDescent="0.25">
      <c r="A72" s="154" t="s">
        <v>65</v>
      </c>
      <c r="B72" s="154">
        <f>'Plan Agency North'!B72+'Plan Agency South'!B72</f>
        <v>143</v>
      </c>
      <c r="C72" s="154">
        <f>'Plan Agency North'!C72+'Plan Agency South'!C72</f>
        <v>130</v>
      </c>
      <c r="D72" s="154">
        <f>'Plan Agency North'!D72+'Plan Agency South'!D72</f>
        <v>117</v>
      </c>
      <c r="E72" s="154">
        <f>'Plan Agency North'!E72+'Plan Agency South'!E72</f>
        <v>198</v>
      </c>
      <c r="F72" s="154">
        <f>'Plan Agency North'!F72+'Plan Agency South'!F72</f>
        <v>236.5</v>
      </c>
      <c r="G72" s="154">
        <f>'Plan Agency North'!G72+'Plan Agency South'!G72</f>
        <v>219</v>
      </c>
      <c r="H72" s="154">
        <f>'Plan Agency North'!H72+'Plan Agency South'!H72</f>
        <v>241</v>
      </c>
      <c r="I72" s="154">
        <f>'Plan Agency North'!I72+'Plan Agency South'!I72</f>
        <v>176</v>
      </c>
      <c r="J72" s="154">
        <f>'Plan Agency North'!J72+'Plan Agency South'!J72</f>
        <v>299.5</v>
      </c>
      <c r="K72" s="154">
        <f>'Plan Agency North'!K72+'Plan Agency South'!K72</f>
        <v>288</v>
      </c>
      <c r="L72" s="154">
        <f>'Plan Agency North'!L72+'Plan Agency South'!L72</f>
        <v>231</v>
      </c>
      <c r="M72" s="155">
        <f>'Plan Agency North'!M72+'Plan Agency South'!M72</f>
        <v>613.5</v>
      </c>
      <c r="N72" s="150">
        <f>'Plan Agency North'!N72+'Plan Agency South'!N72</f>
        <v>135</v>
      </c>
      <c r="O72" s="150">
        <f>'Plan Agency North'!O72+'Plan Agency South'!O72</f>
        <v>82</v>
      </c>
      <c r="P72" s="150">
        <f>'Plan Agency North'!P72+'Plan Agency South'!P72</f>
        <v>90</v>
      </c>
      <c r="Q72" s="150">
        <f>'Plan Agency North'!Q72+'Plan Agency South'!Q72</f>
        <v>250</v>
      </c>
      <c r="R72" s="150">
        <f>'Plan Agency North'!R72+'Plan Agency South'!R72</f>
        <v>256</v>
      </c>
      <c r="S72" s="150">
        <f>'Plan Agency North'!S72+'Plan Agency South'!S72</f>
        <v>433.5</v>
      </c>
      <c r="T72" s="150">
        <f>'Plan Agency North'!T72+'Plan Agency South'!T72</f>
        <v>399</v>
      </c>
      <c r="U72" s="150">
        <f>'Plan Agency North'!U72+'Plan Agency South'!U72</f>
        <v>337</v>
      </c>
      <c r="V72" s="154">
        <f>'Plan Agency North'!V72+'Plan Agency South'!V72</f>
        <v>535.42399999999998</v>
      </c>
      <c r="W72" s="154">
        <f>'Plan Agency North'!W72+'Plan Agency South'!W72</f>
        <v>565.24080169792001</v>
      </c>
      <c r="X72" s="154">
        <f>'Plan Agency North'!X72+'Plan Agency South'!X72</f>
        <v>664.54106136678411</v>
      </c>
      <c r="Y72" s="155">
        <f>'Plan Agency North'!Y72+'Plan Agency South'!Y72</f>
        <v>796.74974020841591</v>
      </c>
      <c r="Z72" s="154">
        <f>'Plan Agency North'!Z72+'Plan Agency South'!Z72</f>
        <v>262.51836260084525</v>
      </c>
      <c r="AA72" s="154">
        <f>'Plan Agency North'!AA72+'Plan Agency South'!AA72</f>
        <v>90.913209732893364</v>
      </c>
      <c r="AB72" s="154">
        <f>'Plan Agency North'!AB72+'Plan Agency South'!AB72</f>
        <v>184.849164564359</v>
      </c>
      <c r="AC72" s="154">
        <f>'Plan Agency North'!AC72+'Plan Agency South'!AC72</f>
        <v>430.80760276493004</v>
      </c>
      <c r="AD72" s="154">
        <f>'Plan Agency North'!AD72+'Plan Agency South'!AD72</f>
        <v>451.41345066117015</v>
      </c>
      <c r="AE72" s="154">
        <f>'Plan Agency North'!AE72+'Plan Agency South'!AE72</f>
        <v>569.87914099882732</v>
      </c>
      <c r="AF72" s="154">
        <f>'Plan Agency North'!AF72+'Plan Agency South'!AF72</f>
        <v>671.57646261260948</v>
      </c>
      <c r="AG72" s="154">
        <f>'Plan Agency North'!AG72+'Plan Agency South'!AG72</f>
        <v>507.07782754608638</v>
      </c>
      <c r="AH72" s="154">
        <f>'Plan Agency North'!AH72+'Plan Agency South'!AH72</f>
        <v>641.50638222004932</v>
      </c>
      <c r="AI72" s="154">
        <f>'Plan Agency North'!AI72+'Plan Agency South'!AI72</f>
        <v>700.8066990382265</v>
      </c>
      <c r="AJ72" s="154">
        <f>'Plan Agency North'!AJ72+'Plan Agency South'!AJ72</f>
        <v>580.30665262901323</v>
      </c>
      <c r="AK72" s="155">
        <f>'Plan Agency North'!AK72+'Plan Agency South'!AK72</f>
        <v>712.83126369217837</v>
      </c>
      <c r="AL72" s="154">
        <f>'Plan Agency North'!AL72+'Plan Agency South'!AL72</f>
        <v>351.87674171521144</v>
      </c>
      <c r="AM72" s="154">
        <f>'Plan Agency North'!AM72+'Plan Agency South'!AM72</f>
        <v>120.14361378594873</v>
      </c>
      <c r="AN72" s="154">
        <f>'Plan Agency North'!AN72+'Plan Agency South'!AN72</f>
        <v>240.18435136382169</v>
      </c>
      <c r="AO72" s="154">
        <f>'Plan Agency North'!AO72+'Plan Agency South'!AO72</f>
        <v>677.23730994787888</v>
      </c>
      <c r="AP72" s="154">
        <f>'Plan Agency North'!AP72+'Plan Agency South'!AP72</f>
        <v>659.69568926741192</v>
      </c>
      <c r="AQ72" s="154">
        <f>'Plan Agency North'!AQ72+'Plan Agency South'!AQ72</f>
        <v>775.28103400792315</v>
      </c>
      <c r="AR72" s="154">
        <f>'Plan Agency North'!AR72+'Plan Agency South'!AR72</f>
        <v>799.16580101678142</v>
      </c>
      <c r="AS72" s="154">
        <f>'Plan Agency North'!AS72+'Plan Agency South'!AS72</f>
        <v>724.36922176827306</v>
      </c>
      <c r="AT72" s="154">
        <f>'Plan Agency North'!AT72+'Plan Agency South'!AT72</f>
        <v>861.05213447594906</v>
      </c>
      <c r="AU72" s="154">
        <f>'Plan Agency North'!AU72+'Plan Agency South'!AU72</f>
        <v>880.86799589287239</v>
      </c>
      <c r="AV72" s="154">
        <f>'Plan Agency North'!AV72+'Plan Agency South'!AV72</f>
        <v>789.85441579182657</v>
      </c>
      <c r="AW72" s="155">
        <f>'Plan Agency North'!AW72+'Plan Agency South'!AW72</f>
        <v>941.19283654701053</v>
      </c>
      <c r="AX72" s="154">
        <f>'Plan Agency North'!AX72+'Plan Agency South'!AX72</f>
        <v>425.32053643787134</v>
      </c>
      <c r="AY72" s="154">
        <f>'Plan Agency North'!AY72+'Plan Agency South'!AY72</f>
        <v>146.17925916973601</v>
      </c>
      <c r="AZ72" s="154">
        <f>'Plan Agency North'!AZ72+'Plan Agency South'!AZ72</f>
        <v>302.62226306448093</v>
      </c>
      <c r="BA72" s="154">
        <f>'Plan Agency North'!BA72+'Plan Agency South'!BA72</f>
        <v>923.77972772507496</v>
      </c>
      <c r="BB72" s="154">
        <f>'Plan Agency North'!BB72+'Plan Agency South'!BB72</f>
        <v>944.4316884148127</v>
      </c>
      <c r="BC72" s="154">
        <f>'Plan Agency North'!BC72+'Plan Agency South'!BC72</f>
        <v>1013.4837731625171</v>
      </c>
      <c r="BD72" s="154">
        <f>'Plan Agency North'!BD72+'Plan Agency South'!BD72</f>
        <v>1014.5576851502185</v>
      </c>
      <c r="BE72" s="154">
        <f>'Plan Agency North'!BE72+'Plan Agency South'!BE72</f>
        <v>1024.2096362655761</v>
      </c>
      <c r="BF72" s="154">
        <f>'Plan Agency North'!BF72+'Plan Agency South'!BF72</f>
        <v>1118.6504136900548</v>
      </c>
      <c r="BG72" s="154">
        <f>'Plan Agency North'!BG72+'Plan Agency South'!BG72</f>
        <v>1113.6423921858491</v>
      </c>
      <c r="BH72" s="154">
        <f>'Plan Agency North'!BH72+'Plan Agency South'!BH72</f>
        <v>1116.6153459429515</v>
      </c>
      <c r="BI72" s="155">
        <f>'Plan Agency North'!BI72+'Plan Agency South'!BI72</f>
        <v>1223.6267902229099</v>
      </c>
      <c r="BJ72" s="154">
        <f>'Plan Agency North'!BJ72+'Plan Agency South'!BJ72</f>
        <v>520.47759864498562</v>
      </c>
      <c r="BK72" s="154">
        <f>'Plan Agency North'!BK72+'Plan Agency South'!BK72</f>
        <v>177.66066382032642</v>
      </c>
      <c r="BL72" s="154">
        <f>'Plan Agency North'!BL72+'Plan Agency South'!BL72</f>
        <v>368.3412019441115</v>
      </c>
      <c r="BM72" s="154">
        <f>'Plan Agency North'!BM72+'Plan Agency South'!BM72</f>
        <v>1102.6909733785571</v>
      </c>
      <c r="BN72" s="154">
        <f>'Plan Agency North'!BN72+'Plan Agency South'!BN72</f>
        <v>1116.3035312101345</v>
      </c>
      <c r="BO72" s="154">
        <f>'Plan Agency North'!BO72+'Plan Agency South'!BO72</f>
        <v>1193.2530882566225</v>
      </c>
      <c r="BP72" s="154">
        <f>'Plan Agency North'!BP72+'Plan Agency South'!BP72</f>
        <v>1176.4536332209786</v>
      </c>
      <c r="BQ72" s="154">
        <f>'Plan Agency North'!BQ72+'Plan Agency South'!BQ72</f>
        <v>1190.9588877365632</v>
      </c>
      <c r="BR72" s="154">
        <f>'Plan Agency North'!BR72+'Plan Agency South'!BR72</f>
        <v>1306.2300502892504</v>
      </c>
      <c r="BS72" s="154">
        <f>'Plan Agency North'!BS72+'Plan Agency South'!BS72</f>
        <v>1269.0058885196386</v>
      </c>
      <c r="BT72" s="154">
        <f>'Plan Agency North'!BT72+'Plan Agency South'!BT72</f>
        <v>1272.971610975475</v>
      </c>
      <c r="BU72" s="155">
        <f>'Plan Agency North'!BU72+'Plan Agency South'!BU72</f>
        <v>1390.1495647618299</v>
      </c>
      <c r="BV72" s="154">
        <f>'Plan Agency North'!BV72+'Plan Agency South'!BV72</f>
        <v>578.86596087580097</v>
      </c>
      <c r="BW72" s="154">
        <f>'Plan Agency North'!BW72+'Plan Agency South'!BW72</f>
        <v>207.23681107975992</v>
      </c>
      <c r="BX72" s="154">
        <f>'Plan Agency North'!BX72+'Plan Agency South'!BX72</f>
        <v>430.42111434061053</v>
      </c>
      <c r="BY72" s="154">
        <f>'Plan Agency North'!BY72+'Plan Agency South'!BY72</f>
        <v>1290.9594315874097</v>
      </c>
      <c r="BZ72" s="154">
        <f>'Plan Agency North'!BZ72+'Plan Agency South'!BZ72</f>
        <v>1327.2268916948788</v>
      </c>
      <c r="CA72" s="154">
        <f>'Plan Agency North'!CA72+'Plan Agency South'!CA72</f>
        <v>1417.4656782679954</v>
      </c>
      <c r="CB72" s="154">
        <f>'Plan Agency North'!CB72+'Plan Agency South'!CB72</f>
        <v>1396.9140899959662</v>
      </c>
      <c r="CC72" s="154">
        <f>'Plan Agency North'!CC72+'Plan Agency South'!CC72</f>
        <v>1450.057872368466</v>
      </c>
      <c r="CD72" s="154">
        <f>'Plan Agency North'!CD72+'Plan Agency South'!CD72</f>
        <v>1588.1054254123478</v>
      </c>
      <c r="CE72" s="154">
        <f>'Plan Agency North'!CE72+'Plan Agency South'!CE72</f>
        <v>1540.9115065257731</v>
      </c>
      <c r="CF72" s="154">
        <f>'Plan Agency North'!CF72+'Plan Agency South'!CF72</f>
        <v>1578.1123582300029</v>
      </c>
      <c r="CG72" s="155">
        <f>'Plan Agency North'!CG72+'Plan Agency South'!CG72</f>
        <v>1720.2988462372118</v>
      </c>
      <c r="CH72" s="154">
        <f>'Plan Agency North'!CH72+'Plan Agency South'!CH72</f>
        <v>691.19349887978456</v>
      </c>
      <c r="CI72" s="154">
        <f>'Plan Agency North'!CI72+'Plan Agency South'!CI72</f>
        <v>246.62397397374173</v>
      </c>
      <c r="CJ72" s="154">
        <f>'Plan Agency North'!CJ72+'Plan Agency South'!CJ72</f>
        <v>511.26477074911361</v>
      </c>
      <c r="CK72" s="154">
        <f>'Plan Agency North'!CK72+'Plan Agency South'!CK72</f>
        <v>1535.2655855569519</v>
      </c>
      <c r="CL72" s="154">
        <f>'Plan Agency North'!CL72+'Plan Agency South'!CL72</f>
        <v>1576.8321623190782</v>
      </c>
      <c r="CM72" s="154">
        <f>'Plan Agency North'!CM72+'Plan Agency South'!CM72</f>
        <v>1682.9944836268978</v>
      </c>
      <c r="CN72" s="154">
        <f>'Plan Agency North'!CN72+'Plan Agency South'!CN72</f>
        <v>1657.4463963837366</v>
      </c>
      <c r="CO72" s="154">
        <f>'Plan Agency North'!CO72+'Plan Agency South'!CO72</f>
        <v>1719.8501850461553</v>
      </c>
      <c r="CP72" s="154">
        <f>'Plan Agency North'!CP72+'Plan Agency South'!CP72</f>
        <v>1882.932910107686</v>
      </c>
      <c r="CQ72" s="154">
        <f>'Plan Agency North'!CQ72+'Plan Agency South'!CQ72</f>
        <v>1847.5870644122924</v>
      </c>
      <c r="CR72" s="154">
        <f>'Plan Agency North'!CR72+'Plan Agency South'!CR72</f>
        <v>1907.1033308567844</v>
      </c>
      <c r="CS72" s="155">
        <f>'Plan Agency North'!CS72+'Plan Agency South'!CS72</f>
        <v>2078.5960305139906</v>
      </c>
    </row>
    <row r="73" spans="1:97" s="154" customFormat="1" x14ac:dyDescent="0.25">
      <c r="A73" s="154" t="s">
        <v>66</v>
      </c>
      <c r="B73" s="154">
        <f>'Plan Agency North'!B73+'Plan Agency South'!B73</f>
        <v>157</v>
      </c>
      <c r="C73" s="154">
        <f>'Plan Agency North'!C73+'Plan Agency South'!C73</f>
        <v>151</v>
      </c>
      <c r="D73" s="154">
        <f>'Plan Agency North'!D73+'Plan Agency South'!D73</f>
        <v>242</v>
      </c>
      <c r="E73" s="154">
        <f>'Plan Agency North'!E73+'Plan Agency South'!E73</f>
        <v>159</v>
      </c>
      <c r="F73" s="154">
        <f>'Plan Agency North'!F73+'Plan Agency South'!F73</f>
        <v>173.5</v>
      </c>
      <c r="G73" s="154">
        <f>'Plan Agency North'!G73+'Plan Agency South'!G73</f>
        <v>346.5</v>
      </c>
      <c r="H73" s="154">
        <f>'Plan Agency North'!H73+'Plan Agency South'!H73</f>
        <v>323</v>
      </c>
      <c r="I73" s="154">
        <f>'Plan Agency North'!I73+'Plan Agency South'!I73</f>
        <v>189</v>
      </c>
      <c r="J73" s="154">
        <f>'Plan Agency North'!J73+'Plan Agency South'!J73</f>
        <v>391</v>
      </c>
      <c r="K73" s="154">
        <f>'Plan Agency North'!K73+'Plan Agency South'!K73</f>
        <v>287</v>
      </c>
      <c r="L73" s="154">
        <f>'Plan Agency North'!L73+'Plan Agency South'!L73</f>
        <v>508</v>
      </c>
      <c r="M73" s="155">
        <f>'Plan Agency North'!M73+'Plan Agency South'!M73</f>
        <v>469.5</v>
      </c>
      <c r="N73" s="150">
        <f>'Plan Agency North'!N73+'Plan Agency South'!N73</f>
        <v>180.5</v>
      </c>
      <c r="O73" s="150">
        <f>'Plan Agency North'!O73+'Plan Agency South'!O73</f>
        <v>227</v>
      </c>
      <c r="P73" s="150">
        <f>'Plan Agency North'!P73+'Plan Agency South'!P73</f>
        <v>286</v>
      </c>
      <c r="Q73" s="150">
        <f>'Plan Agency North'!Q73+'Plan Agency South'!Q73</f>
        <v>128</v>
      </c>
      <c r="R73" s="150">
        <f>'Plan Agency North'!R73+'Plan Agency South'!R73</f>
        <v>263</v>
      </c>
      <c r="S73" s="150">
        <f>'Plan Agency North'!S73+'Plan Agency South'!S73</f>
        <v>426.5</v>
      </c>
      <c r="T73" s="150">
        <f>'Plan Agency North'!T73+'Plan Agency South'!T73</f>
        <v>320</v>
      </c>
      <c r="U73" s="150">
        <f>'Plan Agency North'!U73+'Plan Agency South'!U73</f>
        <v>454</v>
      </c>
      <c r="V73" s="154">
        <f>'Plan Agency North'!V73+'Plan Agency South'!V73</f>
        <v>425.82799999999997</v>
      </c>
      <c r="W73" s="154">
        <f>'Plan Agency North'!W73+'Plan Agency South'!W73</f>
        <v>354.68249999999995</v>
      </c>
      <c r="X73" s="154">
        <f>'Plan Agency North'!X73+'Plan Agency South'!X73</f>
        <v>473.58803663263996</v>
      </c>
      <c r="Y73" s="155">
        <f>'Plan Agency North'!Y73+'Plan Agency South'!Y73</f>
        <v>623.93536671675201</v>
      </c>
      <c r="Z73" s="154">
        <f>'Plan Agency North'!Z73+'Plan Agency South'!Z73</f>
        <v>195.92659894036399</v>
      </c>
      <c r="AA73" s="154">
        <f>'Plan Agency North'!AA73+'Plan Agency South'!AA73</f>
        <v>215.41628683151689</v>
      </c>
      <c r="AB73" s="154">
        <f>'Plan Agency North'!AB73+'Plan Agency South'!AB73</f>
        <v>140.86584178942752</v>
      </c>
      <c r="AC73" s="154">
        <f>'Plan Agency North'!AC73+'Plan Agency South'!AC73</f>
        <v>149.40975880923716</v>
      </c>
      <c r="AD73" s="154">
        <f>'Plan Agency North'!AD73+'Plan Agency South'!AD73</f>
        <v>410.13815290654827</v>
      </c>
      <c r="AE73" s="154">
        <f>'Plan Agency North'!AE73+'Plan Agency South'!AE73</f>
        <v>415.97033523983498</v>
      </c>
      <c r="AF73" s="154">
        <f>'Plan Agency North'!AF73+'Plan Agency South'!AF73</f>
        <v>469.86766115462308</v>
      </c>
      <c r="AG73" s="154">
        <f>'Plan Agency North'!AG73+'Plan Agency South'!AG73</f>
        <v>635.28673347583754</v>
      </c>
      <c r="AH73" s="154">
        <f>'Plan Agency North'!AH73+'Plan Agency South'!AH73</f>
        <v>470.45554422329474</v>
      </c>
      <c r="AI73" s="154">
        <f>'Plan Agency North'!AI73+'Plan Agency South'!AI73</f>
        <v>527.59392562386938</v>
      </c>
      <c r="AJ73" s="154">
        <f>'Plan Agency North'!AJ73+'Plan Agency South'!AJ73</f>
        <v>656.69792417813051</v>
      </c>
      <c r="AK73" s="155">
        <f>'Plan Agency North'!AK73+'Plan Agency South'!AK73</f>
        <v>538.15411317207679</v>
      </c>
      <c r="AL73" s="154">
        <f>'Plan Agency North'!AL73+'Plan Agency South'!AL73</f>
        <v>235.04914836958116</v>
      </c>
      <c r="AM73" s="154">
        <f>'Plan Agency North'!AM73+'Plan Agency South'!AM73</f>
        <v>285.50174533300566</v>
      </c>
      <c r="AN73" s="154">
        <f>'Plan Agency North'!AN73+'Plan Agency South'!AN73</f>
        <v>182.59199369472623</v>
      </c>
      <c r="AO73" s="154">
        <f>'Plan Agency North'!AO73+'Plan Agency South'!AO73</f>
        <v>196.0552117167415</v>
      </c>
      <c r="AP73" s="154">
        <f>'Plan Agency North'!AP73+'Plan Agency South'!AP73</f>
        <v>642.07043617981867</v>
      </c>
      <c r="AQ73" s="154">
        <f>'Plan Agency North'!AQ73+'Plan Agency South'!AQ73</f>
        <v>605.69775639340423</v>
      </c>
      <c r="AR73" s="154">
        <f>'Plan Agency North'!AR73+'Plan Agency South'!AR73</f>
        <v>649.48937663720938</v>
      </c>
      <c r="AS73" s="154">
        <f>'Plan Agency North'!AS73+'Plan Agency South'!AS73</f>
        <v>758.4534350617389</v>
      </c>
      <c r="AT73" s="154">
        <f>'Plan Agency North'!AT73+'Plan Agency South'!AT73</f>
        <v>668.93575656060125</v>
      </c>
      <c r="AU73" s="154">
        <f>'Plan Agency North'!AU73+'Plan Agency South'!AU73</f>
        <v>713.46350209150535</v>
      </c>
      <c r="AV73" s="154">
        <f>'Plan Agency North'!AV73+'Plan Agency South'!AV73</f>
        <v>825.33926673931921</v>
      </c>
      <c r="AW73" s="155">
        <f>'Plan Agency North'!AW73+'Plan Agency South'!AW73</f>
        <v>729.58847465604345</v>
      </c>
      <c r="AX73" s="154">
        <f>'Plan Agency North'!AX73+'Plan Agency South'!AX73</f>
        <v>314.28564956309845</v>
      </c>
      <c r="AY73" s="154">
        <f>'Plan Agency North'!AY73+'Plan Agency South'!AY73</f>
        <v>343.02464376361939</v>
      </c>
      <c r="AZ73" s="154">
        <f>'Plan Agency North'!AZ73+'Plan Agency South'!AZ73</f>
        <v>228.94745185576039</v>
      </c>
      <c r="BA73" s="154">
        <f>'Plan Agency North'!BA73+'Plan Agency South'!BA73</f>
        <v>242.97533554132977</v>
      </c>
      <c r="BB73" s="154">
        <f>'Plan Agency North'!BB73+'Plan Agency South'!BB73</f>
        <v>871.41339777763449</v>
      </c>
      <c r="BC73" s="154">
        <f>'Plan Agency North'!BC73+'Plan Agency South'!BC73</f>
        <v>865.93774724367177</v>
      </c>
      <c r="BD73" s="154">
        <f>'Plan Agency North'!BD73+'Plan Agency South'!BD73</f>
        <v>848.21023469609281</v>
      </c>
      <c r="BE73" s="154">
        <f>'Plan Agency North'!BE73+'Plan Agency South'!BE73</f>
        <v>963.22733764486941</v>
      </c>
      <c r="BF73" s="154">
        <f>'Plan Agency North'!BF73+'Plan Agency South'!BF73</f>
        <v>951.01621114002978</v>
      </c>
      <c r="BG73" s="154">
        <f>'Plan Agency North'!BG73+'Plan Agency South'!BG73</f>
        <v>926.36581597413419</v>
      </c>
      <c r="BH73" s="154">
        <f>'Plan Agency North'!BH73+'Plan Agency South'!BH73</f>
        <v>1043.5736970900771</v>
      </c>
      <c r="BI73" s="155">
        <f>'Plan Agency North'!BI73+'Plan Agency South'!BI73</f>
        <v>1037.4133978764175</v>
      </c>
      <c r="BJ73" s="154">
        <f>'Plan Agency North'!BJ73+'Plan Agency South'!BJ73</f>
        <v>379.03763766981911</v>
      </c>
      <c r="BK73" s="154">
        <f>'Plan Agency North'!BK73+'Plan Agency South'!BK73</f>
        <v>421.08108670959746</v>
      </c>
      <c r="BL73" s="154">
        <f>'Plan Agency North'!BL73+'Plan Agency South'!BL73</f>
        <v>278.4463512153597</v>
      </c>
      <c r="BM73" s="154">
        <f>'Plan Agency North'!BM73+'Plan Agency South'!BM73</f>
        <v>298.25802553435261</v>
      </c>
      <c r="BN73" s="154">
        <f>'Plan Agency North'!BN73+'Plan Agency South'!BN73</f>
        <v>1040.092877091231</v>
      </c>
      <c r="BO73" s="154">
        <f>'Plan Agency North'!BO73+'Plan Agency South'!BO73</f>
        <v>1023.37287743203</v>
      </c>
      <c r="BP73" s="154">
        <f>'Plan Agency North'!BP73+'Plan Agency South'!BP73</f>
        <v>1008.6442982768128</v>
      </c>
      <c r="BQ73" s="154">
        <f>'Plan Agency North'!BQ73+'Plan Agency South'!BQ73</f>
        <v>1117.0358707228215</v>
      </c>
      <c r="BR73" s="154">
        <f>'Plan Agency North'!BR73+'Plan Agency South'!BR73</f>
        <v>1114.372974813886</v>
      </c>
      <c r="BS73" s="154">
        <f>'Plan Agency North'!BS73+'Plan Agency South'!BS73</f>
        <v>1081.78313674213</v>
      </c>
      <c r="BT73" s="154">
        <f>'Plan Agency North'!BT73+'Plan Agency South'!BT73</f>
        <v>1189.1892084676276</v>
      </c>
      <c r="BU73" s="155">
        <f>'Plan Agency North'!BU73+'Plan Agency South'!BU73</f>
        <v>1182.45683740356</v>
      </c>
      <c r="BV73" s="154">
        <f>'Plan Agency North'!BV73+'Plan Agency South'!BV73</f>
        <v>432.51668611948844</v>
      </c>
      <c r="BW73" s="154">
        <f>'Plan Agency North'!BW73+'Plan Agency South'!BW73</f>
        <v>468.83982070088183</v>
      </c>
      <c r="BX73" s="154">
        <f>'Plan Agency North'!BX73+'Plan Agency South'!BX73</f>
        <v>325.50522344395779</v>
      </c>
      <c r="BY73" s="154">
        <f>'Plan Agency North'!BY73+'Plan Agency South'!BY73</f>
        <v>348.50742244952676</v>
      </c>
      <c r="BZ73" s="154">
        <f>'Plan Agency North'!BZ73+'Plan Agency South'!BZ73</f>
        <v>1217.4875739220704</v>
      </c>
      <c r="CA73" s="154">
        <f>'Plan Agency North'!CA73+'Plan Agency South'!CA73</f>
        <v>1216.4022049796972</v>
      </c>
      <c r="CB73" s="154">
        <f>'Plan Agency North'!CB73+'Plan Agency South'!CB73</f>
        <v>1198.3645589811695</v>
      </c>
      <c r="CC73" s="154">
        <f>'Plan Agency North'!CC73+'Plan Agency South'!CC73</f>
        <v>1341.5717487164252</v>
      </c>
      <c r="CD73" s="154">
        <f>'Plan Agency North'!CD73+'Plan Agency South'!CD73</f>
        <v>1356.7362780547378</v>
      </c>
      <c r="CE73" s="154">
        <f>'Plan Agency North'!CE73+'Plan Agency South'!CE73</f>
        <v>1315.246738027367</v>
      </c>
      <c r="CF73" s="154">
        <f>'Plan Agency North'!CF73+'Plan Agency South'!CF73</f>
        <v>1452.2835627102343</v>
      </c>
      <c r="CG73" s="155">
        <f>'Plan Agency North'!CG73+'Plan Agency South'!CG73</f>
        <v>1466.0105472846585</v>
      </c>
      <c r="CH73" s="154">
        <f>'Plan Agency North'!CH73+'Plan Agency South'!CH73</f>
        <v>517.38306338723874</v>
      </c>
      <c r="CI73" s="154">
        <f>'Plan Agency North'!CI73+'Plan Agency South'!CI73</f>
        <v>560.05716450865862</v>
      </c>
      <c r="CJ73" s="154">
        <f>'Plan Agency North'!CJ73+'Plan Agency South'!CJ73</f>
        <v>386.80056437226398</v>
      </c>
      <c r="CK73" s="154">
        <f>'Plan Agency North'!CK73+'Plan Agency South'!CK73</f>
        <v>413.98071673963659</v>
      </c>
      <c r="CL73" s="154">
        <f>'Plan Agency North'!CL73+'Plan Agency South'!CL73</f>
        <v>1448.0290555631059</v>
      </c>
      <c r="CM73" s="154">
        <f>'Plan Agency North'!CM73+'Plan Agency South'!CM73</f>
        <v>1445.3853213264003</v>
      </c>
      <c r="CN73" s="154">
        <f>'Plan Agency North'!CN73+'Plan Agency South'!CN73</f>
        <v>1422.7269258198714</v>
      </c>
      <c r="CO73" s="154">
        <f>'Plan Agency North'!CO73+'Plan Agency South'!CO73</f>
        <v>1591.9062973525399</v>
      </c>
      <c r="CP73" s="154">
        <f>'Plan Agency North'!CP73+'Plan Agency South'!CP73</f>
        <v>1609.3886525436524</v>
      </c>
      <c r="CQ73" s="154">
        <f>'Plan Agency North'!CQ73+'Plan Agency South'!CQ73</f>
        <v>1577.7743621204008</v>
      </c>
      <c r="CR73" s="154">
        <f>'Plan Agency North'!CR73+'Plan Agency South'!CR73</f>
        <v>1755.5652844054459</v>
      </c>
      <c r="CS73" s="155">
        <f>'Plan Agency North'!CS73+'Plan Agency South'!CS73</f>
        <v>1771.928363730065</v>
      </c>
    </row>
    <row r="74" spans="1:97" s="154" customFormat="1" x14ac:dyDescent="0.25">
      <c r="A74" s="154" t="s">
        <v>67</v>
      </c>
      <c r="B74" s="154">
        <f>'Plan Agency North'!B74+'Plan Agency South'!B74</f>
        <v>90</v>
      </c>
      <c r="C74" s="154">
        <f>'Plan Agency North'!C74+'Plan Agency South'!C74</f>
        <v>77</v>
      </c>
      <c r="D74" s="154">
        <f>'Plan Agency North'!D74+'Plan Agency South'!D74</f>
        <v>160</v>
      </c>
      <c r="E74" s="154">
        <f>'Plan Agency North'!E74+'Plan Agency South'!E74</f>
        <v>209</v>
      </c>
      <c r="F74" s="154">
        <f>'Plan Agency North'!F74+'Plan Agency South'!F74</f>
        <v>226</v>
      </c>
      <c r="G74" s="154">
        <f>'Plan Agency North'!G74+'Plan Agency South'!G74</f>
        <v>177</v>
      </c>
      <c r="H74" s="154">
        <f>'Plan Agency North'!H74+'Plan Agency South'!H74</f>
        <v>168</v>
      </c>
      <c r="I74" s="154">
        <f>'Plan Agency North'!I74+'Plan Agency South'!I74</f>
        <v>178</v>
      </c>
      <c r="J74" s="154">
        <f>'Plan Agency North'!J74+'Plan Agency South'!J74</f>
        <v>323</v>
      </c>
      <c r="K74" s="154">
        <f>'Plan Agency North'!K74+'Plan Agency South'!K74</f>
        <v>235</v>
      </c>
      <c r="L74" s="154">
        <f>'Plan Agency North'!L74+'Plan Agency South'!L74</f>
        <v>389</v>
      </c>
      <c r="M74" s="155">
        <f>'Plan Agency North'!M74+'Plan Agency South'!M74</f>
        <v>406</v>
      </c>
      <c r="N74" s="150">
        <f>'Plan Agency North'!N74+'Plan Agency South'!N74</f>
        <v>150.5</v>
      </c>
      <c r="O74" s="150">
        <f>'Plan Agency North'!O74+'Plan Agency South'!O74</f>
        <v>144</v>
      </c>
      <c r="P74" s="150">
        <f>'Plan Agency North'!P74+'Plan Agency South'!P74</f>
        <v>396</v>
      </c>
      <c r="Q74" s="150">
        <f>'Plan Agency North'!Q74+'Plan Agency South'!Q74</f>
        <v>269</v>
      </c>
      <c r="R74" s="150">
        <f>'Plan Agency North'!R74+'Plan Agency South'!R74</f>
        <v>183</v>
      </c>
      <c r="S74" s="150">
        <f>'Plan Agency North'!S74+'Plan Agency South'!S74</f>
        <v>172</v>
      </c>
      <c r="T74" s="150">
        <f>'Plan Agency North'!T74+'Plan Agency South'!T74</f>
        <v>165</v>
      </c>
      <c r="U74" s="150">
        <f>'Plan Agency North'!U74+'Plan Agency South'!U74</f>
        <v>226</v>
      </c>
      <c r="V74" s="154">
        <f>'Plan Agency North'!V74+'Plan Agency South'!V74</f>
        <v>609.58920000000012</v>
      </c>
      <c r="W74" s="154">
        <f>'Plan Agency North'!W74+'Plan Agency South'!W74</f>
        <v>511.83929999999998</v>
      </c>
      <c r="X74" s="154">
        <f>'Plan Agency North'!X74+'Plan Agency South'!X74</f>
        <v>634.45360000000005</v>
      </c>
      <c r="Y74" s="155">
        <f>'Plan Agency North'!Y74+'Plan Agency South'!Y74</f>
        <v>835.21551681280005</v>
      </c>
      <c r="Z74" s="154">
        <f>'Plan Agency North'!Z74+'Plan Agency South'!Z74</f>
        <v>319.04518877079857</v>
      </c>
      <c r="AA74" s="154">
        <f>'Plan Agency North'!AA74+'Plan Agency South'!AA74</f>
        <v>347.6500845187262</v>
      </c>
      <c r="AB74" s="154">
        <f>'Plan Agency North'!AB74+'Plan Agency South'!AB74</f>
        <v>834.56051556146758</v>
      </c>
      <c r="AC74" s="154">
        <f>'Plan Agency North'!AC74+'Plan Agency South'!AC74</f>
        <v>593.00178395629598</v>
      </c>
      <c r="AD74" s="154">
        <f>'Plan Agency North'!AD74+'Plan Agency South'!AD74</f>
        <v>427.84803135498413</v>
      </c>
      <c r="AE74" s="154">
        <f>'Plan Agency North'!AE74+'Plan Agency South'!AE74</f>
        <v>431.08981401210912</v>
      </c>
      <c r="AF74" s="154">
        <f>'Plan Agency North'!AF74+'Plan Agency South'!AF74</f>
        <v>530.15066168391002</v>
      </c>
      <c r="AG74" s="154">
        <f>'Plan Agency North'!AG74+'Plan Agency South'!AG74</f>
        <v>734.32606481026232</v>
      </c>
      <c r="AH74" s="154">
        <f>'Plan Agency North'!AH74+'Plan Agency South'!AH74</f>
        <v>907.45009876629183</v>
      </c>
      <c r="AI74" s="154">
        <f>'Plan Agency North'!AI74+'Plan Agency South'!AI74</f>
        <v>844.13554504095646</v>
      </c>
      <c r="AJ74" s="154">
        <f>'Plan Agency North'!AJ74+'Plan Agency South'!AJ74</f>
        <v>904.71718896034599</v>
      </c>
      <c r="AK74" s="155">
        <f>'Plan Agency North'!AK74+'Plan Agency South'!AK74</f>
        <v>980.9077526312285</v>
      </c>
      <c r="AL74" s="154">
        <f>'Plan Agency North'!AL74+'Plan Agency South'!AL74</f>
        <v>415.7107579923827</v>
      </c>
      <c r="AM74" s="154">
        <f>'Plan Agency North'!AM74+'Plan Agency South'!AM74</f>
        <v>420.09088457740745</v>
      </c>
      <c r="AN74" s="154">
        <f>'Plan Agency North'!AN74+'Plan Agency South'!AN74</f>
        <v>989.43256322121943</v>
      </c>
      <c r="AO74" s="154">
        <f>'Plan Agency North'!AO74+'Plan Agency South'!AO74</f>
        <v>751.05226854386183</v>
      </c>
      <c r="AP74" s="154">
        <f>'Plan Agency North'!AP74+'Plan Agency South'!AP74</f>
        <v>561.10545876235813</v>
      </c>
      <c r="AQ74" s="154">
        <f>'Plan Agency North'!AQ74+'Plan Agency South'!AQ74</f>
        <v>631.2663776666476</v>
      </c>
      <c r="AR74" s="154">
        <f>'Plan Agency North'!AR74+'Plan Agency South'!AR74</f>
        <v>800.46587258657678</v>
      </c>
      <c r="AS74" s="154">
        <f>'Plan Agency North'!AS74+'Plan Agency South'!AS74</f>
        <v>1088.2621456144113</v>
      </c>
      <c r="AT74" s="154">
        <f>'Plan Agency North'!AT74+'Plan Agency South'!AT74</f>
        <v>1205.5384587438225</v>
      </c>
      <c r="AU74" s="154">
        <f>'Plan Agency North'!AU74+'Plan Agency South'!AU74</f>
        <v>1131.1545213209765</v>
      </c>
      <c r="AV74" s="154">
        <f>'Plan Agency North'!AV74+'Plan Agency South'!AV74</f>
        <v>1208.0973979257788</v>
      </c>
      <c r="AW74" s="155">
        <f>'Plan Agency North'!AW74+'Plan Agency South'!AW74</f>
        <v>1309.2228002239565</v>
      </c>
      <c r="AX74" s="154">
        <f>'Plan Agency North'!AX74+'Plan Agency South'!AX74</f>
        <v>554.70491832642927</v>
      </c>
      <c r="AY74" s="154">
        <f>'Plan Agency North'!AY74+'Plan Agency South'!AY74</f>
        <v>558.09978677284857</v>
      </c>
      <c r="AZ74" s="154">
        <f>'Plan Agency North'!AZ74+'Plan Agency South'!AZ74</f>
        <v>1347.2002425077812</v>
      </c>
      <c r="BA74" s="154">
        <f>'Plan Agency North'!BA74+'Plan Agency South'!BA74</f>
        <v>969.85661207860846</v>
      </c>
      <c r="BB74" s="154">
        <f>'Plan Agency North'!BB74+'Plan Agency South'!BB74</f>
        <v>692.31332946424641</v>
      </c>
      <c r="BC74" s="154">
        <f>'Plan Agency North'!BC74+'Plan Agency South'!BC74</f>
        <v>828.1041495219763</v>
      </c>
      <c r="BD74" s="154">
        <f>'Plan Agency North'!BD74+'Plan Agency South'!BD74</f>
        <v>1091.0368208831826</v>
      </c>
      <c r="BE74" s="154">
        <f>'Plan Agency North'!BE74+'Plan Agency South'!BE74</f>
        <v>1467.5421919670298</v>
      </c>
      <c r="BF74" s="154">
        <f>'Plan Agency North'!BF74+'Plan Agency South'!BF74</f>
        <v>1585.1488546448022</v>
      </c>
      <c r="BG74" s="154">
        <f>'Plan Agency North'!BG74+'Plan Agency South'!BG74</f>
        <v>1496.1727915547399</v>
      </c>
      <c r="BH74" s="154">
        <f>'Plan Agency North'!BH74+'Plan Agency South'!BH74</f>
        <v>1587.7077747458893</v>
      </c>
      <c r="BI74" s="155">
        <f>'Plan Agency North'!BI74+'Plan Agency South'!BI74</f>
        <v>1711.8108235784707</v>
      </c>
      <c r="BJ74" s="154">
        <f>'Plan Agency North'!BJ74+'Plan Agency South'!BJ74</f>
        <v>683.96385103131161</v>
      </c>
      <c r="BK74" s="154">
        <f>'Plan Agency North'!BK74+'Plan Agency South'!BK74</f>
        <v>685.77363364728512</v>
      </c>
      <c r="BL74" s="154">
        <f>'Plan Agency North'!BL74+'Plan Agency South'!BL74</f>
        <v>1659.7457019904562</v>
      </c>
      <c r="BM74" s="154">
        <f>'Plan Agency North'!BM74+'Plan Agency South'!BM74</f>
        <v>1188.4910689606199</v>
      </c>
      <c r="BN74" s="154">
        <f>'Plan Agency North'!BN74+'Plan Agency South'!BN74</f>
        <v>852.22708297404301</v>
      </c>
      <c r="BO74" s="154">
        <f>'Plan Agency North'!BO74+'Plan Agency South'!BO74</f>
        <v>997.75151050937609</v>
      </c>
      <c r="BP74" s="154">
        <f>'Plan Agency North'!BP74+'Plan Agency South'!BP74</f>
        <v>1313.9691770495051</v>
      </c>
      <c r="BQ74" s="154">
        <f>'Plan Agency North'!BQ74+'Plan Agency South'!BQ74</f>
        <v>1755.0780082230899</v>
      </c>
      <c r="BR74" s="154">
        <f>'Plan Agency North'!BR74+'Plan Agency South'!BR74</f>
        <v>1883.8565235172432</v>
      </c>
      <c r="BS74" s="154">
        <f>'Plan Agency North'!BS74+'Plan Agency South'!BS74</f>
        <v>1763.7904803993247</v>
      </c>
      <c r="BT74" s="154">
        <f>'Plan Agency North'!BT74+'Plan Agency South'!BT74</f>
        <v>1857.6116631041175</v>
      </c>
      <c r="BU74" s="155">
        <f>'Plan Agency North'!BU74+'Plan Agency South'!BU74</f>
        <v>1981.5739868284345</v>
      </c>
      <c r="BV74" s="154">
        <f>'Plan Agency North'!BV74+'Plan Agency South'!BV74</f>
        <v>788.08416022276538</v>
      </c>
      <c r="BW74" s="154">
        <f>'Plan Agency North'!BW74+'Plan Agency South'!BW74</f>
        <v>783.81951740145712</v>
      </c>
      <c r="BX74" s="154">
        <f>'Plan Agency North'!BX74+'Plan Agency South'!BX74</f>
        <v>1876.4574340247236</v>
      </c>
      <c r="BY74" s="154">
        <f>'Plan Agency North'!BY74+'Plan Agency South'!BY74</f>
        <v>1345.0882749603404</v>
      </c>
      <c r="BZ74" s="154">
        <f>'Plan Agency North'!BZ74+'Plan Agency South'!BZ74</f>
        <v>968.05607064227752</v>
      </c>
      <c r="CA74" s="154">
        <f>'Plan Agency North'!CA74+'Plan Agency South'!CA74</f>
        <v>1167.8729700887457</v>
      </c>
      <c r="CB74" s="154">
        <f>'Plan Agency North'!CB74+'Plan Agency South'!CB74</f>
        <v>1550.3030628454956</v>
      </c>
      <c r="CC74" s="154">
        <f>'Plan Agency North'!CC74+'Plan Agency South'!CC74</f>
        <v>2100.7483843219825</v>
      </c>
      <c r="CD74" s="154">
        <f>'Plan Agency North'!CD74+'Plan Agency South'!CD74</f>
        <v>2264.0576027461866</v>
      </c>
      <c r="CE74" s="154">
        <f>'Plan Agency North'!CE74+'Plan Agency South'!CE74</f>
        <v>2129.7978516474159</v>
      </c>
      <c r="CF74" s="154">
        <f>'Plan Agency North'!CF74+'Plan Agency South'!CF74</f>
        <v>2263.7945257582405</v>
      </c>
      <c r="CG74" s="155">
        <f>'Plan Agency North'!CG74+'Plan Agency South'!CG74</f>
        <v>2422.4794150228608</v>
      </c>
      <c r="CH74" s="154">
        <f>'Plan Agency North'!CH74+'Plan Agency South'!CH74</f>
        <v>935.97495845530693</v>
      </c>
      <c r="CI74" s="154">
        <f>'Plan Agency North'!CI74+'Plan Agency South'!CI74</f>
        <v>934.59536830175057</v>
      </c>
      <c r="CJ74" s="154">
        <f>'Plan Agency North'!CJ74+'Plan Agency South'!CJ74</f>
        <v>2243.0260111760863</v>
      </c>
      <c r="CK74" s="154">
        <f>'Plan Agency North'!CK74+'Plan Agency South'!CK74</f>
        <v>1605.764671743204</v>
      </c>
      <c r="CL74" s="154">
        <f>'Plan Agency North'!CL74+'Plan Agency South'!CL74</f>
        <v>1153.0432140561461</v>
      </c>
      <c r="CM74" s="154">
        <f>'Plan Agency North'!CM74+'Plan Agency South'!CM74</f>
        <v>1388.1134927480912</v>
      </c>
      <c r="CN74" s="154">
        <f>'Plan Agency North'!CN74+'Plan Agency South'!CN74</f>
        <v>1841.6980748578881</v>
      </c>
      <c r="CO74" s="154">
        <f>'Plan Agency North'!CO74+'Plan Agency South'!CO74</f>
        <v>2494.7398521988416</v>
      </c>
      <c r="CP74" s="154">
        <f>'Plan Agency North'!CP74+'Plan Agency South'!CP74</f>
        <v>2687.083282348668</v>
      </c>
      <c r="CQ74" s="154">
        <f>'Plan Agency North'!CQ74+'Plan Agency South'!CQ74</f>
        <v>2553.9688964253128</v>
      </c>
      <c r="CR74" s="154">
        <f>'Plan Agency North'!CR74+'Plan Agency South'!CR74</f>
        <v>2737.4772358105402</v>
      </c>
      <c r="CS74" s="155">
        <f>'Plan Agency North'!CS74+'Plan Agency South'!CS74</f>
        <v>2928.7169239473556</v>
      </c>
    </row>
    <row r="75" spans="1:97" s="154" customFormat="1" x14ac:dyDescent="0.25">
      <c r="A75" s="154" t="s">
        <v>68</v>
      </c>
      <c r="B75" s="154">
        <f>'Plan Agency North'!B75+'Plan Agency South'!B75</f>
        <v>63</v>
      </c>
      <c r="C75" s="154">
        <f>'Plan Agency North'!C75+'Plan Agency South'!C75</f>
        <v>70</v>
      </c>
      <c r="D75" s="154">
        <f>'Plan Agency North'!D75+'Plan Agency South'!D75</f>
        <v>101</v>
      </c>
      <c r="E75" s="154">
        <f>'Plan Agency North'!E75+'Plan Agency South'!E75</f>
        <v>154</v>
      </c>
      <c r="F75" s="154">
        <f>'Plan Agency North'!F75+'Plan Agency South'!F75</f>
        <v>169</v>
      </c>
      <c r="G75" s="154">
        <f>'Plan Agency North'!G75+'Plan Agency South'!G75</f>
        <v>172.5</v>
      </c>
      <c r="H75" s="154">
        <f>'Plan Agency North'!H75+'Plan Agency South'!H75</f>
        <v>204</v>
      </c>
      <c r="I75" s="154">
        <f>'Plan Agency North'!I75+'Plan Agency South'!I75</f>
        <v>152</v>
      </c>
      <c r="J75" s="154">
        <f>'Plan Agency North'!J75+'Plan Agency South'!J75</f>
        <v>302</v>
      </c>
      <c r="K75" s="154">
        <f>'Plan Agency North'!K75+'Plan Agency South'!K75</f>
        <v>231</v>
      </c>
      <c r="L75" s="154">
        <f>'Plan Agency North'!L75+'Plan Agency South'!L75</f>
        <v>455</v>
      </c>
      <c r="M75" s="155">
        <f>'Plan Agency North'!M75+'Plan Agency South'!M75</f>
        <v>450</v>
      </c>
      <c r="N75" s="150">
        <f>'Plan Agency North'!N75+'Plan Agency South'!N75</f>
        <v>116</v>
      </c>
      <c r="O75" s="150">
        <f>'Plan Agency North'!O75+'Plan Agency South'!O75</f>
        <v>139</v>
      </c>
      <c r="P75" s="150">
        <f>'Plan Agency North'!P75+'Plan Agency South'!P75</f>
        <v>298</v>
      </c>
      <c r="Q75" s="150">
        <f>'Plan Agency North'!Q75+'Plan Agency South'!Q75</f>
        <v>217</v>
      </c>
      <c r="R75" s="150">
        <f>'Plan Agency North'!R75+'Plan Agency South'!R75</f>
        <v>266</v>
      </c>
      <c r="S75" s="150">
        <f>'Plan Agency North'!S75+'Plan Agency South'!S75</f>
        <v>396</v>
      </c>
      <c r="T75" s="150">
        <f>'Plan Agency North'!T75+'Plan Agency South'!T75</f>
        <v>225</v>
      </c>
      <c r="U75" s="150">
        <f>'Plan Agency North'!U75+'Plan Agency South'!U75</f>
        <v>206.5</v>
      </c>
      <c r="V75" s="154">
        <f>'Plan Agency North'!V75+'Plan Agency South'!V75</f>
        <v>425.76690000000002</v>
      </c>
      <c r="W75" s="154">
        <f>'Plan Agency North'!W75+'Plan Agency South'!W75</f>
        <v>372.86969999999997</v>
      </c>
      <c r="X75" s="154">
        <f>'Plan Agency North'!X75+'Plan Agency South'!X75</f>
        <v>505.91999999999996</v>
      </c>
      <c r="Y75" s="155">
        <f>'Plan Agency North'!Y75+'Plan Agency South'!Y75</f>
        <v>906.28320000000008</v>
      </c>
      <c r="Z75" s="154">
        <f>'Plan Agency North'!Z75+'Plan Agency South'!Z75</f>
        <v>340.75325925925927</v>
      </c>
      <c r="AA75" s="154">
        <f>'Plan Agency North'!AA75+'Plan Agency South'!AA75</f>
        <v>442.67354545454549</v>
      </c>
      <c r="AB75" s="154">
        <f>'Plan Agency North'!AB75+'Plan Agency South'!AB75</f>
        <v>981.86716228974547</v>
      </c>
      <c r="AC75" s="154">
        <f>'Plan Agency North'!AC75+'Plan Agency South'!AC75</f>
        <v>1008.3270839204595</v>
      </c>
      <c r="AD75" s="154">
        <f>'Plan Agency North'!AD75+'Plan Agency South'!AD75</f>
        <v>1114.8458387606486</v>
      </c>
      <c r="AE75" s="154">
        <f>'Plan Agency North'!AE75+'Plan Agency South'!AE75</f>
        <v>1180.7413233683819</v>
      </c>
      <c r="AF75" s="154">
        <f>'Plan Agency North'!AF75+'Plan Agency South'!AF75</f>
        <v>940.05823359901819</v>
      </c>
      <c r="AG75" s="154">
        <f>'Plan Agency North'!AG75+'Plan Agency South'!AG75</f>
        <v>848.141702433565</v>
      </c>
      <c r="AH75" s="154">
        <f>'Plan Agency North'!AH75+'Plan Agency South'!AH75</f>
        <v>876.87114571655343</v>
      </c>
      <c r="AI75" s="154">
        <f>'Plan Agency North'!AI75+'Plan Agency South'!AI75</f>
        <v>804.36454499573506</v>
      </c>
      <c r="AJ75" s="154">
        <f>'Plan Agency North'!AJ75+'Plan Agency South'!AJ75</f>
        <v>881.39228398380374</v>
      </c>
      <c r="AK75" s="155">
        <f>'Plan Agency North'!AK75+'Plan Agency South'!AK75</f>
        <v>1070.3641373770301</v>
      </c>
      <c r="AL75" s="154">
        <f>'Plan Agency North'!AL75+'Plan Agency South'!AL75</f>
        <v>500.66947702871937</v>
      </c>
      <c r="AM75" s="154">
        <f>'Plan Agency North'!AM75+'Plan Agency South'!AM75</f>
        <v>595.36050358832222</v>
      </c>
      <c r="AN75" s="154">
        <f>'Plan Agency North'!AN75+'Plan Agency South'!AN75</f>
        <v>1259.7173109473674</v>
      </c>
      <c r="AO75" s="154">
        <f>'Plan Agency North'!AO75+'Plan Agency South'!AO75</f>
        <v>1202.1200146924812</v>
      </c>
      <c r="AP75" s="154">
        <f>'Plan Agency North'!AP75+'Plan Agency South'!AP75</f>
        <v>1308.2414818629609</v>
      </c>
      <c r="AQ75" s="154">
        <f>'Plan Agency North'!AQ75+'Plan Agency South'!AQ75</f>
        <v>1412.6078220630811</v>
      </c>
      <c r="AR75" s="154">
        <f>'Plan Agency North'!AR75+'Plan Agency South'!AR75</f>
        <v>1163.2933233324447</v>
      </c>
      <c r="AS75" s="154">
        <f>'Plan Agency North'!AS75+'Plan Agency South'!AS75</f>
        <v>1057.2489290984527</v>
      </c>
      <c r="AT75" s="154">
        <f>'Plan Agency North'!AT75+'Plan Agency South'!AT75</f>
        <v>1169.5868629248985</v>
      </c>
      <c r="AU75" s="154">
        <f>'Plan Agency North'!AU75+'Plan Agency South'!AU75</f>
        <v>1112.0770860371981</v>
      </c>
      <c r="AV75" s="154">
        <f>'Plan Agency North'!AV75+'Plan Agency South'!AV75</f>
        <v>1228.9136931830628</v>
      </c>
      <c r="AW75" s="155">
        <f>'Plan Agency North'!AW75+'Plan Agency South'!AW75</f>
        <v>1374.8228288468435</v>
      </c>
      <c r="AX75" s="154">
        <f>'Plan Agency North'!AX75+'Plan Agency South'!AX75</f>
        <v>650.21866914804878</v>
      </c>
      <c r="AY75" s="154">
        <f>'Plan Agency North'!AY75+'Plan Agency South'!AY75</f>
        <v>763.4158501909717</v>
      </c>
      <c r="AZ75" s="154">
        <f>'Plan Agency North'!AZ75+'Plan Agency South'!AZ75</f>
        <v>1628.8486636637745</v>
      </c>
      <c r="BA75" s="154">
        <f>'Plan Agency North'!BA75+'Plan Agency South'!BA75</f>
        <v>1505.6385373394237</v>
      </c>
      <c r="BB75" s="154">
        <f>'Plan Agency North'!BB75+'Plan Agency South'!BB75</f>
        <v>1643.7705524051555</v>
      </c>
      <c r="BC75" s="154">
        <f>'Plan Agency North'!BC75+'Plan Agency South'!BC75</f>
        <v>1757.5760325167014</v>
      </c>
      <c r="BD75" s="154">
        <f>'Plan Agency North'!BD75+'Plan Agency South'!BD75</f>
        <v>1442.5682645362144</v>
      </c>
      <c r="BE75" s="154">
        <f>'Plan Agency North'!BE75+'Plan Agency South'!BE75</f>
        <v>1319.4364888285127</v>
      </c>
      <c r="BF75" s="154">
        <f>'Plan Agency North'!BF75+'Plan Agency South'!BF75</f>
        <v>1516.5118021805565</v>
      </c>
      <c r="BG75" s="154">
        <f>'Plan Agency North'!BG75+'Plan Agency South'!BG75</f>
        <v>1531.9318933903241</v>
      </c>
      <c r="BH75" s="154">
        <f>'Plan Agency North'!BH75+'Plan Agency South'!BH75</f>
        <v>1717.5716773837439</v>
      </c>
      <c r="BI75" s="155">
        <f>'Plan Agency North'!BI75+'Plan Agency South'!BI75</f>
        <v>1933.2113448805949</v>
      </c>
      <c r="BJ75" s="154">
        <f>'Plan Agency North'!BJ75+'Plan Agency South'!BJ75</f>
        <v>882.22808990140538</v>
      </c>
      <c r="BK75" s="154">
        <f>'Plan Agency North'!BK75+'Plan Agency South'!BK75</f>
        <v>1027.8283857025331</v>
      </c>
      <c r="BL75" s="154">
        <f>'Plan Agency North'!BL75+'Plan Agency South'!BL75</f>
        <v>2151.123612518184</v>
      </c>
      <c r="BM75" s="154">
        <f>'Plan Agency North'!BM75+'Plan Agency South'!BM75</f>
        <v>2055.9860067093095</v>
      </c>
      <c r="BN75" s="154">
        <f>'Plan Agency North'!BN75+'Plan Agency South'!BN75</f>
        <v>2229.9789981558861</v>
      </c>
      <c r="BO75" s="154">
        <f>'Plan Agency North'!BO75+'Plan Agency South'!BO75</f>
        <v>2355.3722071472903</v>
      </c>
      <c r="BP75" s="154">
        <f>'Plan Agency North'!BP75+'Plan Agency South'!BP75</f>
        <v>1925.9852668513954</v>
      </c>
      <c r="BQ75" s="154">
        <f>'Plan Agency North'!BQ75+'Plan Agency South'!BQ75</f>
        <v>1746.4902361235318</v>
      </c>
      <c r="BR75" s="154">
        <f>'Plan Agency North'!BR75+'Plan Agency South'!BR75</f>
        <v>1954.9884384341856</v>
      </c>
      <c r="BS75" s="154">
        <f>'Plan Agency North'!BS75+'Plan Agency South'!BS75</f>
        <v>1911.2808243423528</v>
      </c>
      <c r="BT75" s="154">
        <f>'Plan Agency North'!BT75+'Plan Agency South'!BT75</f>
        <v>2109.3047339127475</v>
      </c>
      <c r="BU75" s="155">
        <f>'Plan Agency North'!BU75+'Plan Agency South'!BU75</f>
        <v>2353.3471545206289</v>
      </c>
      <c r="BV75" s="154">
        <f>'Plan Agency North'!BV75+'Plan Agency South'!BV75</f>
        <v>1079.3274918316556</v>
      </c>
      <c r="BW75" s="154">
        <f>'Plan Agency North'!BW75+'Plan Agency South'!BW75</f>
        <v>1244.986067137128</v>
      </c>
      <c r="BX75" s="154">
        <f>'Plan Agency North'!BX75+'Plan Agency South'!BX75</f>
        <v>2586.0426148272645</v>
      </c>
      <c r="BY75" s="154">
        <f>'Plan Agency North'!BY75+'Plan Agency South'!BY75</f>
        <v>2449.1022125927338</v>
      </c>
      <c r="BZ75" s="154">
        <f>'Plan Agency North'!BZ75+'Plan Agency South'!BZ75</f>
        <v>2630.5000300192478</v>
      </c>
      <c r="CA75" s="154">
        <f>'Plan Agency North'!CA75+'Plan Agency South'!CA75</f>
        <v>2762.8788194628469</v>
      </c>
      <c r="CB75" s="154">
        <f>'Plan Agency North'!CB75+'Plan Agency South'!CB75</f>
        <v>2257.2646610390625</v>
      </c>
      <c r="CC75" s="154">
        <f>'Plan Agency North'!CC75+'Plan Agency South'!CC75</f>
        <v>2060.2138034677428</v>
      </c>
      <c r="CD75" s="154">
        <f>'Plan Agency North'!CD75+'Plan Agency South'!CD75</f>
        <v>2320.9561291110422</v>
      </c>
      <c r="CE75" s="154">
        <f>'Plan Agency North'!CE75+'Plan Agency South'!CE75</f>
        <v>2291.371841147843</v>
      </c>
      <c r="CF75" s="154">
        <f>'Plan Agency North'!CF75+'Plan Agency South'!CF75</f>
        <v>2556.9341867430344</v>
      </c>
      <c r="CG75" s="155">
        <f>'Plan Agency North'!CG75+'Plan Agency South'!CG75</f>
        <v>2879.070759421099</v>
      </c>
      <c r="CH75" s="154">
        <f>'Plan Agency North'!CH75+'Plan Agency South'!CH75</f>
        <v>1284.8798720436007</v>
      </c>
      <c r="CI75" s="154">
        <f>'Plan Agency North'!CI75+'Plan Agency South'!CI75</f>
        <v>1483.9454342506019</v>
      </c>
      <c r="CJ75" s="154">
        <f>'Plan Agency North'!CJ75+'Plan Agency South'!CJ75</f>
        <v>3090.3724058024218</v>
      </c>
      <c r="CK75" s="154">
        <f>'Plan Agency North'!CK75+'Plan Agency South'!CK75</f>
        <v>2939.155547938381</v>
      </c>
      <c r="CL75" s="154">
        <f>'Plan Agency North'!CL75+'Plan Agency South'!CL75</f>
        <v>3168.5125532920993</v>
      </c>
      <c r="CM75" s="154">
        <f>'Plan Agency North'!CM75+'Plan Agency South'!CM75</f>
        <v>3336.7747386562532</v>
      </c>
      <c r="CN75" s="154">
        <f>'Plan Agency North'!CN75+'Plan Agency South'!CN75</f>
        <v>2727.7177801841522</v>
      </c>
      <c r="CO75" s="154">
        <f>'Plan Agency North'!CO75+'Plan Agency South'!CO75</f>
        <v>2490.7505503557027</v>
      </c>
      <c r="CP75" s="154">
        <f>'Plan Agency North'!CP75+'Plan Agency South'!CP75</f>
        <v>2805.4920084759315</v>
      </c>
      <c r="CQ75" s="154">
        <f>'Plan Agency North'!CQ75+'Plan Agency South'!CQ75</f>
        <v>2793.3438561676662</v>
      </c>
      <c r="CR75" s="154">
        <f>'Plan Agency North'!CR75+'Plan Agency South'!CR75</f>
        <v>3141.6303522486014</v>
      </c>
      <c r="CS75" s="155">
        <f>'Plan Agency North'!CS75+'Plan Agency South'!CS75</f>
        <v>3536.2448211774663</v>
      </c>
    </row>
    <row r="76" spans="1:97" s="154" customFormat="1" x14ac:dyDescent="0.25">
      <c r="A76" s="154" t="s">
        <v>69</v>
      </c>
      <c r="B76" s="154">
        <f>'Plan Agency North'!B76+'Plan Agency South'!B76</f>
        <v>26</v>
      </c>
      <c r="C76" s="154">
        <f>'Plan Agency North'!C76+'Plan Agency South'!C76</f>
        <v>20</v>
      </c>
      <c r="D76" s="154">
        <f>'Plan Agency North'!D76+'Plan Agency South'!D76</f>
        <v>26</v>
      </c>
      <c r="E76" s="154">
        <f>'Plan Agency North'!E76+'Plan Agency South'!E76</f>
        <v>21</v>
      </c>
      <c r="F76" s="154">
        <f>'Plan Agency North'!F76+'Plan Agency South'!F76</f>
        <v>43</v>
      </c>
      <c r="G76" s="154">
        <f>'Plan Agency North'!G76+'Plan Agency South'!G76</f>
        <v>48.5</v>
      </c>
      <c r="H76" s="154">
        <f>'Plan Agency North'!H76+'Plan Agency South'!H76</f>
        <v>53</v>
      </c>
      <c r="I76" s="154">
        <f>'Plan Agency North'!I76+'Plan Agency South'!I76</f>
        <v>60.5</v>
      </c>
      <c r="J76" s="154">
        <f>'Plan Agency North'!J76+'Plan Agency South'!J76</f>
        <v>140</v>
      </c>
      <c r="K76" s="154">
        <f>'Plan Agency North'!K76+'Plan Agency South'!K76</f>
        <v>89.5</v>
      </c>
      <c r="L76" s="154">
        <f>'Plan Agency North'!L76+'Plan Agency South'!L76</f>
        <v>250</v>
      </c>
      <c r="M76" s="155">
        <f>'Plan Agency North'!M76+'Plan Agency South'!M76</f>
        <v>281.5</v>
      </c>
      <c r="N76" s="150">
        <f>'Plan Agency North'!N76+'Plan Agency South'!N76</f>
        <v>89</v>
      </c>
      <c r="O76" s="150">
        <f>'Plan Agency North'!O76+'Plan Agency South'!O76</f>
        <v>76</v>
      </c>
      <c r="P76" s="150">
        <f>'Plan Agency North'!P76+'Plan Agency South'!P76</f>
        <v>184</v>
      </c>
      <c r="Q76" s="150">
        <f>'Plan Agency North'!Q76+'Plan Agency South'!Q76</f>
        <v>113</v>
      </c>
      <c r="R76" s="150">
        <f>'Plan Agency North'!R76+'Plan Agency South'!R76</f>
        <v>143</v>
      </c>
      <c r="S76" s="150">
        <f>'Plan Agency North'!S76+'Plan Agency South'!S76</f>
        <v>271</v>
      </c>
      <c r="T76" s="150">
        <f>'Plan Agency North'!T76+'Plan Agency South'!T76</f>
        <v>157</v>
      </c>
      <c r="U76" s="150">
        <f>'Plan Agency North'!U76+'Plan Agency South'!U76</f>
        <v>186</v>
      </c>
      <c r="V76" s="154">
        <f>'Plan Agency North'!V76+'Plan Agency South'!V76</f>
        <v>312.52019999999999</v>
      </c>
      <c r="W76" s="154">
        <f>'Plan Agency North'!W76+'Plan Agency South'!W76</f>
        <v>283.85857999999996</v>
      </c>
      <c r="X76" s="154">
        <f>'Plan Agency North'!X76+'Plan Agency South'!X76</f>
        <v>371.60820000000001</v>
      </c>
      <c r="Y76" s="155">
        <f>'Plan Agency North'!Y76+'Plan Agency South'!Y76</f>
        <v>486.14670000000001</v>
      </c>
      <c r="Z76" s="154">
        <f>'Plan Agency North'!Z76+'Plan Agency South'!Z76</f>
        <v>186.00800000000001</v>
      </c>
      <c r="AA76" s="154">
        <f>'Plan Agency North'!AA76+'Plan Agency South'!AA76</f>
        <v>167.62666666666667</v>
      </c>
      <c r="AB76" s="154">
        <f>'Plan Agency North'!AB76+'Plan Agency South'!AB76</f>
        <v>357.24506666666662</v>
      </c>
      <c r="AC76" s="154">
        <f>'Plan Agency North'!AC76+'Plan Agency South'!AC76</f>
        <v>338.65483999999992</v>
      </c>
      <c r="AD76" s="154">
        <f>'Plan Agency North'!AD76+'Plan Agency South'!AD76</f>
        <v>409.51540800000004</v>
      </c>
      <c r="AE76" s="154">
        <f>'Plan Agency North'!AE76+'Plan Agency South'!AE76</f>
        <v>484.80743780160003</v>
      </c>
      <c r="AF76" s="154">
        <f>'Plan Agency North'!AF76+'Plan Agency South'!AF76</f>
        <v>484.12255842826562</v>
      </c>
      <c r="AG76" s="154">
        <f>'Plan Agency North'!AG76+'Plan Agency South'!AG76</f>
        <v>612.2820756720705</v>
      </c>
      <c r="AH76" s="154">
        <f>'Plan Agency North'!AH76+'Plan Agency South'!AH76</f>
        <v>771.04244721663213</v>
      </c>
      <c r="AI76" s="154">
        <f>'Plan Agency North'!AI76+'Plan Agency South'!AI76</f>
        <v>786.92456543688149</v>
      </c>
      <c r="AJ76" s="154">
        <f>'Plan Agency North'!AJ76+'Plan Agency South'!AJ76</f>
        <v>930.36427285207606</v>
      </c>
      <c r="AK76" s="155">
        <f>'Plan Agency North'!AK76+'Plan Agency South'!AK76</f>
        <v>1066.4960076602356</v>
      </c>
      <c r="AL76" s="154">
        <f>'Plan Agency North'!AL76+'Plan Agency South'!AL76</f>
        <v>402.26362046096972</v>
      </c>
      <c r="AM76" s="154">
        <f>'Plan Agency North'!AM76+'Plan Agency South'!AM76</f>
        <v>333.10256039562591</v>
      </c>
      <c r="AN76" s="154">
        <f>'Plan Agency North'!AN76+'Plan Agency South'!AN76</f>
        <v>673.91014410683738</v>
      </c>
      <c r="AO76" s="154">
        <f>'Plan Agency North'!AO76+'Plan Agency South'!AO76</f>
        <v>639.89968113837472</v>
      </c>
      <c r="AP76" s="154">
        <f>'Plan Agency North'!AP76+'Plan Agency South'!AP76</f>
        <v>712.0139270623979</v>
      </c>
      <c r="AQ76" s="154">
        <f>'Plan Agency North'!AQ76+'Plan Agency South'!AQ76</f>
        <v>775.91844069795479</v>
      </c>
      <c r="AR76" s="154">
        <f>'Plan Agency North'!AR76+'Plan Agency South'!AR76</f>
        <v>707.46529241017902</v>
      </c>
      <c r="AS76" s="154">
        <f>'Plan Agency North'!AS76+'Plan Agency South'!AS76</f>
        <v>864.07051596562201</v>
      </c>
      <c r="AT76" s="154">
        <f>'Plan Agency North'!AT76+'Plan Agency South'!AT76</f>
        <v>1044.9080328935333</v>
      </c>
      <c r="AU76" s="154">
        <f>'Plan Agency North'!AU76+'Plan Agency South'!AU76</f>
        <v>997.37457032663201</v>
      </c>
      <c r="AV76" s="154">
        <f>'Plan Agency North'!AV76+'Plan Agency South'!AV76</f>
        <v>1105.6370198023792</v>
      </c>
      <c r="AW76" s="155">
        <f>'Plan Agency North'!AW76+'Plan Agency South'!AW76</f>
        <v>1215.726577575691</v>
      </c>
      <c r="AX76" s="154">
        <f>'Plan Agency North'!AX76+'Plan Agency South'!AX76</f>
        <v>531.48257702038734</v>
      </c>
      <c r="AY76" s="154">
        <f>'Plan Agency North'!AY76+'Plan Agency South'!AY76</f>
        <v>441.23201462211296</v>
      </c>
      <c r="AZ76" s="154">
        <f>'Plan Agency North'!AZ76+'Plan Agency South'!AZ76</f>
        <v>943.26134755420821</v>
      </c>
      <c r="BA76" s="154">
        <f>'Plan Agency North'!BA76+'Plan Agency South'!BA76</f>
        <v>881.18493276106005</v>
      </c>
      <c r="BB76" s="154">
        <f>'Plan Agency North'!BB76+'Plan Agency South'!BB76</f>
        <v>1020.7450394084983</v>
      </c>
      <c r="BC76" s="154">
        <f>'Plan Agency North'!BC76+'Plan Agency South'!BC76</f>
        <v>1099.5237303264321</v>
      </c>
      <c r="BD76" s="154">
        <f>'Plan Agency North'!BD76+'Plan Agency South'!BD76</f>
        <v>1012.8174728505451</v>
      </c>
      <c r="BE76" s="154">
        <f>'Plan Agency North'!BE76+'Plan Agency South'!BE76</f>
        <v>1232.3282941749585</v>
      </c>
      <c r="BF76" s="154">
        <f>'Plan Agency North'!BF76+'Plan Agency South'!BF76</f>
        <v>1462.5529962681173</v>
      </c>
      <c r="BG76" s="154">
        <f>'Plan Agency North'!BG76+'Plan Agency South'!BG76</f>
        <v>1365.2778943478347</v>
      </c>
      <c r="BH76" s="154">
        <f>'Plan Agency North'!BH76+'Plan Agency South'!BH76</f>
        <v>1492.9309626015124</v>
      </c>
      <c r="BI76" s="155">
        <f>'Plan Agency North'!BI76+'Plan Agency South'!BI76</f>
        <v>1598.4560435132646</v>
      </c>
      <c r="BJ76" s="154">
        <f>'Plan Agency North'!BJ76+'Plan Agency South'!BJ76</f>
        <v>664.2078909252923</v>
      </c>
      <c r="BK76" s="154">
        <f>'Plan Agency North'!BK76+'Plan Agency South'!BK76</f>
        <v>545.197748850278</v>
      </c>
      <c r="BL76" s="154">
        <f>'Plan Agency North'!BL76+'Plan Agency South'!BL76</f>
        <v>1156.4870852802496</v>
      </c>
      <c r="BM76" s="154">
        <f>'Plan Agency North'!BM76+'Plan Agency South'!BM76</f>
        <v>1107.6108653102183</v>
      </c>
      <c r="BN76" s="154">
        <f>'Plan Agency North'!BN76+'Plan Agency South'!BN76</f>
        <v>1270.8118330304137</v>
      </c>
      <c r="BO76" s="154">
        <f>'Plan Agency North'!BO76+'Plan Agency South'!BO76</f>
        <v>1356.5120065263109</v>
      </c>
      <c r="BP76" s="154">
        <f>'Plan Agency North'!BP76+'Plan Agency South'!BP76</f>
        <v>1297.8978979387425</v>
      </c>
      <c r="BQ76" s="154">
        <f>'Plan Agency North'!BQ76+'Plan Agency South'!BQ76</f>
        <v>1576.1089508154394</v>
      </c>
      <c r="BR76" s="154">
        <f>'Plan Agency North'!BR76+'Plan Agency South'!BR76</f>
        <v>1877.2789700992416</v>
      </c>
      <c r="BS76" s="154">
        <f>'Plan Agency North'!BS76+'Plan Agency South'!BS76</f>
        <v>1765.7682404238697</v>
      </c>
      <c r="BT76" s="154">
        <f>'Plan Agency North'!BT76+'Plan Agency South'!BT76</f>
        <v>1904.1537952441281</v>
      </c>
      <c r="BU76" s="155">
        <f>'Plan Agency North'!BU76+'Plan Agency South'!BU76</f>
        <v>2044.300993098042</v>
      </c>
      <c r="BV76" s="154">
        <f>'Plan Agency North'!BV76+'Plan Agency South'!BV76</f>
        <v>851.14097733218284</v>
      </c>
      <c r="BW76" s="154">
        <f>'Plan Agency North'!BW76+'Plan Agency South'!BW76</f>
        <v>687.42805836160233</v>
      </c>
      <c r="BX76" s="154">
        <f>'Plan Agency North'!BX76+'Plan Agency South'!BX76</f>
        <v>1455.4828643671312</v>
      </c>
      <c r="BY76" s="154">
        <f>'Plan Agency North'!BY76+'Plan Agency South'!BY76</f>
        <v>1393.1651574269504</v>
      </c>
      <c r="BZ76" s="154">
        <f>'Plan Agency North'!BZ76+'Plan Agency South'!BZ76</f>
        <v>1564.4516243141748</v>
      </c>
      <c r="CA76" s="154">
        <f>'Plan Agency North'!CA76+'Plan Agency South'!CA76</f>
        <v>1650.3129658092507</v>
      </c>
      <c r="CB76" s="154">
        <f>'Plan Agency North'!CB76+'Plan Agency South'!CB76</f>
        <v>1557.9444447888777</v>
      </c>
      <c r="CC76" s="154">
        <f>'Plan Agency North'!CC76+'Plan Agency South'!CC76</f>
        <v>1904.3534839760539</v>
      </c>
      <c r="CD76" s="154">
        <f>'Plan Agency North'!CD76+'Plan Agency South'!CD76</f>
        <v>2249.5913586492134</v>
      </c>
      <c r="CE76" s="154">
        <f>'Plan Agency North'!CE76+'Plan Agency South'!CE76</f>
        <v>2097.0669556582116</v>
      </c>
      <c r="CF76" s="154">
        <f>'Plan Agency North'!CF76+'Plan Agency South'!CF76</f>
        <v>2257.5941883791461</v>
      </c>
      <c r="CG76" s="155">
        <f>'Plan Agency North'!CG76+'Plan Agency South'!CG76</f>
        <v>2398.7072207489477</v>
      </c>
      <c r="CH76" s="154">
        <f>'Plan Agency North'!CH76+'Plan Agency South'!CH76</f>
        <v>962.24495592872472</v>
      </c>
      <c r="CI76" s="154">
        <f>'Plan Agency North'!CI76+'Plan Agency South'!CI76</f>
        <v>773.60897658817601</v>
      </c>
      <c r="CJ76" s="154">
        <f>'Plan Agency North'!CJ76+'Plan Agency South'!CJ76</f>
        <v>1639.8718390167564</v>
      </c>
      <c r="CK76" s="154">
        <f>'Plan Agency North'!CK76+'Plan Agency South'!CK76</f>
        <v>1581.4925903259759</v>
      </c>
      <c r="CL76" s="154">
        <f>'Plan Agency North'!CL76+'Plan Agency South'!CL76</f>
        <v>1788.7564414364829</v>
      </c>
      <c r="CM76" s="154">
        <f>'Plan Agency North'!CM76+'Plan Agency South'!CM76</f>
        <v>1900.8743746349055</v>
      </c>
      <c r="CN76" s="154">
        <f>'Plan Agency North'!CN76+'Plan Agency South'!CN76</f>
        <v>1818.132695708407</v>
      </c>
      <c r="CO76" s="154">
        <f>'Plan Agency North'!CO76+'Plan Agency South'!CO76</f>
        <v>2229.0973520931238</v>
      </c>
      <c r="CP76" s="154">
        <f>'Plan Agency North'!CP76+'Plan Agency South'!CP76</f>
        <v>2639.42293013581</v>
      </c>
      <c r="CQ76" s="154">
        <f>'Plan Agency North'!CQ76+'Plan Agency South'!CQ76</f>
        <v>2506.0466978187005</v>
      </c>
      <c r="CR76" s="154">
        <f>'Plan Agency North'!CR76+'Plan Agency South'!CR76</f>
        <v>2725.8971285791977</v>
      </c>
      <c r="CS76" s="155">
        <f>'Plan Agency North'!CS76+'Plan Agency South'!CS76</f>
        <v>2905.8986628103821</v>
      </c>
    </row>
    <row r="77" spans="1:97" s="164" customFormat="1" x14ac:dyDescent="0.25">
      <c r="A77" s="164" t="s">
        <v>100</v>
      </c>
      <c r="B77" s="164">
        <f>'Plan Agency North'!B77+'Plan Agency South'!B77</f>
        <v>693</v>
      </c>
      <c r="C77" s="164">
        <f>'Plan Agency North'!C77+'Plan Agency South'!C77</f>
        <v>591</v>
      </c>
      <c r="D77" s="164">
        <f>'Plan Agency North'!D77+'Plan Agency South'!D77</f>
        <v>960</v>
      </c>
      <c r="E77" s="164">
        <f>'Plan Agency North'!E77+'Plan Agency South'!E77</f>
        <v>1131</v>
      </c>
      <c r="F77" s="164">
        <f>'Plan Agency North'!F77+'Plan Agency South'!F77</f>
        <v>1144</v>
      </c>
      <c r="G77" s="164">
        <f>'Plan Agency North'!G77+'Plan Agency South'!G77</f>
        <v>1358</v>
      </c>
      <c r="H77" s="164">
        <f>'Plan Agency North'!H77+'Plan Agency South'!H77</f>
        <v>1465</v>
      </c>
      <c r="I77" s="164">
        <f>'Plan Agency North'!I77+'Plan Agency South'!I77</f>
        <v>1053</v>
      </c>
      <c r="J77" s="164">
        <f>'Plan Agency North'!J77+'Plan Agency South'!J77</f>
        <v>2003</v>
      </c>
      <c r="K77" s="164">
        <f>'Plan Agency North'!K77+'Plan Agency South'!K77</f>
        <v>1541</v>
      </c>
      <c r="L77" s="164">
        <f>'Plan Agency North'!L77+'Plan Agency South'!L77</f>
        <v>2588</v>
      </c>
      <c r="M77" s="165">
        <f>'Plan Agency North'!M77+'Plan Agency South'!M77</f>
        <v>2937</v>
      </c>
      <c r="N77" s="166">
        <f>'Plan Agency North'!N77+'Plan Agency South'!N77</f>
        <v>800</v>
      </c>
      <c r="O77" s="166">
        <f>'Plan Agency North'!O77+'Plan Agency South'!O77</f>
        <v>805</v>
      </c>
      <c r="P77" s="166">
        <f>'Plan Agency North'!P77+'Plan Agency South'!P77</f>
        <v>1910</v>
      </c>
      <c r="Q77" s="166">
        <f>'Plan Agency North'!Q77+'Plan Agency South'!Q77</f>
        <v>1480</v>
      </c>
      <c r="R77" s="166">
        <f>'Plan Agency North'!R77+'Plan Agency South'!R77</f>
        <v>1605</v>
      </c>
      <c r="S77" s="166">
        <f>'Plan Agency North'!S77+'Plan Agency South'!S77</f>
        <v>2754</v>
      </c>
      <c r="T77" s="166">
        <f>'Plan Agency North'!T77+'Plan Agency South'!T77</f>
        <v>1769</v>
      </c>
      <c r="U77" s="166">
        <f>'Plan Agency North'!U77+'Plan Agency South'!U77</f>
        <v>1988.5</v>
      </c>
      <c r="V77" s="164">
        <f>'Plan Agency North'!V77+'Plan Agency South'!V77</f>
        <v>3227.1864746118404</v>
      </c>
      <c r="W77" s="164">
        <f>'Plan Agency North'!W77+'Plan Agency South'!W77</f>
        <v>2996.0668973245438</v>
      </c>
      <c r="X77" s="164">
        <f>'Plan Agency North'!X77+'Plan Agency South'!X77</f>
        <v>3620.9728338554487</v>
      </c>
      <c r="Y77" s="165">
        <f>'Plan Agency North'!Y77+'Plan Agency South'!Y77</f>
        <v>4741.3573425175891</v>
      </c>
      <c r="Z77" s="164">
        <f>'Plan Agency North'!Z77+'Plan Agency South'!Z77</f>
        <v>1392.1310197283105</v>
      </c>
      <c r="AA77" s="164">
        <f>'Plan Agency North'!AA77+'Plan Agency South'!AA77</f>
        <v>1348.3621621142865</v>
      </c>
      <c r="AB77" s="164">
        <f>'Plan Agency North'!AB77+'Plan Agency South'!AB77</f>
        <v>3045.2695404261103</v>
      </c>
      <c r="AC77" s="164">
        <f>'Plan Agency North'!AC77+'Plan Agency South'!AC77</f>
        <v>3044.7469761216944</v>
      </c>
      <c r="AD77" s="164">
        <f>'Plan Agency North'!AD77+'Plan Agency South'!AD77</f>
        <v>3534.9591166715854</v>
      </c>
      <c r="AE77" s="164">
        <f>'Plan Agency North'!AE77+'Plan Agency South'!AE77</f>
        <v>4032.8084308938833</v>
      </c>
      <c r="AF77" s="164">
        <f>'Plan Agency North'!AF77+'Plan Agency South'!AF77</f>
        <v>3721.1306895084845</v>
      </c>
      <c r="AG77" s="164">
        <f>'Plan Agency North'!AG77+'Plan Agency South'!AG77</f>
        <v>4141.3275183915339</v>
      </c>
      <c r="AH77" s="164">
        <f>'Plan Agency North'!AH77+'Plan Agency South'!AH77</f>
        <v>4660.6501773405189</v>
      </c>
      <c r="AI77" s="164">
        <f>'Plan Agency North'!AI77+'Plan Agency South'!AI77</f>
        <v>4387.7721933164175</v>
      </c>
      <c r="AJ77" s="164">
        <f>'Plan Agency North'!AJ77+'Plan Agency South'!AJ77</f>
        <v>4846.9398353509405</v>
      </c>
      <c r="AK77" s="165">
        <f>'Plan Agency North'!AK77+'Plan Agency South'!AK77</f>
        <v>5462.0987517470958</v>
      </c>
      <c r="AL77" s="164">
        <f>'Plan Agency North'!AL77+'Plan Agency South'!AL77</f>
        <v>2022.7757638813021</v>
      </c>
      <c r="AM77" s="164">
        <f>'Plan Agency North'!AM77+'Plan Agency South'!AM77</f>
        <v>1865.107334308643</v>
      </c>
      <c r="AN77" s="164">
        <f>'Plan Agency North'!AN77+'Plan Agency South'!AN77</f>
        <v>4196.0510258635695</v>
      </c>
      <c r="AO77" s="164">
        <f>'Plan Agency North'!AO77+'Plan Agency South'!AO77</f>
        <v>4232.9010087703391</v>
      </c>
      <c r="AP77" s="164">
        <f>'Plan Agency North'!AP77+'Plan Agency South'!AP77</f>
        <v>4865.9057307570292</v>
      </c>
      <c r="AQ77" s="164">
        <f>'Plan Agency North'!AQ77+'Plan Agency South'!AQ77</f>
        <v>5312.2597163967766</v>
      </c>
      <c r="AR77" s="164">
        <f>'Plan Agency North'!AR77+'Plan Agency South'!AR77</f>
        <v>5010.1245830592907</v>
      </c>
      <c r="AS77" s="164">
        <f>'Plan Agency North'!AS77+'Plan Agency South'!AS77</f>
        <v>5574.6743116522284</v>
      </c>
      <c r="AT77" s="164">
        <f>'Plan Agency North'!AT77+'Plan Agency South'!AT77</f>
        <v>6189.5588517444876</v>
      </c>
      <c r="AU77" s="164">
        <f>'Plan Agency North'!AU77+'Plan Agency South'!AU77</f>
        <v>5820.300610221364</v>
      </c>
      <c r="AV77" s="164">
        <f>'Plan Agency North'!AV77+'Plan Agency South'!AV77</f>
        <v>6340.5238056405906</v>
      </c>
      <c r="AW77" s="165">
        <f>'Plan Agency North'!AW77+'Plan Agency South'!AW77</f>
        <v>6873.7570219848822</v>
      </c>
      <c r="AX77" s="164">
        <f>'Plan Agency North'!AX77+'Plan Agency South'!AX77</f>
        <v>2618.3813344930136</v>
      </c>
      <c r="AY77" s="164">
        <f>'Plan Agency North'!AY77+'Plan Agency South'!AY77</f>
        <v>2385.7000735941974</v>
      </c>
      <c r="AZ77" s="164">
        <f>'Plan Agency North'!AZ77+'Plan Agency South'!AZ77</f>
        <v>5629.5130222830194</v>
      </c>
      <c r="BA77" s="164">
        <f>'Plan Agency North'!BA77+'Plan Agency South'!BA77</f>
        <v>5626.1755607462055</v>
      </c>
      <c r="BB77" s="164">
        <f>'Plan Agency North'!BB77+'Plan Agency South'!BB77</f>
        <v>6461.8753674423042</v>
      </c>
      <c r="BC77" s="164">
        <f>'Plan Agency North'!BC77+'Plan Agency South'!BC77</f>
        <v>6977.3883809976942</v>
      </c>
      <c r="BD77" s="164">
        <f>'Plan Agency North'!BD77+'Plan Agency South'!BD77</f>
        <v>6666.9426355960586</v>
      </c>
      <c r="BE77" s="164">
        <f>'Plan Agency North'!BE77+'Plan Agency South'!BE77</f>
        <v>7408.6723429794438</v>
      </c>
      <c r="BF77" s="164">
        <f>'Plan Agency North'!BF77+'Plan Agency South'!BF77</f>
        <v>8202.0429630120962</v>
      </c>
      <c r="BG77" s="164">
        <f>'Plan Agency North'!BG77+'Plan Agency South'!BG77</f>
        <v>7826.3960705104255</v>
      </c>
      <c r="BH77" s="164">
        <f>'Plan Agency North'!BH77+'Plan Agency South'!BH77</f>
        <v>8490.9733192432395</v>
      </c>
      <c r="BI77" s="165">
        <f>'Plan Agency North'!BI77+'Plan Agency South'!BI77</f>
        <v>9221.4265524311049</v>
      </c>
      <c r="BJ77" s="164">
        <f>'Plan Agency North'!BJ77+'Plan Agency South'!BJ77</f>
        <v>3302.9605193486373</v>
      </c>
      <c r="BK77" s="164">
        <f>'Plan Agency North'!BK77+'Plan Agency South'!BK77</f>
        <v>3020.3325484457755</v>
      </c>
      <c r="BL77" s="164">
        <f>'Plan Agency North'!BL77+'Plan Agency South'!BL77</f>
        <v>7009.0893498961868</v>
      </c>
      <c r="BM77" s="164">
        <f>'Plan Agency North'!BM77+'Plan Agency South'!BM77</f>
        <v>7056.2011322139742</v>
      </c>
      <c r="BN77" s="164">
        <f>'Plan Agency North'!BN77+'Plan Agency South'!BN77</f>
        <v>8027.4899644028865</v>
      </c>
      <c r="BO77" s="164">
        <f>'Plan Agency North'!BO77+'Plan Agency South'!BO77</f>
        <v>8548.8664651302097</v>
      </c>
      <c r="BP77" s="164">
        <f>'Plan Agency North'!BP77+'Plan Agency South'!BP77</f>
        <v>8185.4854857167866</v>
      </c>
      <c r="BQ77" s="164">
        <f>'Plan Agency North'!BQ77+'Plan Agency South'!BQ77</f>
        <v>9009.9956723721079</v>
      </c>
      <c r="BR77" s="164">
        <f>'Plan Agency North'!BR77+'Plan Agency South'!BR77</f>
        <v>9923.8808956431913</v>
      </c>
      <c r="BS77" s="164">
        <f>'Plan Agency North'!BS77+'Plan Agency South'!BS77</f>
        <v>9379.6921643175119</v>
      </c>
      <c r="BT77" s="164">
        <f>'Plan Agency North'!BT77+'Plan Agency South'!BT77</f>
        <v>10074.629420122907</v>
      </c>
      <c r="BU77" s="165">
        <f>'Plan Agency North'!BU77+'Plan Agency South'!BU77</f>
        <v>10857.201984583988</v>
      </c>
      <c r="BV77" s="164">
        <f>'Plan Agency North'!BV77+'Plan Agency South'!BV77</f>
        <v>3931.8458480371291</v>
      </c>
      <c r="BW77" s="164">
        <f>'Plan Agency North'!BW77+'Plan Agency South'!BW77</f>
        <v>3582.5247483117964</v>
      </c>
      <c r="BX77" s="164">
        <f>'Plan Agency North'!BX77+'Plan Agency South'!BX77</f>
        <v>8307.2875306234964</v>
      </c>
      <c r="BY77" s="164">
        <f>'Plan Agency North'!BY77+'Plan Agency South'!BY77</f>
        <v>8375.6490600573343</v>
      </c>
      <c r="BZ77" s="164">
        <f>'Plan Agency North'!BZ77+'Plan Agency South'!BZ77</f>
        <v>9511.5633193922113</v>
      </c>
      <c r="CA77" s="164">
        <f>'Plan Agency North'!CA77+'Plan Agency South'!CA77</f>
        <v>10141.297948902364</v>
      </c>
      <c r="CB77" s="164">
        <f>'Plan Agency North'!CB77+'Plan Agency South'!CB77</f>
        <v>9721.3160410185119</v>
      </c>
      <c r="CC77" s="164">
        <f>'Plan Agency North'!CC77+'Plan Agency South'!CC77</f>
        <v>10831.914056167085</v>
      </c>
      <c r="CD77" s="164">
        <f>'Plan Agency North'!CD77+'Plan Agency South'!CD77</f>
        <v>11949.491644068154</v>
      </c>
      <c r="CE77" s="164">
        <f>'Plan Agency North'!CE77+'Plan Agency South'!CE77</f>
        <v>11331.862780789754</v>
      </c>
      <c r="CF77" s="164">
        <f>'Plan Agency North'!CF77+'Plan Agency South'!CF77</f>
        <v>12263.517338619557</v>
      </c>
      <c r="CG77" s="165">
        <f>'Plan Agency North'!CG77+'Plan Agency South'!CG77</f>
        <v>13240.473758831991</v>
      </c>
      <c r="CH77" s="164">
        <f>'Plan Agency North'!CH77+'Plan Agency South'!CH77</f>
        <v>4631.9154411578747</v>
      </c>
      <c r="CI77" s="164">
        <f>'Plan Agency North'!CI77+'Plan Agency South'!CI77</f>
        <v>4224.7829402773359</v>
      </c>
      <c r="CJ77" s="164">
        <f>'Plan Agency North'!CJ77+'Plan Agency South'!CJ77</f>
        <v>9813.6211749765862</v>
      </c>
      <c r="CK77" s="164">
        <f>'Plan Agency North'!CK77+'Plan Agency South'!CK77</f>
        <v>9916.1393608447834</v>
      </c>
      <c r="CL77" s="164">
        <f>'Plan Agency North'!CL77+'Plan Agency South'!CL77</f>
        <v>11276.59573365478</v>
      </c>
      <c r="CM77" s="164">
        <f>'Plan Agency North'!CM77+'Plan Agency South'!CM77</f>
        <v>12039.966198370021</v>
      </c>
      <c r="CN77" s="164">
        <f>'Plan Agency North'!CN77+'Plan Agency South'!CN77</f>
        <v>11555.641366930155</v>
      </c>
      <c r="CO77" s="164">
        <f>'Plan Agency North'!CO77+'Plan Agency South'!CO77</f>
        <v>12867.611573341739</v>
      </c>
      <c r="CP77" s="164">
        <f>'Plan Agency North'!CP77+'Plan Agency South'!CP77</f>
        <v>14196.115331562727</v>
      </c>
      <c r="CQ77" s="164">
        <f>'Plan Agency North'!CQ77+'Plan Agency South'!CQ77</f>
        <v>13625.165126896214</v>
      </c>
      <c r="CR77" s="164">
        <f>'Plan Agency North'!CR77+'Plan Agency South'!CR77</f>
        <v>14870.809911176839</v>
      </c>
      <c r="CS77" s="165">
        <f>'Plan Agency North'!CS77+'Plan Agency South'!CS77</f>
        <v>16064.830581548307</v>
      </c>
    </row>
    <row r="79" spans="1:97" s="139" customFormat="1" x14ac:dyDescent="0.25">
      <c r="A79" s="134"/>
      <c r="B79" s="134">
        <v>1</v>
      </c>
      <c r="C79" s="135">
        <v>2</v>
      </c>
      <c r="D79" s="135">
        <v>3</v>
      </c>
      <c r="E79" s="135">
        <v>4</v>
      </c>
      <c r="F79" s="135">
        <v>5</v>
      </c>
      <c r="G79" s="135">
        <v>6</v>
      </c>
      <c r="H79" s="135">
        <v>7</v>
      </c>
      <c r="I79" s="135">
        <v>8</v>
      </c>
      <c r="J79" s="135">
        <v>9</v>
      </c>
      <c r="K79" s="135">
        <v>10</v>
      </c>
      <c r="L79" s="135">
        <v>11</v>
      </c>
      <c r="M79" s="136">
        <v>12</v>
      </c>
      <c r="N79" s="138">
        <v>13</v>
      </c>
      <c r="O79" s="138">
        <v>14</v>
      </c>
      <c r="P79" s="138">
        <v>15</v>
      </c>
      <c r="Q79" s="138">
        <v>16</v>
      </c>
      <c r="R79" s="138">
        <v>17</v>
      </c>
      <c r="S79" s="138">
        <v>18</v>
      </c>
      <c r="T79" s="138">
        <v>19</v>
      </c>
      <c r="U79" s="138">
        <v>20</v>
      </c>
      <c r="V79" s="135">
        <v>21</v>
      </c>
      <c r="W79" s="135">
        <v>22</v>
      </c>
      <c r="X79" s="135">
        <v>23</v>
      </c>
      <c r="Y79" s="136">
        <v>24</v>
      </c>
      <c r="Z79" s="135">
        <v>25</v>
      </c>
      <c r="AA79" s="135">
        <v>26</v>
      </c>
      <c r="AB79" s="135">
        <v>27</v>
      </c>
      <c r="AC79" s="135">
        <v>28</v>
      </c>
      <c r="AD79" s="135">
        <v>29</v>
      </c>
      <c r="AE79" s="135">
        <v>30</v>
      </c>
      <c r="AF79" s="135">
        <v>31</v>
      </c>
      <c r="AG79" s="135">
        <v>32</v>
      </c>
      <c r="AH79" s="135">
        <v>33</v>
      </c>
      <c r="AI79" s="135">
        <v>34</v>
      </c>
      <c r="AJ79" s="135">
        <v>35</v>
      </c>
      <c r="AK79" s="136">
        <v>36</v>
      </c>
      <c r="AL79" s="135">
        <v>37</v>
      </c>
      <c r="AM79" s="135">
        <v>38</v>
      </c>
      <c r="AN79" s="135">
        <v>39</v>
      </c>
      <c r="AO79" s="135">
        <v>40</v>
      </c>
      <c r="AP79" s="135">
        <v>41</v>
      </c>
      <c r="AQ79" s="135">
        <v>42</v>
      </c>
      <c r="AR79" s="135">
        <v>43</v>
      </c>
      <c r="AS79" s="135">
        <v>44</v>
      </c>
      <c r="AT79" s="135">
        <v>45</v>
      </c>
      <c r="AU79" s="135">
        <v>46</v>
      </c>
      <c r="AV79" s="135">
        <v>47</v>
      </c>
      <c r="AW79" s="136">
        <v>48</v>
      </c>
      <c r="AX79" s="135">
        <v>49</v>
      </c>
      <c r="AY79" s="135">
        <v>50</v>
      </c>
      <c r="AZ79" s="135">
        <v>51</v>
      </c>
      <c r="BA79" s="135">
        <v>52</v>
      </c>
      <c r="BB79" s="135">
        <v>53</v>
      </c>
      <c r="BC79" s="135">
        <v>54</v>
      </c>
      <c r="BD79" s="135">
        <v>55</v>
      </c>
      <c r="BE79" s="135">
        <v>56</v>
      </c>
      <c r="BF79" s="135">
        <v>57</v>
      </c>
      <c r="BG79" s="135">
        <v>58</v>
      </c>
      <c r="BH79" s="135">
        <v>59</v>
      </c>
      <c r="BI79" s="136">
        <v>60</v>
      </c>
      <c r="BJ79" s="135">
        <v>61</v>
      </c>
      <c r="BK79" s="135">
        <v>62</v>
      </c>
      <c r="BL79" s="135">
        <v>63</v>
      </c>
      <c r="BM79" s="135">
        <v>64</v>
      </c>
      <c r="BN79" s="135">
        <v>65</v>
      </c>
      <c r="BO79" s="135">
        <v>66</v>
      </c>
      <c r="BP79" s="135">
        <v>67</v>
      </c>
      <c r="BQ79" s="135">
        <v>68</v>
      </c>
      <c r="BR79" s="135">
        <v>69</v>
      </c>
      <c r="BS79" s="135">
        <v>70</v>
      </c>
      <c r="BT79" s="135">
        <v>71</v>
      </c>
      <c r="BU79" s="136">
        <v>72</v>
      </c>
      <c r="BV79" s="135">
        <v>73</v>
      </c>
      <c r="BW79" s="135">
        <v>74</v>
      </c>
      <c r="BX79" s="135">
        <v>75</v>
      </c>
      <c r="BY79" s="135">
        <v>76</v>
      </c>
      <c r="BZ79" s="135">
        <v>77</v>
      </c>
      <c r="CA79" s="135">
        <v>78</v>
      </c>
      <c r="CB79" s="135">
        <v>79</v>
      </c>
      <c r="CC79" s="135">
        <v>80</v>
      </c>
      <c r="CD79" s="135">
        <v>81</v>
      </c>
      <c r="CE79" s="135">
        <v>82</v>
      </c>
      <c r="CF79" s="135">
        <v>83</v>
      </c>
      <c r="CG79" s="136">
        <v>84</v>
      </c>
      <c r="CH79" s="135">
        <v>85</v>
      </c>
      <c r="CI79" s="135">
        <v>86</v>
      </c>
      <c r="CJ79" s="135">
        <v>87</v>
      </c>
      <c r="CK79" s="135">
        <v>88</v>
      </c>
      <c r="CL79" s="135">
        <v>89</v>
      </c>
      <c r="CM79" s="135">
        <v>90</v>
      </c>
      <c r="CN79" s="135">
        <v>91</v>
      </c>
      <c r="CO79" s="135">
        <v>92</v>
      </c>
      <c r="CP79" s="135">
        <v>93</v>
      </c>
      <c r="CQ79" s="135">
        <v>94</v>
      </c>
      <c r="CR79" s="135">
        <v>95</v>
      </c>
      <c r="CS79" s="136">
        <v>96</v>
      </c>
    </row>
    <row r="80" spans="1:97" s="172" customFormat="1" x14ac:dyDescent="0.25">
      <c r="A80" s="172" t="s">
        <v>105</v>
      </c>
      <c r="B80" s="173">
        <f t="shared" ref="B80:BM80" si="31">B47</f>
        <v>42005</v>
      </c>
      <c r="C80" s="173">
        <f t="shared" si="31"/>
        <v>42036</v>
      </c>
      <c r="D80" s="173">
        <f t="shared" si="31"/>
        <v>42064</v>
      </c>
      <c r="E80" s="173">
        <f t="shared" si="31"/>
        <v>42095</v>
      </c>
      <c r="F80" s="173">
        <f t="shared" si="31"/>
        <v>42125</v>
      </c>
      <c r="G80" s="173">
        <f t="shared" si="31"/>
        <v>42156</v>
      </c>
      <c r="H80" s="173">
        <f t="shared" si="31"/>
        <v>42186</v>
      </c>
      <c r="I80" s="173">
        <f t="shared" si="31"/>
        <v>42217</v>
      </c>
      <c r="J80" s="173">
        <f t="shared" si="31"/>
        <v>42248</v>
      </c>
      <c r="K80" s="173">
        <f t="shared" si="31"/>
        <v>42278</v>
      </c>
      <c r="L80" s="173">
        <f t="shared" si="31"/>
        <v>42309</v>
      </c>
      <c r="M80" s="174">
        <f t="shared" si="31"/>
        <v>42339</v>
      </c>
      <c r="N80" s="175">
        <f t="shared" si="31"/>
        <v>42370</v>
      </c>
      <c r="O80" s="175">
        <f t="shared" si="31"/>
        <v>42401</v>
      </c>
      <c r="P80" s="175">
        <f t="shared" si="31"/>
        <v>42430</v>
      </c>
      <c r="Q80" s="175">
        <f t="shared" si="31"/>
        <v>42461</v>
      </c>
      <c r="R80" s="175">
        <f t="shared" si="31"/>
        <v>42491</v>
      </c>
      <c r="S80" s="175">
        <f t="shared" si="31"/>
        <v>42522</v>
      </c>
      <c r="T80" s="175">
        <f t="shared" si="31"/>
        <v>42552</v>
      </c>
      <c r="U80" s="175">
        <f t="shared" si="31"/>
        <v>42583</v>
      </c>
      <c r="V80" s="173">
        <f t="shared" si="31"/>
        <v>42614</v>
      </c>
      <c r="W80" s="173">
        <f t="shared" si="31"/>
        <v>42644</v>
      </c>
      <c r="X80" s="173">
        <f t="shared" si="31"/>
        <v>42675</v>
      </c>
      <c r="Y80" s="174">
        <f t="shared" si="31"/>
        <v>42705</v>
      </c>
      <c r="Z80" s="173">
        <f t="shared" si="31"/>
        <v>42752</v>
      </c>
      <c r="AA80" s="173">
        <f t="shared" si="31"/>
        <v>42783</v>
      </c>
      <c r="AB80" s="173">
        <f t="shared" si="31"/>
        <v>42811</v>
      </c>
      <c r="AC80" s="173">
        <f t="shared" si="31"/>
        <v>42842</v>
      </c>
      <c r="AD80" s="173">
        <f t="shared" si="31"/>
        <v>42872</v>
      </c>
      <c r="AE80" s="173">
        <f t="shared" si="31"/>
        <v>42903</v>
      </c>
      <c r="AF80" s="173">
        <f t="shared" si="31"/>
        <v>42933</v>
      </c>
      <c r="AG80" s="173">
        <f t="shared" si="31"/>
        <v>42964</v>
      </c>
      <c r="AH80" s="173">
        <f t="shared" si="31"/>
        <v>42995</v>
      </c>
      <c r="AI80" s="173">
        <f t="shared" si="31"/>
        <v>43025</v>
      </c>
      <c r="AJ80" s="173">
        <f t="shared" si="31"/>
        <v>43056</v>
      </c>
      <c r="AK80" s="174">
        <f t="shared" si="31"/>
        <v>43086</v>
      </c>
      <c r="AL80" s="173">
        <f t="shared" si="31"/>
        <v>43118</v>
      </c>
      <c r="AM80" s="173">
        <f t="shared" si="31"/>
        <v>43149</v>
      </c>
      <c r="AN80" s="173">
        <f t="shared" si="31"/>
        <v>43177</v>
      </c>
      <c r="AO80" s="173">
        <f t="shared" si="31"/>
        <v>43208</v>
      </c>
      <c r="AP80" s="173">
        <f t="shared" si="31"/>
        <v>43238</v>
      </c>
      <c r="AQ80" s="173">
        <f t="shared" si="31"/>
        <v>43269</v>
      </c>
      <c r="AR80" s="173">
        <f t="shared" si="31"/>
        <v>43299</v>
      </c>
      <c r="AS80" s="173">
        <f t="shared" si="31"/>
        <v>43330</v>
      </c>
      <c r="AT80" s="173">
        <f t="shared" si="31"/>
        <v>43361</v>
      </c>
      <c r="AU80" s="173">
        <f t="shared" si="31"/>
        <v>43391</v>
      </c>
      <c r="AV80" s="173">
        <f t="shared" si="31"/>
        <v>43422</v>
      </c>
      <c r="AW80" s="174">
        <f t="shared" si="31"/>
        <v>43452</v>
      </c>
      <c r="AX80" s="173">
        <f t="shared" si="31"/>
        <v>43483</v>
      </c>
      <c r="AY80" s="173">
        <f t="shared" si="31"/>
        <v>43514</v>
      </c>
      <c r="AZ80" s="173">
        <f t="shared" si="31"/>
        <v>43542</v>
      </c>
      <c r="BA80" s="173">
        <f t="shared" si="31"/>
        <v>43573</v>
      </c>
      <c r="BB80" s="173">
        <f t="shared" si="31"/>
        <v>43603</v>
      </c>
      <c r="BC80" s="173">
        <f t="shared" si="31"/>
        <v>43634</v>
      </c>
      <c r="BD80" s="173">
        <f t="shared" si="31"/>
        <v>43664</v>
      </c>
      <c r="BE80" s="173">
        <f t="shared" si="31"/>
        <v>43695</v>
      </c>
      <c r="BF80" s="173">
        <f t="shared" si="31"/>
        <v>43726</v>
      </c>
      <c r="BG80" s="173">
        <f t="shared" si="31"/>
        <v>43756</v>
      </c>
      <c r="BH80" s="173">
        <f t="shared" si="31"/>
        <v>43787</v>
      </c>
      <c r="BI80" s="174">
        <f t="shared" si="31"/>
        <v>43817</v>
      </c>
      <c r="BJ80" s="173">
        <f t="shared" si="31"/>
        <v>43848</v>
      </c>
      <c r="BK80" s="173">
        <f t="shared" si="31"/>
        <v>43879</v>
      </c>
      <c r="BL80" s="173">
        <f t="shared" si="31"/>
        <v>43908</v>
      </c>
      <c r="BM80" s="173">
        <f t="shared" si="31"/>
        <v>43939</v>
      </c>
      <c r="BN80" s="173">
        <f t="shared" ref="BN80:CS80" si="32">BN47</f>
        <v>43969</v>
      </c>
      <c r="BO80" s="173">
        <f t="shared" si="32"/>
        <v>44000</v>
      </c>
      <c r="BP80" s="173">
        <f t="shared" si="32"/>
        <v>44030</v>
      </c>
      <c r="BQ80" s="173">
        <f t="shared" si="32"/>
        <v>44061</v>
      </c>
      <c r="BR80" s="173">
        <f t="shared" si="32"/>
        <v>44092</v>
      </c>
      <c r="BS80" s="173">
        <f t="shared" si="32"/>
        <v>44122</v>
      </c>
      <c r="BT80" s="173">
        <f t="shared" si="32"/>
        <v>44153</v>
      </c>
      <c r="BU80" s="174">
        <f t="shared" si="32"/>
        <v>44183</v>
      </c>
      <c r="BV80" s="173">
        <f t="shared" si="32"/>
        <v>44214</v>
      </c>
      <c r="BW80" s="173">
        <f t="shared" si="32"/>
        <v>44245</v>
      </c>
      <c r="BX80" s="173">
        <f t="shared" si="32"/>
        <v>44273</v>
      </c>
      <c r="BY80" s="173">
        <f t="shared" si="32"/>
        <v>44304</v>
      </c>
      <c r="BZ80" s="173">
        <f t="shared" si="32"/>
        <v>44334</v>
      </c>
      <c r="CA80" s="173">
        <f t="shared" si="32"/>
        <v>44365</v>
      </c>
      <c r="CB80" s="173">
        <f t="shared" si="32"/>
        <v>44395</v>
      </c>
      <c r="CC80" s="173">
        <f t="shared" si="32"/>
        <v>44426</v>
      </c>
      <c r="CD80" s="173">
        <f t="shared" si="32"/>
        <v>44457</v>
      </c>
      <c r="CE80" s="173">
        <f t="shared" si="32"/>
        <v>44487</v>
      </c>
      <c r="CF80" s="173">
        <f t="shared" si="32"/>
        <v>44518</v>
      </c>
      <c r="CG80" s="174">
        <f t="shared" si="32"/>
        <v>44548</v>
      </c>
      <c r="CH80" s="173">
        <f t="shared" si="32"/>
        <v>44579</v>
      </c>
      <c r="CI80" s="173">
        <f t="shared" si="32"/>
        <v>44610</v>
      </c>
      <c r="CJ80" s="173">
        <f t="shared" si="32"/>
        <v>44638</v>
      </c>
      <c r="CK80" s="173">
        <f t="shared" si="32"/>
        <v>44669</v>
      </c>
      <c r="CL80" s="173">
        <f t="shared" si="32"/>
        <v>44699</v>
      </c>
      <c r="CM80" s="173">
        <f t="shared" si="32"/>
        <v>44730</v>
      </c>
      <c r="CN80" s="173">
        <f t="shared" si="32"/>
        <v>44760</v>
      </c>
      <c r="CO80" s="173">
        <f t="shared" si="32"/>
        <v>44791</v>
      </c>
      <c r="CP80" s="173">
        <f t="shared" si="32"/>
        <v>44822</v>
      </c>
      <c r="CQ80" s="173">
        <f t="shared" si="32"/>
        <v>44852</v>
      </c>
      <c r="CR80" s="173">
        <f t="shared" si="32"/>
        <v>44883</v>
      </c>
      <c r="CS80" s="174">
        <f t="shared" si="32"/>
        <v>44913</v>
      </c>
    </row>
    <row r="81" spans="1:99" s="197" customFormat="1" x14ac:dyDescent="0.25">
      <c r="A81" s="197" t="s">
        <v>99</v>
      </c>
      <c r="B81" s="197">
        <f>IFERROR(B70/B48,"")</f>
        <v>2.1578947368421053</v>
      </c>
      <c r="C81" s="197">
        <f t="shared" ref="C81:BN86" si="33">IFERROR(C70/C48,"")</f>
        <v>2.2000000000000002</v>
      </c>
      <c r="D81" s="197">
        <f t="shared" si="33"/>
        <v>3.8048780487804876</v>
      </c>
      <c r="E81" s="197">
        <f t="shared" si="33"/>
        <v>3.1886792452830188</v>
      </c>
      <c r="F81" s="197">
        <f t="shared" si="33"/>
        <v>2.0084745762711864</v>
      </c>
      <c r="G81" s="197">
        <f t="shared" si="33"/>
        <v>2.7314814814814814</v>
      </c>
      <c r="H81" s="197">
        <f t="shared" si="33"/>
        <v>3.3076923076923075</v>
      </c>
      <c r="I81" s="197">
        <f t="shared" si="33"/>
        <v>1.9893617021276595</v>
      </c>
      <c r="J81" s="197">
        <f t="shared" si="33"/>
        <v>2.976923076923077</v>
      </c>
      <c r="K81" s="197">
        <f t="shared" si="33"/>
        <v>2.877049180327869</v>
      </c>
      <c r="L81" s="197">
        <f t="shared" si="33"/>
        <v>3.2962962962962963</v>
      </c>
      <c r="M81" s="198">
        <f t="shared" si="33"/>
        <v>5.1315789473684212</v>
      </c>
      <c r="N81" s="199">
        <f t="shared" si="33"/>
        <v>1.4222222222222223</v>
      </c>
      <c r="O81" s="199">
        <f t="shared" si="33"/>
        <v>1.6341463414634145</v>
      </c>
      <c r="P81" s="199">
        <f t="shared" si="33"/>
        <v>2.523076923076923</v>
      </c>
      <c r="Q81" s="199">
        <f t="shared" si="33"/>
        <v>3.4705882352941178</v>
      </c>
      <c r="R81" s="199">
        <f t="shared" si="33"/>
        <v>2.2400000000000002</v>
      </c>
      <c r="S81" s="199">
        <f t="shared" si="33"/>
        <v>2.09375</v>
      </c>
      <c r="T81" s="199">
        <f t="shared" si="33"/>
        <v>2.3913043478260869</v>
      </c>
      <c r="U81" s="199">
        <f t="shared" si="33"/>
        <v>2.2021276595744679</v>
      </c>
      <c r="V81" s="197">
        <f t="shared" si="33"/>
        <v>3.3431137724550899</v>
      </c>
      <c r="W81" s="197">
        <f t="shared" si="33"/>
        <v>2.979036827195467</v>
      </c>
      <c r="X81" s="197">
        <f t="shared" si="33"/>
        <v>3.1954545454545453</v>
      </c>
      <c r="Y81" s="198">
        <f t="shared" si="33"/>
        <v>3.3062780269058294</v>
      </c>
      <c r="Z81" s="197">
        <f t="shared" si="33"/>
        <v>1.405128205128205</v>
      </c>
      <c r="AA81" s="197">
        <f t="shared" si="33"/>
        <v>1.4307692307692306</v>
      </c>
      <c r="AB81" s="197">
        <f t="shared" si="33"/>
        <v>2.4569999999999999</v>
      </c>
      <c r="AC81" s="197">
        <f t="shared" si="33"/>
        <v>2.4724440762220379</v>
      </c>
      <c r="AD81" s="197">
        <f t="shared" si="33"/>
        <v>3.1453189726594863</v>
      </c>
      <c r="AE81" s="197">
        <f t="shared" si="33"/>
        <v>3.1737365368682688</v>
      </c>
      <c r="AF81" s="197">
        <f t="shared" si="33"/>
        <v>2.9852112676056333</v>
      </c>
      <c r="AG81" s="197">
        <f t="shared" si="33"/>
        <v>3.1737365368682688</v>
      </c>
      <c r="AH81" s="197">
        <f t="shared" si="33"/>
        <v>3.2305716652858325</v>
      </c>
      <c r="AI81" s="197">
        <f t="shared" si="33"/>
        <v>3.0363628831814413</v>
      </c>
      <c r="AJ81" s="197">
        <f t="shared" si="33"/>
        <v>3.2021541010770509</v>
      </c>
      <c r="AK81" s="198">
        <f t="shared" si="33"/>
        <v>3.2305716652858329</v>
      </c>
      <c r="AL81" s="197">
        <f t="shared" si="33"/>
        <v>1.4530588235294117</v>
      </c>
      <c r="AM81" s="197">
        <f t="shared" si="33"/>
        <v>1.4692941176470589</v>
      </c>
      <c r="AN81" s="197">
        <f t="shared" si="33"/>
        <v>2.4547143459592085</v>
      </c>
      <c r="AO81" s="197">
        <f t="shared" si="33"/>
        <v>2.5007422174513114</v>
      </c>
      <c r="AP81" s="197">
        <f t="shared" si="33"/>
        <v>3.1441596341297515</v>
      </c>
      <c r="AQ81" s="197">
        <f t="shared" si="33"/>
        <v>3.1745740643050371</v>
      </c>
      <c r="AR81" s="197">
        <f t="shared" si="33"/>
        <v>3.0350448764910718</v>
      </c>
      <c r="AS81" s="197">
        <f t="shared" si="33"/>
        <v>3.2538683179328127</v>
      </c>
      <c r="AT81" s="197">
        <f t="shared" si="33"/>
        <v>3.3240192088751046</v>
      </c>
      <c r="AU81" s="197">
        <f t="shared" si="33"/>
        <v>3.1282601366710763</v>
      </c>
      <c r="AV81" s="197">
        <f t="shared" si="33"/>
        <v>3.3004803102194282</v>
      </c>
      <c r="AW81" s="198">
        <f t="shared" si="33"/>
        <v>3.3364611004063289</v>
      </c>
      <c r="AX81" s="197">
        <f t="shared" si="33"/>
        <v>1.5262570438799077</v>
      </c>
      <c r="AY81" s="197">
        <f t="shared" si="33"/>
        <v>1.5447949191685912</v>
      </c>
      <c r="AZ81" s="197">
        <f t="shared" si="33"/>
        <v>2.547969799087034</v>
      </c>
      <c r="BA81" s="197">
        <f t="shared" si="33"/>
        <v>2.604264820930609</v>
      </c>
      <c r="BB81" s="197">
        <f t="shared" si="33"/>
        <v>3.2481058805521821</v>
      </c>
      <c r="BC81" s="197">
        <f t="shared" si="33"/>
        <v>3.2867502530418999</v>
      </c>
      <c r="BD81" s="197">
        <f t="shared" si="33"/>
        <v>3.1381423947230291</v>
      </c>
      <c r="BE81" s="197">
        <f t="shared" si="33"/>
        <v>3.367675517675321</v>
      </c>
      <c r="BF81" s="197">
        <f t="shared" si="33"/>
        <v>3.4478521153186117</v>
      </c>
      <c r="BG81" s="197">
        <f t="shared" si="33"/>
        <v>3.241832834234514</v>
      </c>
      <c r="BH81" s="197">
        <f t="shared" si="33"/>
        <v>3.4211105454679296</v>
      </c>
      <c r="BI81" s="198">
        <f t="shared" si="33"/>
        <v>3.4561430879190644</v>
      </c>
      <c r="BJ81" s="197">
        <f t="shared" si="33"/>
        <v>1.5666752330097089</v>
      </c>
      <c r="BK81" s="197">
        <f t="shared" si="33"/>
        <v>1.5872220000000001</v>
      </c>
      <c r="BL81" s="197">
        <f t="shared" si="33"/>
        <v>2.5936495914017663</v>
      </c>
      <c r="BM81" s="197">
        <f t="shared" si="33"/>
        <v>2.6645312649294395</v>
      </c>
      <c r="BN81" s="197">
        <f t="shared" si="33"/>
        <v>3.3131190278550275</v>
      </c>
      <c r="BO81" s="197">
        <f t="shared" ref="BO81:CS88" si="34">IFERROR(BO70/BO48,"")</f>
        <v>3.3540708528985155</v>
      </c>
      <c r="BP81" s="197">
        <f t="shared" si="34"/>
        <v>3.2005571639421269</v>
      </c>
      <c r="BQ81" s="197">
        <f t="shared" si="34"/>
        <v>3.4359497847074425</v>
      </c>
      <c r="BR81" s="197">
        <f t="shared" si="34"/>
        <v>3.5276717822919417</v>
      </c>
      <c r="BS81" s="197">
        <f t="shared" si="34"/>
        <v>3.3160496646029882</v>
      </c>
      <c r="BT81" s="197">
        <f t="shared" si="34"/>
        <v>3.4996385126835188</v>
      </c>
      <c r="BU81" s="198">
        <f t="shared" si="34"/>
        <v>3.536231884843998</v>
      </c>
      <c r="BV81" s="197">
        <f t="shared" si="34"/>
        <v>1.6232604144723617</v>
      </c>
      <c r="BW81" s="197">
        <f t="shared" si="34"/>
        <v>1.6456260518592967</v>
      </c>
      <c r="BX81" s="197">
        <f t="shared" si="34"/>
        <v>2.672010804989486</v>
      </c>
      <c r="BY81" s="197">
        <f t="shared" si="34"/>
        <v>2.7524733990857424</v>
      </c>
      <c r="BZ81" s="197">
        <f t="shared" si="34"/>
        <v>3.4337778916956077</v>
      </c>
      <c r="CA81" s="197">
        <f t="shared" si="34"/>
        <v>3.4761760631098233</v>
      </c>
      <c r="CB81" s="197">
        <f t="shared" si="34"/>
        <v>3.3170434873473593</v>
      </c>
      <c r="CC81" s="197">
        <f t="shared" si="34"/>
        <v>3.5523815010135227</v>
      </c>
      <c r="CD81" s="197">
        <f t="shared" si="34"/>
        <v>3.648627678134678</v>
      </c>
      <c r="CE81" s="197">
        <f t="shared" si="34"/>
        <v>3.4292055262135275</v>
      </c>
      <c r="CF81" s="197">
        <f t="shared" si="34"/>
        <v>3.6153701191175536</v>
      </c>
      <c r="CG81" s="198">
        <f t="shared" si="34"/>
        <v>3.6364718381240215</v>
      </c>
      <c r="CH81" s="197">
        <f t="shared" si="34"/>
        <v>1.6910557881649486</v>
      </c>
      <c r="CI81" s="197">
        <f t="shared" si="34"/>
        <v>1.7149190745154641</v>
      </c>
      <c r="CJ81" s="197">
        <f t="shared" si="34"/>
        <v>2.7764754538062717</v>
      </c>
      <c r="CK81" s="197">
        <f t="shared" si="34"/>
        <v>2.8638332886300932</v>
      </c>
      <c r="CL81" s="197">
        <f t="shared" si="34"/>
        <v>3.5682474807999185</v>
      </c>
      <c r="CM81" s="197">
        <f t="shared" si="34"/>
        <v>3.6130896972494519</v>
      </c>
      <c r="CN81" s="197">
        <f t="shared" si="34"/>
        <v>3.446650247453841</v>
      </c>
      <c r="CO81" s="197">
        <f t="shared" si="34"/>
        <v>3.6913105396564858</v>
      </c>
      <c r="CP81" s="197">
        <f t="shared" si="34"/>
        <v>3.7933414925330333</v>
      </c>
      <c r="CQ81" s="197">
        <f t="shared" si="34"/>
        <v>3.5562703868099605</v>
      </c>
      <c r="CR81" s="197">
        <f t="shared" si="34"/>
        <v>3.7579052321643354</v>
      </c>
      <c r="CS81" s="198">
        <f t="shared" si="34"/>
        <v>3.7793047078041959</v>
      </c>
    </row>
    <row r="82" spans="1:99" s="197" customFormat="1" x14ac:dyDescent="0.25">
      <c r="A82" s="197" t="s">
        <v>64</v>
      </c>
      <c r="B82" s="197">
        <f t="shared" ref="B82:Y88" si="35">IFERROR(B71/B49,"")</f>
        <v>1.2622950819672132</v>
      </c>
      <c r="C82" s="197">
        <f t="shared" si="35"/>
        <v>1.1805555555555556</v>
      </c>
      <c r="D82" s="197">
        <f t="shared" si="35"/>
        <v>1.4214285714285715</v>
      </c>
      <c r="E82" s="197">
        <f t="shared" si="35"/>
        <v>1.4457831325301205</v>
      </c>
      <c r="F82" s="197">
        <f t="shared" si="35"/>
        <v>1.2358490566037736</v>
      </c>
      <c r="G82" s="197">
        <f t="shared" si="35"/>
        <v>1.3317073170731708</v>
      </c>
      <c r="H82" s="197">
        <f t="shared" si="35"/>
        <v>1.4462809917355373</v>
      </c>
      <c r="I82" s="197">
        <f t="shared" si="35"/>
        <v>1.2971428571428572</v>
      </c>
      <c r="J82" s="197">
        <f t="shared" si="35"/>
        <v>1.5092936802973977</v>
      </c>
      <c r="K82" s="197">
        <f t="shared" si="35"/>
        <v>1.3316831683168318</v>
      </c>
      <c r="L82" s="197">
        <f t="shared" si="35"/>
        <v>1.678191489361702</v>
      </c>
      <c r="M82" s="198">
        <f t="shared" si="35"/>
        <v>1.8985507246376812</v>
      </c>
      <c r="N82" s="199">
        <f t="shared" si="35"/>
        <v>1.3898305084745763</v>
      </c>
      <c r="O82" s="199">
        <f t="shared" si="35"/>
        <v>1.3015873015873016</v>
      </c>
      <c r="P82" s="199">
        <f t="shared" si="35"/>
        <v>1.7807308970099667</v>
      </c>
      <c r="Q82" s="199">
        <f t="shared" si="35"/>
        <v>1.4385245901639345</v>
      </c>
      <c r="R82" s="199">
        <f t="shared" si="35"/>
        <v>1.3578595317725752</v>
      </c>
      <c r="S82" s="199">
        <f t="shared" si="35"/>
        <v>1.6579861111111112</v>
      </c>
      <c r="T82" s="199">
        <f t="shared" si="35"/>
        <v>1.4011142061281336</v>
      </c>
      <c r="U82" s="199">
        <f t="shared" si="35"/>
        <v>1.4156479217603912</v>
      </c>
      <c r="V82" s="197">
        <f t="shared" si="35"/>
        <v>1.7274273863356426</v>
      </c>
      <c r="W82" s="197">
        <f t="shared" si="35"/>
        <v>1.5597573720543789</v>
      </c>
      <c r="X82" s="197">
        <f t="shared" si="35"/>
        <v>1.5982846535091051</v>
      </c>
      <c r="Y82" s="198">
        <f t="shared" si="35"/>
        <v>1.6641792694790078</v>
      </c>
      <c r="Z82" s="197">
        <f t="shared" si="33"/>
        <v>1.3824619755338676</v>
      </c>
      <c r="AA82" s="197">
        <f t="shared" si="33"/>
        <v>1.2706345102429983</v>
      </c>
      <c r="AB82" s="197">
        <f t="shared" si="33"/>
        <v>1.3672609406708887</v>
      </c>
      <c r="AC82" s="197">
        <f t="shared" si="33"/>
        <v>1.3811566586172828</v>
      </c>
      <c r="AD82" s="197">
        <f t="shared" si="33"/>
        <v>1.5470065246695803</v>
      </c>
      <c r="AE82" s="197">
        <f t="shared" si="33"/>
        <v>1.5853516059040129</v>
      </c>
      <c r="AF82" s="197">
        <f t="shared" si="33"/>
        <v>1.4667096060377782</v>
      </c>
      <c r="AG82" s="197">
        <f t="shared" si="33"/>
        <v>1.5462558816025338</v>
      </c>
      <c r="AH82" s="197">
        <f t="shared" si="33"/>
        <v>1.6127462292986814</v>
      </c>
      <c r="AI82" s="197">
        <f t="shared" si="33"/>
        <v>1.4857829373945728</v>
      </c>
      <c r="AJ82" s="197">
        <f t="shared" si="33"/>
        <v>1.5453591908809603</v>
      </c>
      <c r="AK82" s="198">
        <f t="shared" si="33"/>
        <v>1.6113225760641441</v>
      </c>
      <c r="AL82" s="197">
        <f t="shared" si="33"/>
        <v>1.4317136635829253</v>
      </c>
      <c r="AM82" s="197">
        <f t="shared" si="33"/>
        <v>1.3013782454532787</v>
      </c>
      <c r="AN82" s="197">
        <f t="shared" si="33"/>
        <v>1.399928336950425</v>
      </c>
      <c r="AO82" s="197">
        <f t="shared" si="33"/>
        <v>1.42997793055478</v>
      </c>
      <c r="AP82" s="197">
        <f t="shared" si="33"/>
        <v>1.5976228533601633</v>
      </c>
      <c r="AQ82" s="197">
        <f t="shared" si="33"/>
        <v>1.6485317393868695</v>
      </c>
      <c r="AR82" s="197">
        <f t="shared" si="33"/>
        <v>1.5574892233885265</v>
      </c>
      <c r="AS82" s="197">
        <f t="shared" si="33"/>
        <v>1.6368610976552598</v>
      </c>
      <c r="AT82" s="197">
        <f t="shared" si="33"/>
        <v>1.7071289123146594</v>
      </c>
      <c r="AU82" s="197">
        <f t="shared" si="33"/>
        <v>1.596777110568933</v>
      </c>
      <c r="AV82" s="197">
        <f t="shared" si="33"/>
        <v>1.6542229231824486</v>
      </c>
      <c r="AW82" s="198">
        <f t="shared" si="33"/>
        <v>1.7189134236070265</v>
      </c>
      <c r="AX82" s="197">
        <f t="shared" si="33"/>
        <v>1.5027753006637226</v>
      </c>
      <c r="AY82" s="197">
        <f t="shared" si="33"/>
        <v>1.3600019217411325</v>
      </c>
      <c r="AZ82" s="197">
        <f t="shared" si="33"/>
        <v>1.4687980917560237</v>
      </c>
      <c r="BA82" s="197">
        <f t="shared" si="33"/>
        <v>1.4865131931210571</v>
      </c>
      <c r="BB82" s="197">
        <f t="shared" si="33"/>
        <v>1.6640072945450979</v>
      </c>
      <c r="BC82" s="197">
        <f t="shared" si="33"/>
        <v>1.7174999028335385</v>
      </c>
      <c r="BD82" s="197">
        <f t="shared" si="33"/>
        <v>1.606050550728559</v>
      </c>
      <c r="BE82" s="197">
        <f t="shared" si="33"/>
        <v>1.7030557943812359</v>
      </c>
      <c r="BF82" s="197">
        <f t="shared" si="33"/>
        <v>1.7776620989011906</v>
      </c>
      <c r="BG82" s="197">
        <f t="shared" si="33"/>
        <v>1.6485430889748296</v>
      </c>
      <c r="BH82" s="197">
        <f t="shared" si="33"/>
        <v>1.7206608657342468</v>
      </c>
      <c r="BI82" s="198">
        <f t="shared" si="33"/>
        <v>1.7965754604980033</v>
      </c>
      <c r="BJ82" s="197">
        <f t="shared" si="33"/>
        <v>1.5386942891717472</v>
      </c>
      <c r="BK82" s="197">
        <f t="shared" si="33"/>
        <v>1.3927883831143983</v>
      </c>
      <c r="BL82" s="197">
        <f t="shared" si="33"/>
        <v>1.5028241563715554</v>
      </c>
      <c r="BM82" s="197">
        <f t="shared" si="33"/>
        <v>1.5222605079954472</v>
      </c>
      <c r="BN82" s="197">
        <f t="shared" si="33"/>
        <v>1.7042930273542301</v>
      </c>
      <c r="BO82" s="197">
        <f t="shared" si="34"/>
        <v>1.7547188609224698</v>
      </c>
      <c r="BP82" s="197">
        <f t="shared" si="34"/>
        <v>1.6442278407891995</v>
      </c>
      <c r="BQ82" s="197">
        <f t="shared" si="34"/>
        <v>1.7432616173228621</v>
      </c>
      <c r="BR82" s="197">
        <f t="shared" si="34"/>
        <v>1.8170108750652882</v>
      </c>
      <c r="BS82" s="197">
        <f t="shared" si="34"/>
        <v>1.6883332660358834</v>
      </c>
      <c r="BT82" s="197">
        <f t="shared" si="34"/>
        <v>1.7619918950774331</v>
      </c>
      <c r="BU82" s="198">
        <f t="shared" si="34"/>
        <v>1.8357713769015729</v>
      </c>
      <c r="BV82" s="197">
        <f t="shared" si="34"/>
        <v>1.5910378647800256</v>
      </c>
      <c r="BW82" s="197">
        <f t="shared" si="34"/>
        <v>1.4412461721546925</v>
      </c>
      <c r="BX82" s="197">
        <f t="shared" si="34"/>
        <v>1.5555297536116479</v>
      </c>
      <c r="BY82" s="197">
        <f t="shared" si="34"/>
        <v>1.5747596617577753</v>
      </c>
      <c r="BZ82" s="197">
        <f t="shared" si="34"/>
        <v>1.7639495048670928</v>
      </c>
      <c r="CA82" s="197">
        <f t="shared" si="34"/>
        <v>1.8157846533139903</v>
      </c>
      <c r="CB82" s="197">
        <f t="shared" si="34"/>
        <v>1.7020023611097679</v>
      </c>
      <c r="CC82" s="197">
        <f t="shared" si="34"/>
        <v>1.8023001881795944</v>
      </c>
      <c r="CD82" s="197">
        <f t="shared" si="34"/>
        <v>1.8785249412761678</v>
      </c>
      <c r="CE82" s="197">
        <f t="shared" si="34"/>
        <v>1.7455280129170681</v>
      </c>
      <c r="CF82" s="197">
        <f t="shared" si="34"/>
        <v>1.8206883776655673</v>
      </c>
      <c r="CG82" s="198">
        <f t="shared" si="34"/>
        <v>1.8970837806901875</v>
      </c>
      <c r="CH82" s="197">
        <f t="shared" si="34"/>
        <v>1.6507816247265765</v>
      </c>
      <c r="CI82" s="197">
        <f t="shared" si="34"/>
        <v>1.4946497841628774</v>
      </c>
      <c r="CJ82" s="197">
        <f t="shared" si="34"/>
        <v>1.612231671993636</v>
      </c>
      <c r="CK82" s="197">
        <f t="shared" si="34"/>
        <v>1.6325424459826137</v>
      </c>
      <c r="CL82" s="197">
        <f t="shared" si="34"/>
        <v>1.8281893690904913</v>
      </c>
      <c r="CM82" s="197">
        <f t="shared" si="34"/>
        <v>1.8823331337957219</v>
      </c>
      <c r="CN82" s="197">
        <f t="shared" si="34"/>
        <v>1.7639943879514266</v>
      </c>
      <c r="CO82" s="197">
        <f t="shared" si="34"/>
        <v>1.8678200996535717</v>
      </c>
      <c r="CP82" s="197">
        <f t="shared" si="34"/>
        <v>1.9473558873667411</v>
      </c>
      <c r="CQ82" s="197">
        <f t="shared" si="34"/>
        <v>1.8070148796122749</v>
      </c>
      <c r="CR82" s="197">
        <f t="shared" si="34"/>
        <v>1.8869880883569585</v>
      </c>
      <c r="CS82" s="198">
        <f t="shared" si="34"/>
        <v>1.9665318545615624</v>
      </c>
    </row>
    <row r="83" spans="1:99" s="197" customFormat="1" x14ac:dyDescent="0.25">
      <c r="A83" s="197" t="s">
        <v>65</v>
      </c>
      <c r="B83" s="197">
        <f t="shared" si="35"/>
        <v>1.3490566037735849</v>
      </c>
      <c r="C83" s="197">
        <f t="shared" si="35"/>
        <v>1.2264150943396226</v>
      </c>
      <c r="D83" s="197">
        <f t="shared" si="35"/>
        <v>1.647887323943662</v>
      </c>
      <c r="E83" s="197">
        <f t="shared" si="35"/>
        <v>1.4142857142857144</v>
      </c>
      <c r="F83" s="197">
        <f t="shared" si="35"/>
        <v>1.4598765432098766</v>
      </c>
      <c r="G83" s="197">
        <f t="shared" si="35"/>
        <v>1.4697986577181208</v>
      </c>
      <c r="H83" s="197">
        <f t="shared" si="35"/>
        <v>1.4345238095238095</v>
      </c>
      <c r="I83" s="197">
        <f t="shared" si="35"/>
        <v>1.3333333333333333</v>
      </c>
      <c r="J83" s="197">
        <f t="shared" si="35"/>
        <v>1.7212643678160919</v>
      </c>
      <c r="K83" s="197">
        <f t="shared" si="35"/>
        <v>1.4187192118226601</v>
      </c>
      <c r="L83" s="197">
        <f t="shared" si="35"/>
        <v>1.9090909090909092</v>
      </c>
      <c r="M83" s="198">
        <f t="shared" si="35"/>
        <v>1.9171875</v>
      </c>
      <c r="N83" s="199">
        <f t="shared" si="35"/>
        <v>1.2980769230769231</v>
      </c>
      <c r="O83" s="199">
        <f t="shared" si="35"/>
        <v>1.4642857142857142</v>
      </c>
      <c r="P83" s="199">
        <f t="shared" si="35"/>
        <v>1.8367346938775511</v>
      </c>
      <c r="Q83" s="199">
        <f t="shared" si="35"/>
        <v>1.4792899408284024</v>
      </c>
      <c r="R83" s="199">
        <f t="shared" si="35"/>
        <v>1.5802469135802468</v>
      </c>
      <c r="S83" s="199">
        <f t="shared" si="35"/>
        <v>1.8685344827586208</v>
      </c>
      <c r="T83" s="199">
        <f t="shared" si="35"/>
        <v>1.33</v>
      </c>
      <c r="U83" s="199">
        <f t="shared" si="35"/>
        <v>1.4780701754385965</v>
      </c>
      <c r="V83" s="197">
        <f t="shared" si="35"/>
        <v>1.6713197652640779</v>
      </c>
      <c r="W83" s="197">
        <f t="shared" si="35"/>
        <v>1.4574509329759096</v>
      </c>
      <c r="X83" s="197">
        <f t="shared" si="35"/>
        <v>1.4832415422872951</v>
      </c>
      <c r="Y83" s="198">
        <f t="shared" si="35"/>
        <v>1.6949672336335655</v>
      </c>
      <c r="Z83" s="197">
        <f t="shared" si="33"/>
        <v>1.2018884462266279</v>
      </c>
      <c r="AA83" s="197">
        <f t="shared" si="33"/>
        <v>1.4301844910879695</v>
      </c>
      <c r="AB83" s="197">
        <f t="shared" si="33"/>
        <v>1.6760402738175089</v>
      </c>
      <c r="AC83" s="197">
        <f t="shared" si="33"/>
        <v>1.5536656028866287</v>
      </c>
      <c r="AD83" s="197">
        <f t="shared" si="33"/>
        <v>1.6475575611223323</v>
      </c>
      <c r="AE83" s="197">
        <f t="shared" si="33"/>
        <v>1.694442801294034</v>
      </c>
      <c r="AF83" s="197">
        <f t="shared" si="33"/>
        <v>1.5529507493569852</v>
      </c>
      <c r="AG83" s="197">
        <f t="shared" si="33"/>
        <v>1.6485370605041634</v>
      </c>
      <c r="AH83" s="197">
        <f t="shared" si="33"/>
        <v>1.7096919112019004</v>
      </c>
      <c r="AI83" s="197">
        <f t="shared" si="33"/>
        <v>1.5771745789800624</v>
      </c>
      <c r="AJ83" s="197">
        <f t="shared" si="33"/>
        <v>1.6508699304384142</v>
      </c>
      <c r="AK83" s="198">
        <f t="shared" si="33"/>
        <v>1.7090193931607203</v>
      </c>
      <c r="AL83" s="197">
        <f t="shared" si="33"/>
        <v>1.2492369358353097</v>
      </c>
      <c r="AM83" s="197">
        <f t="shared" si="33"/>
        <v>1.4675974486916272</v>
      </c>
      <c r="AN83" s="197">
        <f t="shared" si="33"/>
        <v>1.7148201758658648</v>
      </c>
      <c r="AO83" s="197">
        <f t="shared" si="33"/>
        <v>1.59301567814034</v>
      </c>
      <c r="AP83" s="197">
        <f t="shared" si="33"/>
        <v>1.7131731745082022</v>
      </c>
      <c r="AQ83" s="197">
        <f t="shared" si="33"/>
        <v>1.746965522711857</v>
      </c>
      <c r="AR83" s="197">
        <f t="shared" si="33"/>
        <v>1.6498157298506597</v>
      </c>
      <c r="AS83" s="197">
        <f t="shared" si="33"/>
        <v>1.7566376976831883</v>
      </c>
      <c r="AT83" s="197">
        <f t="shared" si="33"/>
        <v>1.8051458232414446</v>
      </c>
      <c r="AU83" s="197">
        <f t="shared" si="33"/>
        <v>1.6886183364137548</v>
      </c>
      <c r="AV83" s="197">
        <f t="shared" si="33"/>
        <v>1.7741967895210369</v>
      </c>
      <c r="AW83" s="198">
        <f t="shared" si="33"/>
        <v>1.8247833858689617</v>
      </c>
      <c r="AX83" s="197">
        <f t="shared" si="33"/>
        <v>1.3263670248683288</v>
      </c>
      <c r="AY83" s="197">
        <f t="shared" si="33"/>
        <v>1.5429946466005118</v>
      </c>
      <c r="AZ83" s="197">
        <f t="shared" si="33"/>
        <v>1.7864116300943871</v>
      </c>
      <c r="BA83" s="197">
        <f t="shared" si="33"/>
        <v>1.6677710976055515</v>
      </c>
      <c r="BB83" s="197">
        <f t="shared" si="33"/>
        <v>1.7710717218390293</v>
      </c>
      <c r="BC83" s="197">
        <f t="shared" si="33"/>
        <v>1.8242246427462736</v>
      </c>
      <c r="BD83" s="197">
        <f t="shared" si="33"/>
        <v>1.7160834458377203</v>
      </c>
      <c r="BE83" s="197">
        <f t="shared" si="33"/>
        <v>1.8128407676454583</v>
      </c>
      <c r="BF83" s="197">
        <f t="shared" si="33"/>
        <v>1.8836668457859274</v>
      </c>
      <c r="BG83" s="197">
        <f t="shared" si="33"/>
        <v>1.7564040894152084</v>
      </c>
      <c r="BH83" s="197">
        <f t="shared" si="33"/>
        <v>1.8317145433053659</v>
      </c>
      <c r="BI83" s="198">
        <f t="shared" si="33"/>
        <v>1.90427429847651</v>
      </c>
      <c r="BJ83" s="197">
        <f t="shared" si="33"/>
        <v>1.3503077953960601</v>
      </c>
      <c r="BK83" s="197">
        <f t="shared" si="33"/>
        <v>1.5797320702353763</v>
      </c>
      <c r="BL83" s="197">
        <f t="shared" si="33"/>
        <v>1.829433140589442</v>
      </c>
      <c r="BM83" s="197">
        <f t="shared" si="33"/>
        <v>1.7083721259620972</v>
      </c>
      <c r="BN83" s="197">
        <f t="shared" si="33"/>
        <v>1.8140288669185098</v>
      </c>
      <c r="BO83" s="197">
        <f t="shared" si="34"/>
        <v>1.8681437129034826</v>
      </c>
      <c r="BP83" s="197">
        <f t="shared" si="34"/>
        <v>1.7525110777088571</v>
      </c>
      <c r="BQ83" s="197">
        <f t="shared" si="34"/>
        <v>1.855919343172173</v>
      </c>
      <c r="BR83" s="197">
        <f t="shared" si="34"/>
        <v>1.9297203620867502</v>
      </c>
      <c r="BS83" s="197">
        <f t="shared" si="34"/>
        <v>1.7948816640296972</v>
      </c>
      <c r="BT83" s="197">
        <f t="shared" si="34"/>
        <v>1.8759258511509813</v>
      </c>
      <c r="BU83" s="198">
        <f t="shared" si="34"/>
        <v>1.9497276611736323</v>
      </c>
      <c r="BV83" s="197">
        <f t="shared" si="34"/>
        <v>1.393028950932077</v>
      </c>
      <c r="BW83" s="197">
        <f t="shared" si="34"/>
        <v>1.6330081713956295</v>
      </c>
      <c r="BX83" s="197">
        <f t="shared" si="34"/>
        <v>1.8933987376588484</v>
      </c>
      <c r="BY83" s="197">
        <f t="shared" si="34"/>
        <v>1.768073896973507</v>
      </c>
      <c r="BZ83" s="197">
        <f t="shared" si="34"/>
        <v>1.8773301757367977</v>
      </c>
      <c r="CA83" s="197">
        <f t="shared" si="34"/>
        <v>1.9329281207073958</v>
      </c>
      <c r="CB83" s="197">
        <f t="shared" si="34"/>
        <v>1.813842257301532</v>
      </c>
      <c r="CC83" s="197">
        <f t="shared" si="34"/>
        <v>1.9187017385773664</v>
      </c>
      <c r="CD83" s="197">
        <f t="shared" si="34"/>
        <v>1.9949916345913501</v>
      </c>
      <c r="CE83" s="197">
        <f t="shared" si="34"/>
        <v>1.8556566399516536</v>
      </c>
      <c r="CF83" s="197">
        <f t="shared" si="34"/>
        <v>1.9384170368429625</v>
      </c>
      <c r="CG83" s="198">
        <f t="shared" si="34"/>
        <v>2.0148351182474156</v>
      </c>
      <c r="CH83" s="197">
        <f t="shared" si="34"/>
        <v>1.4440842405272758</v>
      </c>
      <c r="CI83" s="197">
        <f t="shared" si="34"/>
        <v>1.694654771954853</v>
      </c>
      <c r="CJ83" s="197">
        <f t="shared" si="34"/>
        <v>1.9628569594950036</v>
      </c>
      <c r="CK83" s="197">
        <f t="shared" si="34"/>
        <v>1.8324689450016816</v>
      </c>
      <c r="CL83" s="197">
        <f t="shared" si="34"/>
        <v>1.9456812638358654</v>
      </c>
      <c r="CM83" s="197">
        <f t="shared" si="34"/>
        <v>2.0037618535643298</v>
      </c>
      <c r="CN83" s="197">
        <f t="shared" si="34"/>
        <v>1.8800371126149413</v>
      </c>
      <c r="CO83" s="197">
        <f t="shared" si="34"/>
        <v>1.9884727574423391</v>
      </c>
      <c r="CP83" s="197">
        <f t="shared" si="34"/>
        <v>2.0680935509186509</v>
      </c>
      <c r="CQ83" s="197">
        <f t="shared" si="34"/>
        <v>1.921250589439528</v>
      </c>
      <c r="CR83" s="197">
        <f t="shared" si="34"/>
        <v>2.0090064001931069</v>
      </c>
      <c r="CS83" s="198">
        <f t="shared" si="34"/>
        <v>2.0885696329970123</v>
      </c>
    </row>
    <row r="84" spans="1:99" s="197" customFormat="1" x14ac:dyDescent="0.25">
      <c r="A84" s="197" t="s">
        <v>66</v>
      </c>
      <c r="B84" s="197">
        <f t="shared" si="35"/>
        <v>1.2661290322580645</v>
      </c>
      <c r="C84" s="197">
        <f t="shared" si="35"/>
        <v>1.3017241379310345</v>
      </c>
      <c r="D84" s="197">
        <f t="shared" si="35"/>
        <v>1.375</v>
      </c>
      <c r="E84" s="197">
        <f t="shared" si="35"/>
        <v>1.4454545454545455</v>
      </c>
      <c r="F84" s="197">
        <f t="shared" si="35"/>
        <v>1.275735294117647</v>
      </c>
      <c r="G84" s="197">
        <f t="shared" si="35"/>
        <v>1.3482490272373542</v>
      </c>
      <c r="H84" s="197">
        <f t="shared" si="35"/>
        <v>1.3803418803418803</v>
      </c>
      <c r="I84" s="197">
        <f t="shared" si="35"/>
        <v>1.1812499999999999</v>
      </c>
      <c r="J84" s="197">
        <f t="shared" si="35"/>
        <v>1.4481481481481482</v>
      </c>
      <c r="K84" s="197">
        <f t="shared" si="35"/>
        <v>1.3666666666666667</v>
      </c>
      <c r="L84" s="197">
        <f t="shared" si="35"/>
        <v>1.9097744360902256</v>
      </c>
      <c r="M84" s="198">
        <f t="shared" si="35"/>
        <v>1.6189655172413793</v>
      </c>
      <c r="N84" s="199">
        <f t="shared" si="35"/>
        <v>1.227891156462585</v>
      </c>
      <c r="O84" s="199">
        <f t="shared" si="35"/>
        <v>1.2824858757062148</v>
      </c>
      <c r="P84" s="199">
        <f t="shared" si="35"/>
        <v>1.9066666666666667</v>
      </c>
      <c r="Q84" s="199">
        <f t="shared" si="35"/>
        <v>2.064516129032258</v>
      </c>
      <c r="R84" s="199">
        <f t="shared" si="35"/>
        <v>1.7533333333333334</v>
      </c>
      <c r="S84" s="199">
        <f t="shared" si="35"/>
        <v>1.706</v>
      </c>
      <c r="T84" s="199">
        <f t="shared" si="35"/>
        <v>1.5763546798029557</v>
      </c>
      <c r="U84" s="199">
        <f t="shared" si="35"/>
        <v>1.4788273615635179</v>
      </c>
      <c r="V84" s="197">
        <f t="shared" si="35"/>
        <v>2</v>
      </c>
      <c r="W84" s="197">
        <f t="shared" si="35"/>
        <v>1.9</v>
      </c>
      <c r="X84" s="197">
        <f t="shared" si="35"/>
        <v>1.9367330499197477</v>
      </c>
      <c r="Y84" s="198">
        <f t="shared" si="35"/>
        <v>2.1393265684380571</v>
      </c>
      <c r="Z84" s="197">
        <f t="shared" si="33"/>
        <v>1.2340371681978395</v>
      </c>
      <c r="AA84" s="197">
        <f t="shared" si="33"/>
        <v>1.2976853951070291</v>
      </c>
      <c r="AB84" s="197">
        <f t="shared" si="33"/>
        <v>1.5904343282879578</v>
      </c>
      <c r="AC84" s="197">
        <f t="shared" si="33"/>
        <v>1.6680045011200737</v>
      </c>
      <c r="AD84" s="197">
        <f t="shared" si="33"/>
        <v>1.7517684966781519</v>
      </c>
      <c r="AE84" s="197">
        <f t="shared" si="33"/>
        <v>1.798046048897866</v>
      </c>
      <c r="AF84" s="197">
        <f t="shared" si="33"/>
        <v>1.6545963289294932</v>
      </c>
      <c r="AG84" s="197">
        <f t="shared" si="33"/>
        <v>1.7398201283685009</v>
      </c>
      <c r="AH84" s="197">
        <f t="shared" si="33"/>
        <v>1.8114027953781229</v>
      </c>
      <c r="AI84" s="197">
        <f t="shared" si="33"/>
        <v>1.665286690482344</v>
      </c>
      <c r="AJ84" s="197">
        <f t="shared" si="33"/>
        <v>1.7503283057315753</v>
      </c>
      <c r="AK84" s="198">
        <f t="shared" si="33"/>
        <v>1.8131524478288108</v>
      </c>
      <c r="AL84" s="197">
        <f t="shared" si="33"/>
        <v>1.2760726965473823</v>
      </c>
      <c r="AM84" s="197">
        <f t="shared" si="33"/>
        <v>1.3336732172663381</v>
      </c>
      <c r="AN84" s="197">
        <f t="shared" si="33"/>
        <v>1.6233409404900268</v>
      </c>
      <c r="AO84" s="197">
        <f t="shared" si="33"/>
        <v>1.7085193999079267</v>
      </c>
      <c r="AP84" s="197">
        <f t="shared" si="33"/>
        <v>1.7954127733697431</v>
      </c>
      <c r="AQ84" s="197">
        <f t="shared" si="33"/>
        <v>1.862884516101118</v>
      </c>
      <c r="AR84" s="197">
        <f t="shared" si="33"/>
        <v>1.7400883726230234</v>
      </c>
      <c r="AS84" s="197">
        <f t="shared" si="33"/>
        <v>1.8543846371433863</v>
      </c>
      <c r="AT84" s="197">
        <f t="shared" si="33"/>
        <v>1.9212282732623907</v>
      </c>
      <c r="AU84" s="197">
        <f t="shared" si="33"/>
        <v>1.7784376340840407</v>
      </c>
      <c r="AV84" s="197">
        <f t="shared" si="33"/>
        <v>1.8738098872296145</v>
      </c>
      <c r="AW84" s="198">
        <f t="shared" si="33"/>
        <v>1.9409084560395162</v>
      </c>
      <c r="AX84" s="197">
        <f t="shared" si="33"/>
        <v>1.3541493184442179</v>
      </c>
      <c r="AY84" s="197">
        <f t="shared" si="33"/>
        <v>1.4075346437714866</v>
      </c>
      <c r="AZ84" s="197">
        <f t="shared" si="33"/>
        <v>1.6780917276662743</v>
      </c>
      <c r="BA84" s="197">
        <f t="shared" si="33"/>
        <v>1.7757410315099245</v>
      </c>
      <c r="BB84" s="197">
        <f t="shared" si="33"/>
        <v>1.8812922096711988</v>
      </c>
      <c r="BC84" s="197">
        <f t="shared" si="33"/>
        <v>1.9348711434984669</v>
      </c>
      <c r="BD84" s="197">
        <f t="shared" si="33"/>
        <v>1.814712198372987</v>
      </c>
      <c r="BE84" s="197">
        <f t="shared" si="33"/>
        <v>1.9295800739454576</v>
      </c>
      <c r="BF84" s="197">
        <f t="shared" si="33"/>
        <v>1.9935680757340939</v>
      </c>
      <c r="BG84" s="197">
        <f t="shared" si="33"/>
        <v>1.8540571149102341</v>
      </c>
      <c r="BH84" s="197">
        <f t="shared" si="33"/>
        <v>1.9492796916154633</v>
      </c>
      <c r="BI84" s="198">
        <f t="shared" si="33"/>
        <v>2.0154795812020718</v>
      </c>
      <c r="BJ84" s="197">
        <f t="shared" si="33"/>
        <v>1.3763083407563583</v>
      </c>
      <c r="BK84" s="197">
        <f t="shared" si="33"/>
        <v>1.4374173263325887</v>
      </c>
      <c r="BL84" s="197">
        <f t="shared" si="33"/>
        <v>1.7191804954794476</v>
      </c>
      <c r="BM84" s="197">
        <f t="shared" si="33"/>
        <v>1.8204050179213056</v>
      </c>
      <c r="BN84" s="197">
        <f t="shared" si="33"/>
        <v>1.9269252149822893</v>
      </c>
      <c r="BO84" s="197">
        <f t="shared" si="34"/>
        <v>1.9814984483942479</v>
      </c>
      <c r="BP84" s="197">
        <f t="shared" si="34"/>
        <v>1.8585226360543246</v>
      </c>
      <c r="BQ84" s="197">
        <f t="shared" si="34"/>
        <v>1.9707222726711267</v>
      </c>
      <c r="BR84" s="197">
        <f t="shared" si="34"/>
        <v>2.0424280188319441</v>
      </c>
      <c r="BS84" s="197">
        <f t="shared" si="34"/>
        <v>1.8995706386237936</v>
      </c>
      <c r="BT84" s="197">
        <f t="shared" si="34"/>
        <v>1.9920282443655546</v>
      </c>
      <c r="BU84" s="198">
        <f t="shared" si="34"/>
        <v>2.0637381639283419</v>
      </c>
      <c r="BV84" s="197">
        <f t="shared" si="34"/>
        <v>1.4241527797007119</v>
      </c>
      <c r="BW84" s="197">
        <f t="shared" si="34"/>
        <v>1.4845438452716631</v>
      </c>
      <c r="BX84" s="197">
        <f t="shared" si="34"/>
        <v>1.7811932451338623</v>
      </c>
      <c r="BY84" s="197">
        <f t="shared" si="34"/>
        <v>1.8840352512103149</v>
      </c>
      <c r="BZ84" s="197">
        <f t="shared" si="34"/>
        <v>1.9939622063622688</v>
      </c>
      <c r="CA84" s="197">
        <f t="shared" si="34"/>
        <v>2.0500254408797787</v>
      </c>
      <c r="CB84" s="197">
        <f t="shared" si="34"/>
        <v>1.9233423474976576</v>
      </c>
      <c r="CC84" s="197">
        <f t="shared" si="34"/>
        <v>2.0372583124495836</v>
      </c>
      <c r="CD84" s="197">
        <f t="shared" si="34"/>
        <v>2.1114562977044971</v>
      </c>
      <c r="CE84" s="197">
        <f t="shared" si="34"/>
        <v>1.9638317137846673</v>
      </c>
      <c r="CF84" s="197">
        <f t="shared" si="34"/>
        <v>2.0584080694202416</v>
      </c>
      <c r="CG84" s="198">
        <f t="shared" si="34"/>
        <v>2.132645845563935</v>
      </c>
      <c r="CH84" s="197">
        <f t="shared" si="34"/>
        <v>1.4765072605502363</v>
      </c>
      <c r="CI84" s="197">
        <f t="shared" si="34"/>
        <v>1.539613281367505</v>
      </c>
      <c r="CJ84" s="197">
        <f t="shared" si="34"/>
        <v>1.8451388862937057</v>
      </c>
      <c r="CK84" s="197">
        <f t="shared" si="34"/>
        <v>1.9529522323786244</v>
      </c>
      <c r="CL84" s="197">
        <f t="shared" si="34"/>
        <v>2.0667761605794817</v>
      </c>
      <c r="CM84" s="197">
        <f t="shared" si="34"/>
        <v>2.1251326483692758</v>
      </c>
      <c r="CN84" s="197">
        <f t="shared" si="34"/>
        <v>1.9935086683940193</v>
      </c>
      <c r="CO84" s="197">
        <f t="shared" si="34"/>
        <v>2.1114785445216175</v>
      </c>
      <c r="CP84" s="197">
        <f t="shared" si="34"/>
        <v>2.1888270182544733</v>
      </c>
      <c r="CQ84" s="197">
        <f t="shared" si="34"/>
        <v>2.033336044262517</v>
      </c>
      <c r="CR84" s="197">
        <f t="shared" si="34"/>
        <v>2.1335371042348328</v>
      </c>
      <c r="CS84" s="198">
        <f t="shared" si="34"/>
        <v>2.210678586307985</v>
      </c>
    </row>
    <row r="85" spans="1:99" s="197" customFormat="1" x14ac:dyDescent="0.25">
      <c r="A85" s="197" t="s">
        <v>67</v>
      </c>
      <c r="B85" s="197">
        <f t="shared" si="35"/>
        <v>1.1111111111111112</v>
      </c>
      <c r="C85" s="197">
        <f t="shared" si="35"/>
        <v>1.1846153846153846</v>
      </c>
      <c r="D85" s="197">
        <f t="shared" si="35"/>
        <v>1.2903225806451613</v>
      </c>
      <c r="E85" s="197">
        <f t="shared" si="35"/>
        <v>1.471830985915493</v>
      </c>
      <c r="F85" s="197">
        <f t="shared" si="35"/>
        <v>1.2417582417582418</v>
      </c>
      <c r="G85" s="197">
        <f t="shared" si="35"/>
        <v>1.2377622377622377</v>
      </c>
      <c r="H85" s="197">
        <f t="shared" si="35"/>
        <v>1.2727272727272727</v>
      </c>
      <c r="I85" s="197">
        <f t="shared" si="35"/>
        <v>1.2714285714285714</v>
      </c>
      <c r="J85" s="197">
        <f t="shared" si="35"/>
        <v>1.2423076923076923</v>
      </c>
      <c r="K85" s="197">
        <f t="shared" si="35"/>
        <v>1.2239583333333333</v>
      </c>
      <c r="L85" s="197">
        <f t="shared" si="35"/>
        <v>1.9547738693467336</v>
      </c>
      <c r="M85" s="198">
        <f t="shared" si="35"/>
        <v>1.742489270386266</v>
      </c>
      <c r="N85" s="199">
        <f t="shared" si="35"/>
        <v>1.2137096774193548</v>
      </c>
      <c r="O85" s="199">
        <f t="shared" si="35"/>
        <v>1.1900826446280992</v>
      </c>
      <c r="P85" s="199">
        <f t="shared" si="35"/>
        <v>1.546875</v>
      </c>
      <c r="Q85" s="199">
        <f t="shared" si="35"/>
        <v>1.4619565217391304</v>
      </c>
      <c r="R85" s="199">
        <f t="shared" si="35"/>
        <v>1.3863636363636365</v>
      </c>
      <c r="S85" s="199">
        <f t="shared" si="35"/>
        <v>1.5087719298245614</v>
      </c>
      <c r="T85" s="199">
        <f t="shared" si="35"/>
        <v>1.4601769911504425</v>
      </c>
      <c r="U85" s="199">
        <f t="shared" si="35"/>
        <v>1.4580645161290322</v>
      </c>
      <c r="V85" s="197">
        <f t="shared" si="35"/>
        <v>1.5434826203208556</v>
      </c>
      <c r="W85" s="197">
        <f t="shared" si="35"/>
        <v>1.3741500817500139</v>
      </c>
      <c r="X85" s="197">
        <f t="shared" si="35"/>
        <v>1.416791943011545</v>
      </c>
      <c r="Y85" s="198">
        <f t="shared" si="35"/>
        <v>1.6484320586633798</v>
      </c>
      <c r="Z85" s="197">
        <f t="shared" si="33"/>
        <v>1.2257404344617382</v>
      </c>
      <c r="AA85" s="197">
        <f t="shared" si="33"/>
        <v>1.2311661181071416</v>
      </c>
      <c r="AB85" s="197">
        <f t="shared" si="33"/>
        <v>1.4621018401390884</v>
      </c>
      <c r="AC85" s="197">
        <f t="shared" si="33"/>
        <v>1.4434070012491591</v>
      </c>
      <c r="AD85" s="197">
        <f t="shared" si="33"/>
        <v>1.4872560073725305</v>
      </c>
      <c r="AE85" s="197">
        <f t="shared" si="33"/>
        <v>1.5336575218515409</v>
      </c>
      <c r="AF85" s="197">
        <f t="shared" si="33"/>
        <v>1.4063979307855359</v>
      </c>
      <c r="AG85" s="197">
        <f t="shared" si="33"/>
        <v>1.4775150242941746</v>
      </c>
      <c r="AH85" s="197">
        <f t="shared" si="33"/>
        <v>1.5349661689511767</v>
      </c>
      <c r="AI85" s="197">
        <f t="shared" si="33"/>
        <v>1.4164198200430131</v>
      </c>
      <c r="AJ85" s="197">
        <f t="shared" si="33"/>
        <v>1.4702601432751874</v>
      </c>
      <c r="AK85" s="198">
        <f t="shared" si="33"/>
        <v>1.5430346632301963</v>
      </c>
      <c r="AL85" s="197">
        <f t="shared" si="33"/>
        <v>1.2875886786862234</v>
      </c>
      <c r="AM85" s="197">
        <f t="shared" si="33"/>
        <v>1.2693776705238884</v>
      </c>
      <c r="AN85" s="197">
        <f t="shared" si="33"/>
        <v>1.5059861048213627</v>
      </c>
      <c r="AO85" s="197">
        <f t="shared" si="33"/>
        <v>1.4838263576235051</v>
      </c>
      <c r="AP85" s="197">
        <f t="shared" si="33"/>
        <v>1.5289306674021597</v>
      </c>
      <c r="AQ85" s="197">
        <f t="shared" si="33"/>
        <v>1.5679083771652564</v>
      </c>
      <c r="AR85" s="197">
        <f t="shared" si="33"/>
        <v>1.4861993512416034</v>
      </c>
      <c r="AS85" s="197">
        <f t="shared" si="33"/>
        <v>1.5726855294327569</v>
      </c>
      <c r="AT85" s="197">
        <f t="shared" si="33"/>
        <v>1.6479752132043872</v>
      </c>
      <c r="AU85" s="197">
        <f t="shared" si="33"/>
        <v>1.5395338022313363</v>
      </c>
      <c r="AV85" s="197">
        <f t="shared" si="33"/>
        <v>1.598722419857235</v>
      </c>
      <c r="AW85" s="198">
        <f t="shared" si="33"/>
        <v>1.665809946000228</v>
      </c>
      <c r="AX85" s="197">
        <f t="shared" si="33"/>
        <v>1.3676109417009128</v>
      </c>
      <c r="AY85" s="197">
        <f t="shared" si="33"/>
        <v>1.3489350224391747</v>
      </c>
      <c r="AZ85" s="197">
        <f t="shared" si="33"/>
        <v>1.6209253140404785</v>
      </c>
      <c r="BA85" s="197">
        <f t="shared" si="33"/>
        <v>1.5719689720554049</v>
      </c>
      <c r="BB85" s="197">
        <f t="shared" si="33"/>
        <v>1.605214569760339</v>
      </c>
      <c r="BC85" s="197">
        <f t="shared" si="33"/>
        <v>1.6307330191391864</v>
      </c>
      <c r="BD85" s="197">
        <f t="shared" si="33"/>
        <v>1.5298548291260794</v>
      </c>
      <c r="BE85" s="197">
        <f t="shared" si="33"/>
        <v>1.6213948398340066</v>
      </c>
      <c r="BF85" s="197">
        <f t="shared" si="33"/>
        <v>1.6979058321603102</v>
      </c>
      <c r="BG85" s="197">
        <f t="shared" si="33"/>
        <v>1.5797258376679744</v>
      </c>
      <c r="BH85" s="197">
        <f t="shared" si="33"/>
        <v>1.6387910433249269</v>
      </c>
      <c r="BI85" s="198">
        <f t="shared" si="33"/>
        <v>1.713887693953269</v>
      </c>
      <c r="BJ85" s="197">
        <f t="shared" si="33"/>
        <v>1.386969399817324</v>
      </c>
      <c r="BK85" s="197">
        <f t="shared" si="33"/>
        <v>1.3677952738606858</v>
      </c>
      <c r="BL85" s="197">
        <f t="shared" si="33"/>
        <v>1.6246371923457257</v>
      </c>
      <c r="BM85" s="197">
        <f t="shared" si="33"/>
        <v>1.5948341129792893</v>
      </c>
      <c r="BN85" s="197">
        <f t="shared" si="33"/>
        <v>1.6363120542752574</v>
      </c>
      <c r="BO85" s="197">
        <f t="shared" si="34"/>
        <v>1.6718829088837786</v>
      </c>
      <c r="BP85" s="197">
        <f t="shared" si="34"/>
        <v>1.5681040314394055</v>
      </c>
      <c r="BQ85" s="197">
        <f t="shared" si="34"/>
        <v>1.6614837865985022</v>
      </c>
      <c r="BR85" s="197">
        <f t="shared" si="34"/>
        <v>1.7392052078652511</v>
      </c>
      <c r="BS85" s="197">
        <f t="shared" si="34"/>
        <v>1.6181833601630009</v>
      </c>
      <c r="BT85" s="197">
        <f t="shared" si="34"/>
        <v>1.6786489538211544</v>
      </c>
      <c r="BU85" s="198">
        <f t="shared" si="34"/>
        <v>1.7537392413794528</v>
      </c>
      <c r="BV85" s="197">
        <f t="shared" si="34"/>
        <v>1.4344431780711253</v>
      </c>
      <c r="BW85" s="197">
        <f t="shared" si="34"/>
        <v>1.4145324139197035</v>
      </c>
      <c r="BX85" s="197">
        <f t="shared" si="34"/>
        <v>1.6784669065859612</v>
      </c>
      <c r="BY85" s="197">
        <f t="shared" si="34"/>
        <v>1.6470335606739301</v>
      </c>
      <c r="BZ85" s="197">
        <f t="shared" si="34"/>
        <v>1.6887940143619879</v>
      </c>
      <c r="CA85" s="197">
        <f t="shared" si="34"/>
        <v>1.7316676750641651</v>
      </c>
      <c r="CB85" s="197">
        <f t="shared" si="34"/>
        <v>1.6246420202491569</v>
      </c>
      <c r="CC85" s="197">
        <f t="shared" si="34"/>
        <v>1.7172065258692539</v>
      </c>
      <c r="CD85" s="197">
        <f t="shared" si="34"/>
        <v>1.7977168798584691</v>
      </c>
      <c r="CE85" s="197">
        <f t="shared" si="34"/>
        <v>1.6727542379663121</v>
      </c>
      <c r="CF85" s="197">
        <f t="shared" si="34"/>
        <v>1.733386166466881</v>
      </c>
      <c r="CG85" s="198">
        <f t="shared" si="34"/>
        <v>1.8112589108000985</v>
      </c>
      <c r="CH85" s="197">
        <f t="shared" si="34"/>
        <v>1.4872237822935663</v>
      </c>
      <c r="CI85" s="197">
        <f t="shared" si="34"/>
        <v>1.466549270679266</v>
      </c>
      <c r="CJ85" s="197">
        <f t="shared" si="34"/>
        <v>1.7372655968290287</v>
      </c>
      <c r="CK85" s="197">
        <f t="shared" si="34"/>
        <v>1.7050242388923973</v>
      </c>
      <c r="CL85" s="197">
        <f t="shared" si="34"/>
        <v>1.7480289207105009</v>
      </c>
      <c r="CM85" s="197">
        <f t="shared" si="34"/>
        <v>1.7927998575028017</v>
      </c>
      <c r="CN85" s="197">
        <f t="shared" si="34"/>
        <v>1.6816571073093096</v>
      </c>
      <c r="CO85" s="197">
        <f t="shared" si="34"/>
        <v>1.7773641660243469</v>
      </c>
      <c r="CP85" s="197">
        <f t="shared" si="34"/>
        <v>1.8613761839200749</v>
      </c>
      <c r="CQ85" s="197">
        <f t="shared" si="34"/>
        <v>1.727744441318418</v>
      </c>
      <c r="CR85" s="197">
        <f t="shared" si="34"/>
        <v>1.7944786764953728</v>
      </c>
      <c r="CS85" s="198">
        <f t="shared" si="34"/>
        <v>1.8755399336963094</v>
      </c>
    </row>
    <row r="86" spans="1:99" s="197" customFormat="1" x14ac:dyDescent="0.25">
      <c r="A86" s="197" t="s">
        <v>68</v>
      </c>
      <c r="B86" s="197">
        <f t="shared" si="35"/>
        <v>1</v>
      </c>
      <c r="C86" s="197">
        <f t="shared" si="35"/>
        <v>1.1864406779661016</v>
      </c>
      <c r="D86" s="197">
        <f t="shared" si="35"/>
        <v>1.4428571428571428</v>
      </c>
      <c r="E86" s="197">
        <f t="shared" si="35"/>
        <v>1.375</v>
      </c>
      <c r="F86" s="197">
        <f t="shared" si="35"/>
        <v>1.1901408450704225</v>
      </c>
      <c r="G86" s="197">
        <f t="shared" si="35"/>
        <v>1.1499999999999999</v>
      </c>
      <c r="H86" s="197">
        <f t="shared" si="35"/>
        <v>1.3972602739726028</v>
      </c>
      <c r="I86" s="197">
        <f t="shared" si="35"/>
        <v>1.2063492063492063</v>
      </c>
      <c r="J86" s="197">
        <f t="shared" si="35"/>
        <v>1.4178403755868545</v>
      </c>
      <c r="K86" s="197">
        <f t="shared" si="35"/>
        <v>1.2486486486486486</v>
      </c>
      <c r="L86" s="197">
        <f t="shared" si="35"/>
        <v>2.03125</v>
      </c>
      <c r="M86" s="198">
        <f t="shared" si="35"/>
        <v>1.7857142857142858</v>
      </c>
      <c r="N86" s="199">
        <f t="shared" si="35"/>
        <v>1.1717171717171717</v>
      </c>
      <c r="O86" s="199">
        <f t="shared" si="35"/>
        <v>1.2636363636363637</v>
      </c>
      <c r="P86" s="199">
        <f t="shared" si="35"/>
        <v>1.5767195767195767</v>
      </c>
      <c r="Q86" s="199">
        <f t="shared" si="35"/>
        <v>1.1793478260869565</v>
      </c>
      <c r="R86" s="199">
        <f t="shared" si="35"/>
        <v>1.4301075268817205</v>
      </c>
      <c r="S86" s="199">
        <f t="shared" si="35"/>
        <v>1.6779661016949152</v>
      </c>
      <c r="T86" s="199">
        <f t="shared" si="35"/>
        <v>1.347305389221557</v>
      </c>
      <c r="U86" s="199">
        <f t="shared" si="35"/>
        <v>1.5072992700729928</v>
      </c>
      <c r="V86" s="197">
        <f t="shared" si="35"/>
        <v>1.5548442935005891</v>
      </c>
      <c r="W86" s="197">
        <f t="shared" si="35"/>
        <v>1.3999999999999997</v>
      </c>
      <c r="X86" s="197">
        <f t="shared" si="35"/>
        <v>1.4502757679650502</v>
      </c>
      <c r="Y86" s="198">
        <f t="shared" si="35"/>
        <v>1.6</v>
      </c>
      <c r="Z86" s="197">
        <f t="shared" si="33"/>
        <v>1.2175847182850685</v>
      </c>
      <c r="AA86" s="197">
        <f t="shared" si="33"/>
        <v>1.3285121858724092</v>
      </c>
      <c r="AB86" s="197">
        <f t="shared" si="33"/>
        <v>1.397849681331758</v>
      </c>
      <c r="AC86" s="197">
        <f t="shared" si="33"/>
        <v>1.3570758833390228</v>
      </c>
      <c r="AD86" s="197">
        <f t="shared" si="33"/>
        <v>1.4444391430936674</v>
      </c>
      <c r="AE86" s="197">
        <f t="shared" si="33"/>
        <v>1.4835966245512722</v>
      </c>
      <c r="AF86" s="197">
        <f t="shared" si="33"/>
        <v>1.3683642310839064</v>
      </c>
      <c r="AG86" s="197">
        <f t="shared" si="33"/>
        <v>1.4445931320789511</v>
      </c>
      <c r="AH86" s="197">
        <f t="shared" si="33"/>
        <v>1.5</v>
      </c>
      <c r="AI86" s="197">
        <f t="shared" si="33"/>
        <v>1.3838379671759993</v>
      </c>
      <c r="AJ86" s="197">
        <f t="shared" si="33"/>
        <v>1.44490648646704</v>
      </c>
      <c r="AK86" s="198">
        <f t="shared" si="33"/>
        <v>1.4999999999999998</v>
      </c>
      <c r="AL86" s="197">
        <f t="shared" si="33"/>
        <v>1.2593341286600519</v>
      </c>
      <c r="AM86" s="197">
        <f t="shared" si="33"/>
        <v>1.3604268019899075</v>
      </c>
      <c r="AN86" s="197">
        <f t="shared" si="33"/>
        <v>1.4316186512448017</v>
      </c>
      <c r="AO86" s="197">
        <f t="shared" si="33"/>
        <v>1.3916684618424602</v>
      </c>
      <c r="AP86" s="197">
        <f t="shared" si="33"/>
        <v>1.4818381632581321</v>
      </c>
      <c r="AQ86" s="197">
        <f t="shared" si="33"/>
        <v>1.5214063128759239</v>
      </c>
      <c r="AR86" s="197">
        <f t="shared" si="33"/>
        <v>1.4312012495361179</v>
      </c>
      <c r="AS86" s="197">
        <f t="shared" si="33"/>
        <v>1.5171719105004413</v>
      </c>
      <c r="AT86" s="197">
        <f t="shared" si="33"/>
        <v>1.575</v>
      </c>
      <c r="AU86" s="197">
        <f t="shared" si="33"/>
        <v>1.4676663471695737</v>
      </c>
      <c r="AV86" s="197">
        <f t="shared" si="33"/>
        <v>1.5324149766211939</v>
      </c>
      <c r="AW86" s="198">
        <f t="shared" si="33"/>
        <v>1.591178476588998</v>
      </c>
      <c r="AX86" s="197">
        <f t="shared" si="33"/>
        <v>1.3268183044076509</v>
      </c>
      <c r="AY86" s="197">
        <f t="shared" si="33"/>
        <v>1.4297508671334236</v>
      </c>
      <c r="AZ86" s="197">
        <f t="shared" si="33"/>
        <v>1.5047181173364921</v>
      </c>
      <c r="BA86" s="197">
        <f t="shared" ref="BA86:CK86" si="36">IFERROR(BA75/BA53,"")</f>
        <v>1.4608132280051884</v>
      </c>
      <c r="BB86" s="197">
        <f t="shared" si="36"/>
        <v>1.556423524981994</v>
      </c>
      <c r="BC86" s="197">
        <f t="shared" si="36"/>
        <v>1.5975026888096511</v>
      </c>
      <c r="BD86" s="197">
        <f t="shared" si="36"/>
        <v>1.502757602160173</v>
      </c>
      <c r="BE86" s="197">
        <f t="shared" si="36"/>
        <v>1.5934555708386162</v>
      </c>
      <c r="BF86" s="197">
        <f t="shared" si="36"/>
        <v>1.6537500000000003</v>
      </c>
      <c r="BG86" s="197">
        <f t="shared" si="36"/>
        <v>1.5411957936783041</v>
      </c>
      <c r="BH86" s="197">
        <f t="shared" si="36"/>
        <v>1.6093329510592596</v>
      </c>
      <c r="BI86" s="198">
        <f t="shared" si="36"/>
        <v>1.6708424046617973</v>
      </c>
      <c r="BJ86" s="197">
        <f t="shared" si="36"/>
        <v>1.3607447915575692</v>
      </c>
      <c r="BK86" s="197">
        <f t="shared" si="36"/>
        <v>1.4658448009091016</v>
      </c>
      <c r="BL86" s="197">
        <f t="shared" si="36"/>
        <v>1.5411424874226991</v>
      </c>
      <c r="BM86" s="197">
        <f t="shared" si="36"/>
        <v>1.4974456542881496</v>
      </c>
      <c r="BN86" s="197">
        <f t="shared" si="36"/>
        <v>1.5951594658666961</v>
      </c>
      <c r="BO86" s="197">
        <f t="shared" si="36"/>
        <v>1.6368170906754786</v>
      </c>
      <c r="BP86" s="197">
        <f t="shared" si="36"/>
        <v>1.5400943847463184</v>
      </c>
      <c r="BQ86" s="197">
        <f t="shared" si="36"/>
        <v>1.6328203685756624</v>
      </c>
      <c r="BR86" s="197">
        <f t="shared" si="36"/>
        <v>1.6943940781415396</v>
      </c>
      <c r="BS86" s="197">
        <f t="shared" si="36"/>
        <v>1.5794526697261444</v>
      </c>
      <c r="BT86" s="197">
        <f t="shared" si="36"/>
        <v>1.6495780488957368</v>
      </c>
      <c r="BU86" s="198">
        <f t="shared" si="36"/>
        <v>1.7116748227350502</v>
      </c>
      <c r="BV86" s="197">
        <f t="shared" si="36"/>
        <v>1.4146923851449162</v>
      </c>
      <c r="BW86" s="197">
        <f t="shared" si="36"/>
        <v>1.519600915816669</v>
      </c>
      <c r="BX86" s="197">
        <f t="shared" si="36"/>
        <v>1.597793853559937</v>
      </c>
      <c r="BY86" s="197">
        <f t="shared" si="36"/>
        <v>1.5514129373237464</v>
      </c>
      <c r="BZ86" s="197">
        <f t="shared" si="36"/>
        <v>1.6519990068601085</v>
      </c>
      <c r="CA86" s="197">
        <f t="shared" si="36"/>
        <v>1.6941120725927368</v>
      </c>
      <c r="CB86" s="197">
        <f t="shared" si="36"/>
        <v>1.5951093606035862</v>
      </c>
      <c r="CC86" s="197">
        <f t="shared" si="36"/>
        <v>1.6902474175756419</v>
      </c>
      <c r="CD86" s="197">
        <f t="shared" si="36"/>
        <v>1.7532431774979365</v>
      </c>
      <c r="CE86" s="197">
        <f t="shared" si="36"/>
        <v>1.6347965507618549</v>
      </c>
      <c r="CF86" s="197">
        <f t="shared" si="36"/>
        <v>1.7072153566946857</v>
      </c>
      <c r="CG86" s="198">
        <f t="shared" si="36"/>
        <v>1.7709825923859461</v>
      </c>
      <c r="CH86" s="197">
        <f t="shared" si="36"/>
        <v>1.4739409214621622</v>
      </c>
      <c r="CI86" s="197">
        <f t="shared" si="36"/>
        <v>1.5815278807516699</v>
      </c>
      <c r="CJ86" s="197">
        <f t="shared" si="36"/>
        <v>1.6619554413523465</v>
      </c>
      <c r="CK86" s="197">
        <f t="shared" si="36"/>
        <v>1.6132644625271679</v>
      </c>
      <c r="CL86" s="197">
        <f t="shared" si="34"/>
        <v>1.7176899904791783</v>
      </c>
      <c r="CM86" s="197">
        <f t="shared" si="34"/>
        <v>1.7611128968651288</v>
      </c>
      <c r="CN86" s="197">
        <f t="shared" si="34"/>
        <v>1.6584072173216102</v>
      </c>
      <c r="CO86" s="197">
        <f t="shared" si="34"/>
        <v>1.7570558060027366</v>
      </c>
      <c r="CP86" s="197">
        <f t="shared" si="34"/>
        <v>1.8222293670433833</v>
      </c>
      <c r="CQ86" s="197">
        <f t="shared" si="34"/>
        <v>1.6986714502229483</v>
      </c>
      <c r="CR86" s="197">
        <f t="shared" si="34"/>
        <v>1.7746008436252558</v>
      </c>
      <c r="CS86" s="198">
        <f t="shared" si="34"/>
        <v>1.8408099885899973</v>
      </c>
    </row>
    <row r="87" spans="1:99" s="197" customFormat="1" x14ac:dyDescent="0.25">
      <c r="A87" s="197" t="s">
        <v>69</v>
      </c>
      <c r="B87" s="197">
        <f t="shared" si="35"/>
        <v>1.1304347826086956</v>
      </c>
      <c r="C87" s="197">
        <f t="shared" si="35"/>
        <v>1.1764705882352942</v>
      </c>
      <c r="D87" s="197">
        <f t="shared" si="35"/>
        <v>1.3</v>
      </c>
      <c r="E87" s="197">
        <f t="shared" si="35"/>
        <v>1</v>
      </c>
      <c r="F87" s="197">
        <f t="shared" si="35"/>
        <v>1.0487804878048781</v>
      </c>
      <c r="G87" s="197">
        <f t="shared" si="35"/>
        <v>1.2124999999999999</v>
      </c>
      <c r="H87" s="197">
        <f t="shared" si="35"/>
        <v>1.2045454545454546</v>
      </c>
      <c r="I87" s="197">
        <f t="shared" si="35"/>
        <v>1.1634615384615385</v>
      </c>
      <c r="J87" s="197">
        <f t="shared" si="35"/>
        <v>1.2389380530973451</v>
      </c>
      <c r="K87" s="197">
        <f t="shared" si="35"/>
        <v>1.1623376623376624</v>
      </c>
      <c r="L87" s="197">
        <f t="shared" si="35"/>
        <v>2</v>
      </c>
      <c r="M87" s="198">
        <f t="shared" si="35"/>
        <v>2.0107142857142857</v>
      </c>
      <c r="N87" s="199">
        <f t="shared" si="35"/>
        <v>1.5614035087719298</v>
      </c>
      <c r="O87" s="199">
        <f t="shared" si="35"/>
        <v>1.4615384615384615</v>
      </c>
      <c r="P87" s="199">
        <f t="shared" si="35"/>
        <v>1.7358490566037736</v>
      </c>
      <c r="Q87" s="199">
        <f t="shared" si="35"/>
        <v>1.3294117647058823</v>
      </c>
      <c r="R87" s="199">
        <f t="shared" si="35"/>
        <v>1.3119266055045871</v>
      </c>
      <c r="S87" s="199">
        <f t="shared" si="35"/>
        <v>1.5485714285714285</v>
      </c>
      <c r="T87" s="199">
        <f t="shared" si="35"/>
        <v>1.2868852459016393</v>
      </c>
      <c r="U87" s="199">
        <f t="shared" si="35"/>
        <v>1.3576642335766422</v>
      </c>
      <c r="V87" s="197">
        <f t="shared" si="35"/>
        <v>1.5475280765345536</v>
      </c>
      <c r="W87" s="197">
        <f t="shared" si="35"/>
        <v>1.4473077117219457</v>
      </c>
      <c r="X87" s="197">
        <f t="shared" si="35"/>
        <v>1.5</v>
      </c>
      <c r="Y87" s="198">
        <f t="shared" si="35"/>
        <v>1.6432146587302392</v>
      </c>
      <c r="Z87" s="197">
        <f t="shared" ref="Z87:CK88" si="37">IFERROR(Z76/Z54,"")</f>
        <v>1.5033379131980926</v>
      </c>
      <c r="AA87" s="197">
        <f t="shared" si="37"/>
        <v>1.3623753792804509</v>
      </c>
      <c r="AB87" s="197">
        <f t="shared" si="37"/>
        <v>1.433590694339663</v>
      </c>
      <c r="AC87" s="197">
        <f t="shared" si="37"/>
        <v>1.410181644956606</v>
      </c>
      <c r="AD87" s="197">
        <f t="shared" si="37"/>
        <v>1.5615862104345151</v>
      </c>
      <c r="AE87" s="197">
        <f t="shared" si="37"/>
        <v>1.6186831161124045</v>
      </c>
      <c r="AF87" s="197">
        <f t="shared" si="37"/>
        <v>1.4845467658629612</v>
      </c>
      <c r="AG87" s="197">
        <f t="shared" si="37"/>
        <v>1.5702644809732504</v>
      </c>
      <c r="AH87" s="197">
        <f t="shared" si="37"/>
        <v>1.6402854627290306</v>
      </c>
      <c r="AI87" s="197">
        <f t="shared" si="37"/>
        <v>1.4992514784622557</v>
      </c>
      <c r="AJ87" s="197">
        <f t="shared" si="37"/>
        <v>1.5698326017783037</v>
      </c>
      <c r="AK87" s="198">
        <f t="shared" si="37"/>
        <v>1.6373400178158326</v>
      </c>
      <c r="AL87" s="197">
        <f t="shared" si="37"/>
        <v>1.5831794939157913</v>
      </c>
      <c r="AM87" s="197">
        <f t="shared" si="37"/>
        <v>1.3940178932974876</v>
      </c>
      <c r="AN87" s="197">
        <f t="shared" si="37"/>
        <v>1.4663803745209472</v>
      </c>
      <c r="AO87" s="197">
        <f t="shared" si="37"/>
        <v>1.4464230454408311</v>
      </c>
      <c r="AP87" s="197">
        <f t="shared" si="37"/>
        <v>1.6024527424525787</v>
      </c>
      <c r="AQ87" s="197">
        <f t="shared" si="37"/>
        <v>1.6540645556501927</v>
      </c>
      <c r="AR87" s="197">
        <f t="shared" si="37"/>
        <v>1.5473317341464854</v>
      </c>
      <c r="AS87" s="197">
        <f t="shared" si="37"/>
        <v>1.6403259204810268</v>
      </c>
      <c r="AT87" s="197">
        <f t="shared" si="37"/>
        <v>1.7058742812308774</v>
      </c>
      <c r="AU87" s="197">
        <f t="shared" si="37"/>
        <v>1.5843659144331621</v>
      </c>
      <c r="AV87" s="197">
        <f t="shared" si="37"/>
        <v>1.6608139856209714</v>
      </c>
      <c r="AW87" s="198">
        <f t="shared" si="37"/>
        <v>1.727680145362259</v>
      </c>
      <c r="AX87" s="197">
        <f t="shared" si="37"/>
        <v>1.6477660626168804</v>
      </c>
      <c r="AY87" s="197">
        <f t="shared" si="37"/>
        <v>1.4666478478978817</v>
      </c>
      <c r="AZ87" s="197">
        <f t="shared" si="37"/>
        <v>1.5419647795936895</v>
      </c>
      <c r="BA87" s="197">
        <f t="shared" si="37"/>
        <v>1.5188791317447066</v>
      </c>
      <c r="BB87" s="197">
        <f t="shared" si="37"/>
        <v>1.6810174351994165</v>
      </c>
      <c r="BC87" s="197">
        <f t="shared" si="37"/>
        <v>1.7310133608337612</v>
      </c>
      <c r="BD87" s="197">
        <f t="shared" si="37"/>
        <v>1.6207200832375082</v>
      </c>
      <c r="BE87" s="197">
        <f t="shared" si="37"/>
        <v>1.7182104833940091</v>
      </c>
      <c r="BF87" s="197">
        <f t="shared" si="37"/>
        <v>1.7822350810328407</v>
      </c>
      <c r="BG87" s="197">
        <f t="shared" si="37"/>
        <v>1.6563146265968005</v>
      </c>
      <c r="BH87" s="197">
        <f t="shared" si="37"/>
        <v>1.7371712511516577</v>
      </c>
      <c r="BI87" s="198">
        <f t="shared" si="37"/>
        <v>1.8020557193615809</v>
      </c>
      <c r="BJ87" s="197">
        <f t="shared" si="37"/>
        <v>1.6777614985249067</v>
      </c>
      <c r="BK87" s="197">
        <f t="shared" si="37"/>
        <v>1.5049098693751308</v>
      </c>
      <c r="BL87" s="197">
        <f t="shared" si="37"/>
        <v>1.5823243869759129</v>
      </c>
      <c r="BM87" s="197">
        <f t="shared" si="37"/>
        <v>1.5555860280468747</v>
      </c>
      <c r="BN87" s="197">
        <f t="shared" si="37"/>
        <v>1.7214932946170263</v>
      </c>
      <c r="BO87" s="197">
        <f t="shared" si="37"/>
        <v>1.7757074037598846</v>
      </c>
      <c r="BP87" s="197">
        <f t="shared" si="37"/>
        <v>1.6631351125138365</v>
      </c>
      <c r="BQ87" s="197">
        <f t="shared" si="37"/>
        <v>1.7627808180428159</v>
      </c>
      <c r="BR87" s="197">
        <f t="shared" si="37"/>
        <v>1.831209812558775</v>
      </c>
      <c r="BS87" s="197">
        <f t="shared" si="37"/>
        <v>1.7015164345318907</v>
      </c>
      <c r="BT87" s="197">
        <f t="shared" si="37"/>
        <v>1.7836290638628982</v>
      </c>
      <c r="BU87" s="198">
        <f t="shared" si="37"/>
        <v>1.853830879620098</v>
      </c>
      <c r="BV87" s="197">
        <f t="shared" si="37"/>
        <v>1.7425236193329026</v>
      </c>
      <c r="BW87" s="197">
        <f t="shared" si="37"/>
        <v>1.5547805566298085</v>
      </c>
      <c r="BX87" s="197">
        <f t="shared" si="37"/>
        <v>1.6338069197534588</v>
      </c>
      <c r="BY87" s="197">
        <f t="shared" si="37"/>
        <v>1.6080631249440416</v>
      </c>
      <c r="BZ87" s="197">
        <f t="shared" si="37"/>
        <v>1.7798443500100747</v>
      </c>
      <c r="CA87" s="197">
        <f t="shared" si="37"/>
        <v>1.8351454407050642</v>
      </c>
      <c r="CB87" s="197">
        <f t="shared" si="37"/>
        <v>1.7187296303925637</v>
      </c>
      <c r="CC87" s="197">
        <f t="shared" si="37"/>
        <v>1.8221572962311803</v>
      </c>
      <c r="CD87" s="197">
        <f t="shared" si="37"/>
        <v>1.8931916743132258</v>
      </c>
      <c r="CE87" s="197">
        <f t="shared" si="37"/>
        <v>1.7591333282176043</v>
      </c>
      <c r="CF87" s="197">
        <f t="shared" si="37"/>
        <v>1.8443690350180981</v>
      </c>
      <c r="CG87" s="198">
        <f t="shared" si="37"/>
        <v>1.9180209928613827</v>
      </c>
      <c r="CH87" s="197">
        <f t="shared" si="37"/>
        <v>1.8113267835936042</v>
      </c>
      <c r="CI87" s="197">
        <f t="shared" si="37"/>
        <v>1.6137336370331723</v>
      </c>
      <c r="CJ87" s="197">
        <f t="shared" si="37"/>
        <v>1.6941174252301763</v>
      </c>
      <c r="CK87" s="197">
        <f t="shared" si="37"/>
        <v>1.668254520636957</v>
      </c>
      <c r="CL87" s="197">
        <f t="shared" si="34"/>
        <v>1.8475079070904252</v>
      </c>
      <c r="CM87" s="197">
        <f t="shared" si="34"/>
        <v>1.9054925661052222</v>
      </c>
      <c r="CN87" s="197">
        <f t="shared" si="34"/>
        <v>1.7836296429428626</v>
      </c>
      <c r="CO87" s="197">
        <f t="shared" si="34"/>
        <v>1.8907156019332521</v>
      </c>
      <c r="CP87" s="197">
        <f t="shared" si="34"/>
        <v>1.965017422010098</v>
      </c>
      <c r="CQ87" s="197">
        <f t="shared" si="34"/>
        <v>1.8259094418375637</v>
      </c>
      <c r="CR87" s="197">
        <f t="shared" si="34"/>
        <v>1.9137638004681201</v>
      </c>
      <c r="CS87" s="198">
        <f t="shared" si="34"/>
        <v>1.990554415951846</v>
      </c>
    </row>
    <row r="88" spans="1:99" s="200" customFormat="1" x14ac:dyDescent="0.25">
      <c r="A88" s="200" t="s">
        <v>100</v>
      </c>
      <c r="B88" s="200">
        <f t="shared" si="35"/>
        <v>1.2441651705565531</v>
      </c>
      <c r="C88" s="200">
        <f t="shared" si="35"/>
        <v>1.2709677419354839</v>
      </c>
      <c r="D88" s="200">
        <f t="shared" si="35"/>
        <v>1.4953271028037383</v>
      </c>
      <c r="E88" s="200">
        <f t="shared" si="35"/>
        <v>1.5201612903225807</v>
      </c>
      <c r="F88" s="200">
        <f t="shared" si="35"/>
        <v>1.2985244040862656</v>
      </c>
      <c r="G88" s="200">
        <f t="shared" si="35"/>
        <v>1.3607214428857715</v>
      </c>
      <c r="H88" s="200">
        <f t="shared" si="35"/>
        <v>1.4390962671905698</v>
      </c>
      <c r="I88" s="200">
        <f t="shared" si="35"/>
        <v>1.265625</v>
      </c>
      <c r="J88" s="200">
        <f t="shared" si="35"/>
        <v>1.468475073313783</v>
      </c>
      <c r="K88" s="200">
        <f t="shared" si="35"/>
        <v>1.3637168141592921</v>
      </c>
      <c r="L88" s="200">
        <f t="shared" si="35"/>
        <v>1.8959706959706959</v>
      </c>
      <c r="M88" s="201">
        <f t="shared" si="35"/>
        <v>1.8730867346938775</v>
      </c>
      <c r="N88" s="202">
        <f t="shared" si="35"/>
        <v>1.2598425196850394</v>
      </c>
      <c r="O88" s="202">
        <f t="shared" si="35"/>
        <v>1.2983870967741935</v>
      </c>
      <c r="P88" s="202">
        <f t="shared" si="35"/>
        <v>1.7114695340501793</v>
      </c>
      <c r="Q88" s="202">
        <f t="shared" si="35"/>
        <v>1.5117466802860062</v>
      </c>
      <c r="R88" s="202">
        <f t="shared" si="35"/>
        <v>1.4751838235294117</v>
      </c>
      <c r="S88" s="202">
        <f t="shared" si="35"/>
        <v>1.6721311475409837</v>
      </c>
      <c r="T88" s="202">
        <f t="shared" si="35"/>
        <v>1.3503816793893131</v>
      </c>
      <c r="U88" s="202">
        <f t="shared" si="35"/>
        <v>1.4003521126760563</v>
      </c>
      <c r="V88" s="200">
        <f t="shared" si="35"/>
        <v>1.6226000650266286</v>
      </c>
      <c r="W88" s="200">
        <f t="shared" si="35"/>
        <v>1.4681316059252292</v>
      </c>
      <c r="X88" s="200">
        <f t="shared" si="35"/>
        <v>1.5077366598159954</v>
      </c>
      <c r="Y88" s="201">
        <f t="shared" si="35"/>
        <v>1.6662971271207649</v>
      </c>
      <c r="Z88" s="200">
        <f t="shared" si="37"/>
        <v>1.21040602743353</v>
      </c>
      <c r="AA88" s="200">
        <f t="shared" si="37"/>
        <v>1.2486383741794347</v>
      </c>
      <c r="AB88" s="200">
        <f t="shared" si="37"/>
        <v>1.4030166582032118</v>
      </c>
      <c r="AC88" s="200">
        <f t="shared" si="37"/>
        <v>1.390978153373595</v>
      </c>
      <c r="AD88" s="200">
        <f t="shared" si="37"/>
        <v>1.5075684340395079</v>
      </c>
      <c r="AE88" s="200">
        <f t="shared" si="37"/>
        <v>1.555378745008112</v>
      </c>
      <c r="AF88" s="200">
        <f t="shared" si="37"/>
        <v>1.4408486282416026</v>
      </c>
      <c r="AG88" s="200">
        <f t="shared" si="37"/>
        <v>1.5241608204866186</v>
      </c>
      <c r="AH88" s="200">
        <f t="shared" si="37"/>
        <v>1.5812574378218431</v>
      </c>
      <c r="AI88" s="200">
        <f t="shared" si="37"/>
        <v>1.4617330421115176</v>
      </c>
      <c r="AJ88" s="200">
        <f t="shared" si="37"/>
        <v>1.5267788353612097</v>
      </c>
      <c r="AK88" s="201">
        <f t="shared" si="37"/>
        <v>1.5853491003332512</v>
      </c>
      <c r="AL88" s="200">
        <f t="shared" si="37"/>
        <v>1.2778620962690843</v>
      </c>
      <c r="AM88" s="200">
        <f t="shared" si="37"/>
        <v>1.2868391818636229</v>
      </c>
      <c r="AN88" s="200">
        <f t="shared" si="37"/>
        <v>1.4362270487018023</v>
      </c>
      <c r="AO88" s="200">
        <f t="shared" si="37"/>
        <v>1.4338160443113994</v>
      </c>
      <c r="AP88" s="200">
        <f t="shared" si="37"/>
        <v>1.5615250801310403</v>
      </c>
      <c r="AQ88" s="200">
        <f t="shared" si="37"/>
        <v>1.606036560162319</v>
      </c>
      <c r="AR88" s="200">
        <f t="shared" si="37"/>
        <v>1.5171172136656466</v>
      </c>
      <c r="AS88" s="200">
        <f t="shared" si="37"/>
        <v>1.6098272004459329</v>
      </c>
      <c r="AT88" s="200">
        <f t="shared" si="37"/>
        <v>1.6713498758352998</v>
      </c>
      <c r="AU88" s="200">
        <f t="shared" si="37"/>
        <v>1.5614482016642299</v>
      </c>
      <c r="AV88" s="200">
        <f t="shared" si="37"/>
        <v>1.6298711441915084</v>
      </c>
      <c r="AW88" s="201">
        <f t="shared" si="37"/>
        <v>1.6887114722142216</v>
      </c>
      <c r="AX88" s="200">
        <f t="shared" si="37"/>
        <v>1.3476028598994685</v>
      </c>
      <c r="AY88" s="200">
        <f t="shared" si="37"/>
        <v>1.3535072902797447</v>
      </c>
      <c r="AZ88" s="200">
        <f t="shared" si="37"/>
        <v>1.5134030700451422</v>
      </c>
      <c r="BA88" s="200">
        <f t="shared" si="37"/>
        <v>1.5032211958654094</v>
      </c>
      <c r="BB88" s="200">
        <f t="shared" si="37"/>
        <v>1.636535409185349</v>
      </c>
      <c r="BC88" s="200">
        <f t="shared" si="37"/>
        <v>1.6806628506483996</v>
      </c>
      <c r="BD88" s="200">
        <f t="shared" si="37"/>
        <v>1.5788131219779378</v>
      </c>
      <c r="BE88" s="200">
        <f t="shared" si="37"/>
        <v>1.6757944779504261</v>
      </c>
      <c r="BF88" s="200">
        <f t="shared" si="37"/>
        <v>1.7420000770921842</v>
      </c>
      <c r="BG88" s="200">
        <f t="shared" si="37"/>
        <v>1.6208803750127943</v>
      </c>
      <c r="BH88" s="200">
        <f t="shared" si="37"/>
        <v>1.6926407763576139</v>
      </c>
      <c r="BI88" s="201">
        <f t="shared" si="37"/>
        <v>1.7589758740366537</v>
      </c>
      <c r="BJ88" s="200">
        <f t="shared" si="37"/>
        <v>1.3747386915657356</v>
      </c>
      <c r="BK88" s="200">
        <f t="shared" si="37"/>
        <v>1.3860775977177933</v>
      </c>
      <c r="BL88" s="200">
        <f t="shared" si="37"/>
        <v>1.5431452958571514</v>
      </c>
      <c r="BM88" s="200">
        <f t="shared" si="37"/>
        <v>1.5357252213874319</v>
      </c>
      <c r="BN88" s="200">
        <f t="shared" si="37"/>
        <v>1.6715816182448362</v>
      </c>
      <c r="BO88" s="200">
        <f t="shared" si="37"/>
        <v>1.7169507705464875</v>
      </c>
      <c r="BP88" s="200">
        <f t="shared" si="37"/>
        <v>1.6134647682991619</v>
      </c>
      <c r="BQ88" s="200">
        <f t="shared" si="37"/>
        <v>1.712417472499701</v>
      </c>
      <c r="BR88" s="200">
        <f t="shared" si="37"/>
        <v>1.7811314090895567</v>
      </c>
      <c r="BS88" s="200">
        <f t="shared" si="37"/>
        <v>1.6575417601701272</v>
      </c>
      <c r="BT88" s="200">
        <f t="shared" si="37"/>
        <v>1.7305494442418381</v>
      </c>
      <c r="BU88" s="201">
        <f t="shared" si="37"/>
        <v>1.7981117302530287</v>
      </c>
      <c r="BV88" s="200">
        <f t="shared" si="37"/>
        <v>1.4279392553760026</v>
      </c>
      <c r="BW88" s="200">
        <f t="shared" si="37"/>
        <v>1.4348436041242332</v>
      </c>
      <c r="BX88" s="200">
        <f t="shared" si="37"/>
        <v>1.5957614576214072</v>
      </c>
      <c r="BY88" s="200">
        <f t="shared" si="37"/>
        <v>1.5877762548958327</v>
      </c>
      <c r="BZ88" s="200">
        <f t="shared" si="37"/>
        <v>1.728297472351696</v>
      </c>
      <c r="CA88" s="200">
        <f t="shared" si="37"/>
        <v>1.7757753104029672</v>
      </c>
      <c r="CB88" s="200">
        <f t="shared" si="37"/>
        <v>1.6692463062739122</v>
      </c>
      <c r="CC88" s="200">
        <f t="shared" si="37"/>
        <v>1.7701620972224661</v>
      </c>
      <c r="CD88" s="200">
        <f t="shared" si="37"/>
        <v>1.8413025493656525</v>
      </c>
      <c r="CE88" s="200">
        <f t="shared" si="37"/>
        <v>1.7134690462909576</v>
      </c>
      <c r="CF88" s="200">
        <f t="shared" si="37"/>
        <v>1.7883198417389541</v>
      </c>
      <c r="CG88" s="201">
        <f t="shared" si="37"/>
        <v>1.8577745675559638</v>
      </c>
      <c r="CH88" s="200">
        <f t="shared" si="37"/>
        <v>1.480747674106428</v>
      </c>
      <c r="CI88" s="200">
        <f t="shared" si="37"/>
        <v>1.4893641940040174</v>
      </c>
      <c r="CJ88" s="200">
        <f t="shared" si="37"/>
        <v>1.6554847627740921</v>
      </c>
      <c r="CK88" s="200">
        <f t="shared" si="37"/>
        <v>1.6474117291158592</v>
      </c>
      <c r="CL88" s="200">
        <f t="shared" si="34"/>
        <v>1.7928592426575376</v>
      </c>
      <c r="CM88" s="200">
        <f t="shared" si="34"/>
        <v>1.8421381625002735</v>
      </c>
      <c r="CN88" s="200">
        <f t="shared" si="34"/>
        <v>1.7311889414052255</v>
      </c>
      <c r="CO88" s="200">
        <f t="shared" si="34"/>
        <v>1.8353881136860488</v>
      </c>
      <c r="CP88" s="200">
        <f t="shared" si="34"/>
        <v>1.9095701496440329</v>
      </c>
      <c r="CQ88" s="200">
        <f t="shared" si="34"/>
        <v>1.7754231713662736</v>
      </c>
      <c r="CR88" s="200">
        <f t="shared" si="34"/>
        <v>1.854533273849218</v>
      </c>
      <c r="CS88" s="201">
        <f t="shared" si="34"/>
        <v>1.9268514114446551</v>
      </c>
    </row>
    <row r="90" spans="1:99" s="139" customFormat="1" x14ac:dyDescent="0.25">
      <c r="A90" s="134"/>
      <c r="B90" s="134">
        <v>1</v>
      </c>
      <c r="C90" s="135">
        <v>2</v>
      </c>
      <c r="D90" s="135">
        <v>3</v>
      </c>
      <c r="E90" s="135">
        <v>4</v>
      </c>
      <c r="F90" s="135">
        <v>5</v>
      </c>
      <c r="G90" s="135">
        <v>6</v>
      </c>
      <c r="H90" s="135">
        <v>7</v>
      </c>
      <c r="I90" s="135">
        <v>8</v>
      </c>
      <c r="J90" s="135">
        <v>9</v>
      </c>
      <c r="K90" s="135">
        <v>10</v>
      </c>
      <c r="L90" s="135">
        <v>11</v>
      </c>
      <c r="M90" s="136">
        <v>12</v>
      </c>
      <c r="N90" s="138">
        <v>13</v>
      </c>
      <c r="O90" s="138">
        <v>14</v>
      </c>
      <c r="P90" s="138">
        <v>15</v>
      </c>
      <c r="Q90" s="138">
        <v>16</v>
      </c>
      <c r="R90" s="138">
        <v>17</v>
      </c>
      <c r="S90" s="138">
        <v>18</v>
      </c>
      <c r="T90" s="138">
        <v>19</v>
      </c>
      <c r="U90" s="138">
        <v>20</v>
      </c>
      <c r="V90" s="135">
        <v>21</v>
      </c>
      <c r="W90" s="135">
        <v>22</v>
      </c>
      <c r="X90" s="135">
        <v>23</v>
      </c>
      <c r="Y90" s="136">
        <v>24</v>
      </c>
      <c r="Z90" s="135">
        <v>25</v>
      </c>
      <c r="AA90" s="135">
        <v>26</v>
      </c>
      <c r="AB90" s="135">
        <v>27</v>
      </c>
      <c r="AC90" s="135">
        <v>28</v>
      </c>
      <c r="AD90" s="135">
        <v>29</v>
      </c>
      <c r="AE90" s="135">
        <v>30</v>
      </c>
      <c r="AF90" s="135">
        <v>31</v>
      </c>
      <c r="AG90" s="135">
        <v>32</v>
      </c>
      <c r="AH90" s="135">
        <v>33</v>
      </c>
      <c r="AI90" s="135">
        <v>34</v>
      </c>
      <c r="AJ90" s="135">
        <v>35</v>
      </c>
      <c r="AK90" s="136">
        <v>36</v>
      </c>
      <c r="AL90" s="135">
        <v>37</v>
      </c>
      <c r="AM90" s="135">
        <v>38</v>
      </c>
      <c r="AN90" s="135">
        <v>39</v>
      </c>
      <c r="AO90" s="135">
        <v>40</v>
      </c>
      <c r="AP90" s="135">
        <v>41</v>
      </c>
      <c r="AQ90" s="135">
        <v>42</v>
      </c>
      <c r="AR90" s="135">
        <v>43</v>
      </c>
      <c r="AS90" s="135">
        <v>44</v>
      </c>
      <c r="AT90" s="135">
        <v>45</v>
      </c>
      <c r="AU90" s="135">
        <v>46</v>
      </c>
      <c r="AV90" s="135">
        <v>47</v>
      </c>
      <c r="AW90" s="136">
        <v>48</v>
      </c>
      <c r="AX90" s="135">
        <v>49</v>
      </c>
      <c r="AY90" s="135">
        <v>50</v>
      </c>
      <c r="AZ90" s="135">
        <v>51</v>
      </c>
      <c r="BA90" s="135">
        <v>52</v>
      </c>
      <c r="BB90" s="135">
        <v>53</v>
      </c>
      <c r="BC90" s="135">
        <v>54</v>
      </c>
      <c r="BD90" s="135">
        <v>55</v>
      </c>
      <c r="BE90" s="135">
        <v>56</v>
      </c>
      <c r="BF90" s="135">
        <v>57</v>
      </c>
      <c r="BG90" s="135">
        <v>58</v>
      </c>
      <c r="BH90" s="135">
        <v>59</v>
      </c>
      <c r="BI90" s="136">
        <v>60</v>
      </c>
      <c r="BJ90" s="135">
        <v>61</v>
      </c>
      <c r="BK90" s="135">
        <v>62</v>
      </c>
      <c r="BL90" s="135">
        <v>63</v>
      </c>
      <c r="BM90" s="135">
        <v>64</v>
      </c>
      <c r="BN90" s="135">
        <v>65</v>
      </c>
      <c r="BO90" s="135">
        <v>66</v>
      </c>
      <c r="BP90" s="135">
        <v>67</v>
      </c>
      <c r="BQ90" s="135">
        <v>68</v>
      </c>
      <c r="BR90" s="135">
        <v>69</v>
      </c>
      <c r="BS90" s="135">
        <v>70</v>
      </c>
      <c r="BT90" s="135">
        <v>71</v>
      </c>
      <c r="BU90" s="136">
        <v>72</v>
      </c>
      <c r="BV90" s="135">
        <v>73</v>
      </c>
      <c r="BW90" s="135">
        <v>74</v>
      </c>
      <c r="BX90" s="135">
        <v>75</v>
      </c>
      <c r="BY90" s="135">
        <v>76</v>
      </c>
      <c r="BZ90" s="135">
        <v>77</v>
      </c>
      <c r="CA90" s="135">
        <v>78</v>
      </c>
      <c r="CB90" s="135">
        <v>79</v>
      </c>
      <c r="CC90" s="135">
        <v>80</v>
      </c>
      <c r="CD90" s="135">
        <v>81</v>
      </c>
      <c r="CE90" s="135">
        <v>82</v>
      </c>
      <c r="CF90" s="135">
        <v>83</v>
      </c>
      <c r="CG90" s="136">
        <v>84</v>
      </c>
      <c r="CH90" s="135">
        <v>85</v>
      </c>
      <c r="CI90" s="135">
        <v>86</v>
      </c>
      <c r="CJ90" s="135">
        <v>87</v>
      </c>
      <c r="CK90" s="135">
        <v>88</v>
      </c>
      <c r="CL90" s="135">
        <v>89</v>
      </c>
      <c r="CM90" s="135">
        <v>90</v>
      </c>
      <c r="CN90" s="135">
        <v>91</v>
      </c>
      <c r="CO90" s="135">
        <v>92</v>
      </c>
      <c r="CP90" s="135">
        <v>93</v>
      </c>
      <c r="CQ90" s="135">
        <v>94</v>
      </c>
      <c r="CR90" s="135">
        <v>95</v>
      </c>
      <c r="CS90" s="136">
        <v>96</v>
      </c>
    </row>
    <row r="91" spans="1:99" s="172" customFormat="1" x14ac:dyDescent="0.25">
      <c r="A91" s="172" t="s">
        <v>106</v>
      </c>
      <c r="B91" s="173">
        <f t="shared" ref="B91:BM91" si="38">B58</f>
        <v>42005</v>
      </c>
      <c r="C91" s="173">
        <f t="shared" si="38"/>
        <v>42036</v>
      </c>
      <c r="D91" s="173">
        <f t="shared" si="38"/>
        <v>42064</v>
      </c>
      <c r="E91" s="173">
        <f t="shared" si="38"/>
        <v>42095</v>
      </c>
      <c r="F91" s="173">
        <f t="shared" si="38"/>
        <v>42125</v>
      </c>
      <c r="G91" s="173">
        <f t="shared" si="38"/>
        <v>42156</v>
      </c>
      <c r="H91" s="173">
        <f t="shared" si="38"/>
        <v>42186</v>
      </c>
      <c r="I91" s="173">
        <f t="shared" si="38"/>
        <v>42217</v>
      </c>
      <c r="J91" s="173">
        <f t="shared" si="38"/>
        <v>42248</v>
      </c>
      <c r="K91" s="173">
        <f t="shared" si="38"/>
        <v>42278</v>
      </c>
      <c r="L91" s="173">
        <f t="shared" si="38"/>
        <v>42309</v>
      </c>
      <c r="M91" s="174">
        <f t="shared" si="38"/>
        <v>42339</v>
      </c>
      <c r="N91" s="175">
        <f t="shared" si="38"/>
        <v>42370</v>
      </c>
      <c r="O91" s="175">
        <f t="shared" si="38"/>
        <v>42401</v>
      </c>
      <c r="P91" s="175">
        <f t="shared" si="38"/>
        <v>42430</v>
      </c>
      <c r="Q91" s="175">
        <f t="shared" si="38"/>
        <v>42461</v>
      </c>
      <c r="R91" s="175">
        <f t="shared" si="38"/>
        <v>42491</v>
      </c>
      <c r="S91" s="175">
        <f t="shared" si="38"/>
        <v>42522</v>
      </c>
      <c r="T91" s="175">
        <f t="shared" si="38"/>
        <v>42552</v>
      </c>
      <c r="U91" s="175">
        <f t="shared" si="38"/>
        <v>42583</v>
      </c>
      <c r="V91" s="173">
        <f t="shared" si="38"/>
        <v>42614</v>
      </c>
      <c r="W91" s="173">
        <f t="shared" si="38"/>
        <v>42644</v>
      </c>
      <c r="X91" s="173">
        <f t="shared" si="38"/>
        <v>42675</v>
      </c>
      <c r="Y91" s="174">
        <f t="shared" si="38"/>
        <v>42705</v>
      </c>
      <c r="Z91" s="173">
        <f t="shared" si="38"/>
        <v>42752</v>
      </c>
      <c r="AA91" s="173">
        <f t="shared" si="38"/>
        <v>42783</v>
      </c>
      <c r="AB91" s="173">
        <f t="shared" si="38"/>
        <v>42811</v>
      </c>
      <c r="AC91" s="173">
        <f t="shared" si="38"/>
        <v>42842</v>
      </c>
      <c r="AD91" s="173">
        <f t="shared" si="38"/>
        <v>42872</v>
      </c>
      <c r="AE91" s="173">
        <f t="shared" si="38"/>
        <v>42903</v>
      </c>
      <c r="AF91" s="173">
        <f t="shared" si="38"/>
        <v>42933</v>
      </c>
      <c r="AG91" s="173">
        <f t="shared" si="38"/>
        <v>42964</v>
      </c>
      <c r="AH91" s="173">
        <f t="shared" si="38"/>
        <v>42995</v>
      </c>
      <c r="AI91" s="173">
        <f t="shared" si="38"/>
        <v>43025</v>
      </c>
      <c r="AJ91" s="173">
        <f t="shared" si="38"/>
        <v>43056</v>
      </c>
      <c r="AK91" s="174">
        <f t="shared" si="38"/>
        <v>43086</v>
      </c>
      <c r="AL91" s="173">
        <f t="shared" si="38"/>
        <v>43118</v>
      </c>
      <c r="AM91" s="173">
        <f t="shared" si="38"/>
        <v>43149</v>
      </c>
      <c r="AN91" s="173">
        <f t="shared" si="38"/>
        <v>43177</v>
      </c>
      <c r="AO91" s="173">
        <f t="shared" si="38"/>
        <v>43208</v>
      </c>
      <c r="AP91" s="173">
        <f t="shared" si="38"/>
        <v>43238</v>
      </c>
      <c r="AQ91" s="173">
        <f t="shared" si="38"/>
        <v>43269</v>
      </c>
      <c r="AR91" s="173">
        <f t="shared" si="38"/>
        <v>43299</v>
      </c>
      <c r="AS91" s="173">
        <f t="shared" si="38"/>
        <v>43330</v>
      </c>
      <c r="AT91" s="173">
        <f t="shared" si="38"/>
        <v>43361</v>
      </c>
      <c r="AU91" s="173">
        <f t="shared" si="38"/>
        <v>43391</v>
      </c>
      <c r="AV91" s="173">
        <f t="shared" si="38"/>
        <v>43422</v>
      </c>
      <c r="AW91" s="174">
        <f t="shared" si="38"/>
        <v>43452</v>
      </c>
      <c r="AX91" s="173">
        <f t="shared" si="38"/>
        <v>43483</v>
      </c>
      <c r="AY91" s="173">
        <f t="shared" si="38"/>
        <v>43514</v>
      </c>
      <c r="AZ91" s="173">
        <f t="shared" si="38"/>
        <v>43542</v>
      </c>
      <c r="BA91" s="173">
        <f t="shared" si="38"/>
        <v>43573</v>
      </c>
      <c r="BB91" s="173">
        <f t="shared" si="38"/>
        <v>43603</v>
      </c>
      <c r="BC91" s="173">
        <f t="shared" si="38"/>
        <v>43634</v>
      </c>
      <c r="BD91" s="173">
        <f t="shared" si="38"/>
        <v>43664</v>
      </c>
      <c r="BE91" s="173">
        <f t="shared" si="38"/>
        <v>43695</v>
      </c>
      <c r="BF91" s="173">
        <f t="shared" si="38"/>
        <v>43726</v>
      </c>
      <c r="BG91" s="173">
        <f t="shared" si="38"/>
        <v>43756</v>
      </c>
      <c r="BH91" s="173">
        <f t="shared" si="38"/>
        <v>43787</v>
      </c>
      <c r="BI91" s="174">
        <f t="shared" si="38"/>
        <v>43817</v>
      </c>
      <c r="BJ91" s="173">
        <f t="shared" si="38"/>
        <v>43848</v>
      </c>
      <c r="BK91" s="173">
        <f t="shared" si="38"/>
        <v>43879</v>
      </c>
      <c r="BL91" s="173">
        <f t="shared" si="38"/>
        <v>43908</v>
      </c>
      <c r="BM91" s="173">
        <f t="shared" si="38"/>
        <v>43939</v>
      </c>
      <c r="BN91" s="173">
        <f t="shared" ref="BN91:CS91" si="39">BN58</f>
        <v>43969</v>
      </c>
      <c r="BO91" s="173">
        <f t="shared" si="39"/>
        <v>44000</v>
      </c>
      <c r="BP91" s="173">
        <f t="shared" si="39"/>
        <v>44030</v>
      </c>
      <c r="BQ91" s="173">
        <f t="shared" si="39"/>
        <v>44061</v>
      </c>
      <c r="BR91" s="173">
        <f t="shared" si="39"/>
        <v>44092</v>
      </c>
      <c r="BS91" s="173">
        <f t="shared" si="39"/>
        <v>44122</v>
      </c>
      <c r="BT91" s="173">
        <f t="shared" si="39"/>
        <v>44153</v>
      </c>
      <c r="BU91" s="174">
        <f t="shared" si="39"/>
        <v>44183</v>
      </c>
      <c r="BV91" s="173">
        <f t="shared" si="39"/>
        <v>44214</v>
      </c>
      <c r="BW91" s="173">
        <f t="shared" si="39"/>
        <v>44245</v>
      </c>
      <c r="BX91" s="173">
        <f t="shared" si="39"/>
        <v>44273</v>
      </c>
      <c r="BY91" s="173">
        <f t="shared" si="39"/>
        <v>44304</v>
      </c>
      <c r="BZ91" s="173">
        <f t="shared" si="39"/>
        <v>44334</v>
      </c>
      <c r="CA91" s="173">
        <f t="shared" si="39"/>
        <v>44365</v>
      </c>
      <c r="CB91" s="173">
        <f t="shared" si="39"/>
        <v>44395</v>
      </c>
      <c r="CC91" s="173">
        <f t="shared" si="39"/>
        <v>44426</v>
      </c>
      <c r="CD91" s="173">
        <f t="shared" si="39"/>
        <v>44457</v>
      </c>
      <c r="CE91" s="173">
        <f t="shared" si="39"/>
        <v>44487</v>
      </c>
      <c r="CF91" s="173">
        <f t="shared" si="39"/>
        <v>44518</v>
      </c>
      <c r="CG91" s="174">
        <f t="shared" si="39"/>
        <v>44548</v>
      </c>
      <c r="CH91" s="173">
        <f t="shared" si="39"/>
        <v>44579</v>
      </c>
      <c r="CI91" s="173">
        <f t="shared" si="39"/>
        <v>44610</v>
      </c>
      <c r="CJ91" s="173">
        <f t="shared" si="39"/>
        <v>44638</v>
      </c>
      <c r="CK91" s="173">
        <f t="shared" si="39"/>
        <v>44669</v>
      </c>
      <c r="CL91" s="173">
        <f t="shared" si="39"/>
        <v>44699</v>
      </c>
      <c r="CM91" s="173">
        <f t="shared" si="39"/>
        <v>44730</v>
      </c>
      <c r="CN91" s="173">
        <f t="shared" si="39"/>
        <v>44760</v>
      </c>
      <c r="CO91" s="173">
        <f t="shared" si="39"/>
        <v>44791</v>
      </c>
      <c r="CP91" s="173">
        <f t="shared" si="39"/>
        <v>44822</v>
      </c>
      <c r="CQ91" s="173">
        <f t="shared" si="39"/>
        <v>44852</v>
      </c>
      <c r="CR91" s="173">
        <f t="shared" si="39"/>
        <v>44883</v>
      </c>
      <c r="CS91" s="174">
        <f t="shared" si="39"/>
        <v>44913</v>
      </c>
      <c r="CT91" s="173"/>
      <c r="CU91" s="173"/>
    </row>
    <row r="92" spans="1:99" s="156" customFormat="1" x14ac:dyDescent="0.25">
      <c r="A92" s="156" t="s">
        <v>99</v>
      </c>
      <c r="B92" s="156">
        <f t="shared" ref="B92:BM95" si="40">IFERROR(B22/B70,"")</f>
        <v>25.032451219512197</v>
      </c>
      <c r="C92" s="156">
        <f t="shared" si="40"/>
        <v>19.755242424242425</v>
      </c>
      <c r="D92" s="156">
        <f t="shared" si="40"/>
        <v>33.425615384615384</v>
      </c>
      <c r="E92" s="156">
        <f t="shared" si="40"/>
        <v>33.375156804733727</v>
      </c>
      <c r="F92" s="156">
        <f t="shared" si="40"/>
        <v>27.285160337552746</v>
      </c>
      <c r="G92" s="156">
        <f t="shared" si="40"/>
        <v>32.193661016949157</v>
      </c>
      <c r="H92" s="156">
        <f t="shared" si="40"/>
        <v>43.875194767441855</v>
      </c>
      <c r="I92" s="156">
        <f t="shared" si="40"/>
        <v>25.721978609625669</v>
      </c>
      <c r="J92" s="156">
        <f t="shared" si="40"/>
        <v>35.026007751937982</v>
      </c>
      <c r="K92" s="156">
        <f t="shared" si="40"/>
        <v>27.151162393162334</v>
      </c>
      <c r="L92" s="156">
        <f t="shared" si="40"/>
        <v>27.188452247191012</v>
      </c>
      <c r="M92" s="157">
        <f t="shared" si="40"/>
        <v>31.669962393162354</v>
      </c>
      <c r="N92" s="158">
        <f t="shared" si="40"/>
        <v>35.149828124999999</v>
      </c>
      <c r="O92" s="158">
        <f t="shared" si="40"/>
        <v>31.867835820895074</v>
      </c>
      <c r="P92" s="158">
        <f t="shared" si="40"/>
        <v>26.925121951219452</v>
      </c>
      <c r="Q92" s="158">
        <f t="shared" si="40"/>
        <v>37.592350282485882</v>
      </c>
      <c r="R92" s="158">
        <f t="shared" si="40"/>
        <v>31.795125000000002</v>
      </c>
      <c r="S92" s="158">
        <f t="shared" si="40"/>
        <v>27.800063432835824</v>
      </c>
      <c r="T92" s="158">
        <f t="shared" si="40"/>
        <v>31.257836363636365</v>
      </c>
      <c r="U92" s="158">
        <f t="shared" si="40"/>
        <v>25.938352657004828</v>
      </c>
      <c r="V92" s="156">
        <f t="shared" si="40"/>
        <v>30.768404083825903</v>
      </c>
      <c r="W92" s="156">
        <f t="shared" si="40"/>
        <v>30.81589958158996</v>
      </c>
      <c r="X92" s="156">
        <f t="shared" si="40"/>
        <v>30.768136557610244</v>
      </c>
      <c r="Y92" s="157">
        <f t="shared" si="40"/>
        <v>32.913567140884453</v>
      </c>
      <c r="Z92" s="156">
        <f t="shared" si="40"/>
        <v>31.693197364313757</v>
      </c>
      <c r="AA92" s="156">
        <f t="shared" si="40"/>
        <v>31.760668227028347</v>
      </c>
      <c r="AB92" s="156">
        <f t="shared" si="40"/>
        <v>30.979653859654238</v>
      </c>
      <c r="AC92" s="156">
        <f t="shared" si="40"/>
        <v>31.254670218078466</v>
      </c>
      <c r="AD92" s="156">
        <f t="shared" si="40"/>
        <v>30.986259891370374</v>
      </c>
      <c r="AE92" s="156">
        <f t="shared" si="40"/>
        <v>31.026300390053621</v>
      </c>
      <c r="AF92" s="156">
        <f t="shared" si="40"/>
        <v>30.982002973442846</v>
      </c>
      <c r="AG92" s="156">
        <f t="shared" si="40"/>
        <v>31.026300390053621</v>
      </c>
      <c r="AH92" s="156">
        <f t="shared" si="40"/>
        <v>31.104268101797313</v>
      </c>
      <c r="AI92" s="156">
        <f t="shared" si="40"/>
        <v>31.057408366527898</v>
      </c>
      <c r="AJ92" s="156">
        <f t="shared" si="40"/>
        <v>31.065630208734369</v>
      </c>
      <c r="AK92" s="157">
        <f t="shared" si="40"/>
        <v>31.104268101797313</v>
      </c>
      <c r="AL92" s="156">
        <f t="shared" si="40"/>
        <v>33.550919751362606</v>
      </c>
      <c r="AM92" s="156">
        <f t="shared" si="40"/>
        <v>33.626917246461659</v>
      </c>
      <c r="AN92" s="156">
        <f t="shared" si="40"/>
        <v>32.731889661142056</v>
      </c>
      <c r="AO92" s="156">
        <f t="shared" si="40"/>
        <v>33.035512240106129</v>
      </c>
      <c r="AP92" s="156">
        <f t="shared" si="40"/>
        <v>32.729500513064409</v>
      </c>
      <c r="AQ92" s="156">
        <f t="shared" si="40"/>
        <v>32.787178453453677</v>
      </c>
      <c r="AR92" s="156">
        <f t="shared" si="40"/>
        <v>32.74350007043401</v>
      </c>
      <c r="AS92" s="156">
        <f t="shared" si="40"/>
        <v>32.797331719970849</v>
      </c>
      <c r="AT92" s="156">
        <f t="shared" si="40"/>
        <v>32.890900382547841</v>
      </c>
      <c r="AU92" s="156">
        <f t="shared" si="40"/>
        <v>32.864478515051253</v>
      </c>
      <c r="AV92" s="156">
        <f t="shared" si="40"/>
        <v>32.874500022733152</v>
      </c>
      <c r="AW92" s="157">
        <f t="shared" si="40"/>
        <v>32.422377854449977</v>
      </c>
      <c r="AX92" s="156">
        <f t="shared" si="40"/>
        <v>35.934513653225487</v>
      </c>
      <c r="AY92" s="156">
        <f t="shared" si="40"/>
        <v>36.014906783694414</v>
      </c>
      <c r="AZ92" s="156">
        <f t="shared" si="40"/>
        <v>35.089920233183385</v>
      </c>
      <c r="BA92" s="156">
        <f t="shared" si="40"/>
        <v>35.46819039084459</v>
      </c>
      <c r="BB92" s="156">
        <f t="shared" si="40"/>
        <v>35.12775297034522</v>
      </c>
      <c r="BC92" s="156">
        <f t="shared" si="40"/>
        <v>35.181772380754076</v>
      </c>
      <c r="BD92" s="156">
        <f t="shared" si="40"/>
        <v>35.133128101141644</v>
      </c>
      <c r="BE92" s="156">
        <f t="shared" si="40"/>
        <v>35.193065677042227</v>
      </c>
      <c r="BF92" s="156">
        <f t="shared" si="40"/>
        <v>35.29688705340665</v>
      </c>
      <c r="BG92" s="156">
        <f t="shared" si="40"/>
        <v>35.267616263273574</v>
      </c>
      <c r="BH92" s="156">
        <f t="shared" si="40"/>
        <v>35.278722609505984</v>
      </c>
      <c r="BI92" s="157">
        <f t="shared" si="40"/>
        <v>35.353112048918973</v>
      </c>
      <c r="BJ92" s="156">
        <f t="shared" si="40"/>
        <v>38.195359110955735</v>
      </c>
      <c r="BK92" s="156">
        <f t="shared" si="40"/>
        <v>38.281908362712628</v>
      </c>
      <c r="BL92" s="156">
        <f t="shared" si="40"/>
        <v>37.275974031081454</v>
      </c>
      <c r="BM92" s="156">
        <f t="shared" si="40"/>
        <v>37.663363827202481</v>
      </c>
      <c r="BN92" s="156">
        <f t="shared" ref="BN92:CS99" si="41">IFERROR(BN22/BN70,"")</f>
        <v>37.294117683511033</v>
      </c>
      <c r="BO92" s="156">
        <f t="shared" si="41"/>
        <v>37.352852483055557</v>
      </c>
      <c r="BP92" s="156">
        <f t="shared" si="41"/>
        <v>37.300193705837962</v>
      </c>
      <c r="BQ92" s="156">
        <f t="shared" si="41"/>
        <v>37.365360155927164</v>
      </c>
      <c r="BR92" s="156">
        <f t="shared" si="41"/>
        <v>37.453856350432702</v>
      </c>
      <c r="BS92" s="156">
        <f t="shared" si="41"/>
        <v>37.422373350022774</v>
      </c>
      <c r="BT92" s="156">
        <f t="shared" si="41"/>
        <v>37.434320239802346</v>
      </c>
      <c r="BU92" s="157">
        <f t="shared" si="41"/>
        <v>37.514303180936395</v>
      </c>
      <c r="BV92" s="156">
        <f t="shared" si="41"/>
        <v>41.328456547941947</v>
      </c>
      <c r="BW92" s="156">
        <f t="shared" si="41"/>
        <v>41.422788678138168</v>
      </c>
      <c r="BX92" s="156">
        <f t="shared" si="41"/>
        <v>40.318717443692485</v>
      </c>
      <c r="BY92" s="156">
        <f t="shared" si="41"/>
        <v>40.745897794223225</v>
      </c>
      <c r="BZ92" s="156">
        <f t="shared" si="41"/>
        <v>40.276002123828022</v>
      </c>
      <c r="CA92" s="156">
        <f t="shared" si="41"/>
        <v>40.339395156235277</v>
      </c>
      <c r="CB92" s="156">
        <f t="shared" si="41"/>
        <v>40.282559962216332</v>
      </c>
      <c r="CC92" s="156">
        <f t="shared" si="41"/>
        <v>40.378940432029907</v>
      </c>
      <c r="CD92" s="156">
        <f t="shared" si="41"/>
        <v>40.475339146660922</v>
      </c>
      <c r="CE92" s="156">
        <f t="shared" si="41"/>
        <v>40.441050541762202</v>
      </c>
      <c r="CF92" s="156">
        <f t="shared" si="41"/>
        <v>40.467323411789771</v>
      </c>
      <c r="CG92" s="157">
        <f t="shared" si="41"/>
        <v>40.62181867604415</v>
      </c>
      <c r="CH92" s="156">
        <f t="shared" si="41"/>
        <v>45.090440045020046</v>
      </c>
      <c r="CI92" s="156">
        <f t="shared" si="41"/>
        <v>45.19369027605547</v>
      </c>
      <c r="CJ92" s="156">
        <f t="shared" si="41"/>
        <v>43.980973664093518</v>
      </c>
      <c r="CK92" s="156">
        <f t="shared" si="41"/>
        <v>44.451299443399677</v>
      </c>
      <c r="CL92" s="156">
        <f t="shared" si="41"/>
        <v>43.933866782643051</v>
      </c>
      <c r="CM92" s="156">
        <f t="shared" si="41"/>
        <v>44.003772197109406</v>
      </c>
      <c r="CN92" s="156">
        <f t="shared" si="41"/>
        <v>43.941099746896839</v>
      </c>
      <c r="CO92" s="156">
        <f t="shared" si="41"/>
        <v>44.047364274310958</v>
      </c>
      <c r="CP92" s="156">
        <f t="shared" si="41"/>
        <v>44.15357730404434</v>
      </c>
      <c r="CQ92" s="156">
        <f t="shared" si="41"/>
        <v>44.145394959736528</v>
      </c>
      <c r="CR92" s="156">
        <f t="shared" si="41"/>
        <v>44.144748218688214</v>
      </c>
      <c r="CS92" s="157">
        <f t="shared" si="41"/>
        <v>44.31483292155378</v>
      </c>
    </row>
    <row r="93" spans="1:99" s="156" customFormat="1" x14ac:dyDescent="0.25">
      <c r="A93" s="156" t="s">
        <v>64</v>
      </c>
      <c r="B93" s="156">
        <f t="shared" si="40"/>
        <v>14.38318181818182</v>
      </c>
      <c r="C93" s="156">
        <f t="shared" si="40"/>
        <v>13.360600000000002</v>
      </c>
      <c r="D93" s="156">
        <f t="shared" si="40"/>
        <v>14.565520100502512</v>
      </c>
      <c r="E93" s="156">
        <f t="shared" si="40"/>
        <v>20.581070833333335</v>
      </c>
      <c r="F93" s="156">
        <f t="shared" si="40"/>
        <v>16.455992366412215</v>
      </c>
      <c r="G93" s="156">
        <f t="shared" si="40"/>
        <v>14.468648351648351</v>
      </c>
      <c r="H93" s="156">
        <f t="shared" si="40"/>
        <v>13.00454</v>
      </c>
      <c r="I93" s="156">
        <f t="shared" si="40"/>
        <v>13.077528634361235</v>
      </c>
      <c r="J93" s="156">
        <f t="shared" si="40"/>
        <v>15.813219211822659</v>
      </c>
      <c r="K93" s="156">
        <f t="shared" si="40"/>
        <v>14.314713754646842</v>
      </c>
      <c r="L93" s="156">
        <f t="shared" si="40"/>
        <v>14.269789223454881</v>
      </c>
      <c r="M93" s="157">
        <f t="shared" si="40"/>
        <v>17.062187022900762</v>
      </c>
      <c r="N93" s="158">
        <f t="shared" si="40"/>
        <v>16.685963414634145</v>
      </c>
      <c r="O93" s="158">
        <f t="shared" si="40"/>
        <v>13.424341463414635</v>
      </c>
      <c r="P93" s="158">
        <f t="shared" si="40"/>
        <v>17.039792910447765</v>
      </c>
      <c r="Q93" s="158">
        <f t="shared" si="40"/>
        <v>21.221091168091196</v>
      </c>
      <c r="R93" s="158">
        <f t="shared" si="40"/>
        <v>15.061581280788179</v>
      </c>
      <c r="S93" s="158">
        <f t="shared" si="40"/>
        <v>13.264700523560283</v>
      </c>
      <c r="T93" s="158">
        <f t="shared" si="40"/>
        <v>13.084938369781332</v>
      </c>
      <c r="U93" s="158">
        <f t="shared" si="40"/>
        <v>13.785278065630431</v>
      </c>
      <c r="V93" s="156">
        <f t="shared" si="40"/>
        <v>15.571593292947421</v>
      </c>
      <c r="W93" s="156">
        <f t="shared" si="40"/>
        <v>15.651303429062441</v>
      </c>
      <c r="X93" s="156">
        <f t="shared" si="40"/>
        <v>15.737926025579865</v>
      </c>
      <c r="Y93" s="157">
        <f t="shared" si="40"/>
        <v>15.694172119439873</v>
      </c>
      <c r="Z93" s="156">
        <f t="shared" si="40"/>
        <v>13.67766935699367</v>
      </c>
      <c r="AA93" s="156">
        <f t="shared" si="40"/>
        <v>13.699797196906822</v>
      </c>
      <c r="AB93" s="156">
        <f t="shared" si="40"/>
        <v>13.941120980013121</v>
      </c>
      <c r="AC93" s="156">
        <f t="shared" si="40"/>
        <v>13.89194645393583</v>
      </c>
      <c r="AD93" s="156">
        <f t="shared" si="40"/>
        <v>13.916284885220053</v>
      </c>
      <c r="AE93" s="156">
        <f t="shared" si="40"/>
        <v>13.881712320664791</v>
      </c>
      <c r="AF93" s="156">
        <f t="shared" si="40"/>
        <v>13.922268026687044</v>
      </c>
      <c r="AG93" s="156">
        <f t="shared" si="40"/>
        <v>13.91406152923366</v>
      </c>
      <c r="AH93" s="156">
        <f t="shared" si="40"/>
        <v>13.907105473416873</v>
      </c>
      <c r="AI93" s="156">
        <f t="shared" si="40"/>
        <v>13.923566477909553</v>
      </c>
      <c r="AJ93" s="156">
        <f t="shared" si="40"/>
        <v>13.911402758386187</v>
      </c>
      <c r="AK93" s="157">
        <f t="shared" si="40"/>
        <v>13.901560407817787</v>
      </c>
      <c r="AL93" s="156">
        <f t="shared" si="40"/>
        <v>13.868799444927498</v>
      </c>
      <c r="AM93" s="156">
        <f t="shared" si="40"/>
        <v>13.908962303565009</v>
      </c>
      <c r="AN93" s="156">
        <f t="shared" si="40"/>
        <v>13.890295101059314</v>
      </c>
      <c r="AO93" s="156">
        <f t="shared" si="40"/>
        <v>13.9165754945766</v>
      </c>
      <c r="AP93" s="156">
        <f t="shared" si="40"/>
        <v>13.903493801781991</v>
      </c>
      <c r="AQ93" s="156">
        <f t="shared" si="40"/>
        <v>13.915038606706572</v>
      </c>
      <c r="AR93" s="156">
        <f t="shared" si="40"/>
        <v>13.944637577411092</v>
      </c>
      <c r="AS93" s="156">
        <f t="shared" si="40"/>
        <v>13.908456888538179</v>
      </c>
      <c r="AT93" s="156">
        <f t="shared" si="40"/>
        <v>13.914295418677707</v>
      </c>
      <c r="AU93" s="156">
        <f t="shared" si="40"/>
        <v>13.938469150760151</v>
      </c>
      <c r="AV93" s="156">
        <f t="shared" si="40"/>
        <v>13.904952185070314</v>
      </c>
      <c r="AW93" s="157">
        <f t="shared" si="40"/>
        <v>13.888604642502052</v>
      </c>
      <c r="AX93" s="156">
        <f t="shared" si="40"/>
        <v>14.531551032968231</v>
      </c>
      <c r="AY93" s="156">
        <f t="shared" si="40"/>
        <v>14.573112711585042</v>
      </c>
      <c r="AZ93" s="156">
        <f t="shared" si="40"/>
        <v>14.581545320206297</v>
      </c>
      <c r="BA93" s="156">
        <f t="shared" si="40"/>
        <v>14.537547693708463</v>
      </c>
      <c r="BB93" s="156">
        <f t="shared" si="40"/>
        <v>14.56172724953146</v>
      </c>
      <c r="BC93" s="156">
        <f t="shared" si="40"/>
        <v>14.566339894268365</v>
      </c>
      <c r="BD93" s="156">
        <f t="shared" si="40"/>
        <v>14.561331688096278</v>
      </c>
      <c r="BE93" s="156">
        <f t="shared" si="40"/>
        <v>14.563670151582995</v>
      </c>
      <c r="BF93" s="156">
        <f t="shared" si="40"/>
        <v>14.560026120933946</v>
      </c>
      <c r="BG93" s="156">
        <f t="shared" si="40"/>
        <v>14.55006102744832</v>
      </c>
      <c r="BH93" s="156">
        <f t="shared" si="40"/>
        <v>14.555485856167662</v>
      </c>
      <c r="BI93" s="157">
        <f t="shared" si="40"/>
        <v>14.552118749195953</v>
      </c>
      <c r="BJ93" s="156">
        <f t="shared" si="40"/>
        <v>15.405221069643426</v>
      </c>
      <c r="BK93" s="156">
        <f t="shared" si="40"/>
        <v>15.448977962843415</v>
      </c>
      <c r="BL93" s="156">
        <f t="shared" si="40"/>
        <v>15.454026885615901</v>
      </c>
      <c r="BM93" s="156">
        <f t="shared" si="40"/>
        <v>15.413018017708559</v>
      </c>
      <c r="BN93" s="156">
        <f t="shared" si="41"/>
        <v>15.438215669920741</v>
      </c>
      <c r="BO93" s="156">
        <f t="shared" si="41"/>
        <v>15.42853838799383</v>
      </c>
      <c r="BP93" s="156">
        <f t="shared" si="41"/>
        <v>15.435844455720725</v>
      </c>
      <c r="BQ93" s="156">
        <f t="shared" si="41"/>
        <v>15.437545452242079</v>
      </c>
      <c r="BR93" s="156">
        <f t="shared" si="41"/>
        <v>15.424166553171391</v>
      </c>
      <c r="BS93" s="156">
        <f t="shared" si="41"/>
        <v>15.426007859006647</v>
      </c>
      <c r="BT93" s="156">
        <f t="shared" si="41"/>
        <v>15.430965103631808</v>
      </c>
      <c r="BU93" s="157">
        <f t="shared" si="41"/>
        <v>15.412832411675344</v>
      </c>
      <c r="BV93" s="156">
        <f t="shared" si="41"/>
        <v>16.643659700007184</v>
      </c>
      <c r="BW93" s="156">
        <f t="shared" si="41"/>
        <v>16.690966728907693</v>
      </c>
      <c r="BX93" s="156">
        <f t="shared" si="41"/>
        <v>16.696418590108138</v>
      </c>
      <c r="BY93" s="156">
        <f t="shared" si="41"/>
        <v>16.652502160231823</v>
      </c>
      <c r="BZ93" s="156">
        <f t="shared" si="41"/>
        <v>16.679873979545885</v>
      </c>
      <c r="CA93" s="156">
        <f t="shared" si="41"/>
        <v>16.669552637767001</v>
      </c>
      <c r="CB93" s="156">
        <f t="shared" si="41"/>
        <v>16.677951794069859</v>
      </c>
      <c r="CC93" s="156">
        <f t="shared" si="41"/>
        <v>16.673881966889308</v>
      </c>
      <c r="CD93" s="156">
        <f t="shared" si="41"/>
        <v>16.659510756602998</v>
      </c>
      <c r="CE93" s="156">
        <f t="shared" si="41"/>
        <v>16.661749491387688</v>
      </c>
      <c r="CF93" s="156">
        <f t="shared" si="41"/>
        <v>16.664217753216867</v>
      </c>
      <c r="CG93" s="157">
        <f t="shared" si="41"/>
        <v>16.644703368413047</v>
      </c>
      <c r="CH93" s="156">
        <f t="shared" si="41"/>
        <v>18.137128676523769</v>
      </c>
      <c r="CI93" s="156">
        <f t="shared" si="41"/>
        <v>18.188686559907335</v>
      </c>
      <c r="CJ93" s="156">
        <f t="shared" si="41"/>
        <v>18.194927479232867</v>
      </c>
      <c r="CK93" s="156">
        <f t="shared" si="41"/>
        <v>18.147342457029776</v>
      </c>
      <c r="CL93" s="156">
        <f t="shared" si="41"/>
        <v>18.17725451181018</v>
      </c>
      <c r="CM93" s="156">
        <f t="shared" si="41"/>
        <v>18.166163586105487</v>
      </c>
      <c r="CN93" s="156">
        <f t="shared" si="41"/>
        <v>18.175505645173789</v>
      </c>
      <c r="CO93" s="156">
        <f t="shared" si="41"/>
        <v>18.171170303134904</v>
      </c>
      <c r="CP93" s="156">
        <f t="shared" si="41"/>
        <v>18.155627638815094</v>
      </c>
      <c r="CQ93" s="156">
        <f t="shared" si="41"/>
        <v>18.151750883333527</v>
      </c>
      <c r="CR93" s="156">
        <f t="shared" si="41"/>
        <v>18.16100333773646</v>
      </c>
      <c r="CS93" s="157">
        <f t="shared" si="41"/>
        <v>18.139894556821442</v>
      </c>
    </row>
    <row r="94" spans="1:99" s="156" customFormat="1" x14ac:dyDescent="0.25">
      <c r="A94" s="156" t="s">
        <v>65</v>
      </c>
      <c r="B94" s="156">
        <f t="shared" si="40"/>
        <v>12.821111888111886</v>
      </c>
      <c r="C94" s="156">
        <f t="shared" si="40"/>
        <v>14.199015384615377</v>
      </c>
      <c r="D94" s="156">
        <f t="shared" si="40"/>
        <v>18.394213675213674</v>
      </c>
      <c r="E94" s="156">
        <f t="shared" si="40"/>
        <v>16.393338383838383</v>
      </c>
      <c r="F94" s="156">
        <f t="shared" si="40"/>
        <v>14.638915433403806</v>
      </c>
      <c r="G94" s="156">
        <f t="shared" si="40"/>
        <v>16.364360730593607</v>
      </c>
      <c r="H94" s="156">
        <f t="shared" si="40"/>
        <v>14.968020746887968</v>
      </c>
      <c r="I94" s="156">
        <f t="shared" si="40"/>
        <v>14.499375000000002</v>
      </c>
      <c r="J94" s="156">
        <f t="shared" si="40"/>
        <v>15.49359265442404</v>
      </c>
      <c r="K94" s="156">
        <f t="shared" si="40"/>
        <v>16.29332638888889</v>
      </c>
      <c r="L94" s="156">
        <f t="shared" si="40"/>
        <v>13.280004329004329</v>
      </c>
      <c r="M94" s="157">
        <f t="shared" si="40"/>
        <v>14.402994295028542</v>
      </c>
      <c r="N94" s="158">
        <f t="shared" si="40"/>
        <v>14.015318518518503</v>
      </c>
      <c r="O94" s="158">
        <f t="shared" si="40"/>
        <v>12.947682926829268</v>
      </c>
      <c r="P94" s="158">
        <f t="shared" si="40"/>
        <v>17.606922222222224</v>
      </c>
      <c r="Q94" s="158">
        <f t="shared" si="40"/>
        <v>15.754151999999999</v>
      </c>
      <c r="R94" s="158">
        <f t="shared" si="40"/>
        <v>14.32756640625</v>
      </c>
      <c r="S94" s="158">
        <f t="shared" si="40"/>
        <v>14.885038062283739</v>
      </c>
      <c r="T94" s="158">
        <f t="shared" si="40"/>
        <v>13.415937343358395</v>
      </c>
      <c r="U94" s="158">
        <f t="shared" si="40"/>
        <v>11.805724035608309</v>
      </c>
      <c r="V94" s="156">
        <f t="shared" si="40"/>
        <v>14.081042314128617</v>
      </c>
      <c r="W94" s="156">
        <f t="shared" si="40"/>
        <v>14.555656786485157</v>
      </c>
      <c r="X94" s="156">
        <f t="shared" si="40"/>
        <v>14.778994272819491</v>
      </c>
      <c r="Y94" s="157">
        <f t="shared" si="40"/>
        <v>14.840434243350952</v>
      </c>
      <c r="Z94" s="156">
        <f t="shared" si="40"/>
        <v>12.59906537173485</v>
      </c>
      <c r="AA94" s="156">
        <f t="shared" si="40"/>
        <v>12.58286361303931</v>
      </c>
      <c r="AB94" s="156">
        <f t="shared" si="40"/>
        <v>13.436408359924926</v>
      </c>
      <c r="AC94" s="156">
        <f t="shared" si="40"/>
        <v>13.27815544178133</v>
      </c>
      <c r="AD94" s="156">
        <f t="shared" si="40"/>
        <v>13.218835258222253</v>
      </c>
      <c r="AE94" s="156">
        <f t="shared" si="40"/>
        <v>13.167486103692418</v>
      </c>
      <c r="AF94" s="156">
        <f t="shared" si="40"/>
        <v>13.145054125996982</v>
      </c>
      <c r="AG94" s="156">
        <f t="shared" si="40"/>
        <v>13.228743795143307</v>
      </c>
      <c r="AH94" s="156">
        <f t="shared" si="40"/>
        <v>13.145270098961268</v>
      </c>
      <c r="AI94" s="156">
        <f t="shared" si="40"/>
        <v>13.236928690212554</v>
      </c>
      <c r="AJ94" s="156">
        <f t="shared" si="40"/>
        <v>13.252295569462976</v>
      </c>
      <c r="AK94" s="157">
        <f t="shared" si="40"/>
        <v>13.136276133222246</v>
      </c>
      <c r="AL94" s="156">
        <f t="shared" si="40"/>
        <v>13.14781856778859</v>
      </c>
      <c r="AM94" s="156">
        <f t="shared" si="40"/>
        <v>13.04695465878256</v>
      </c>
      <c r="AN94" s="156">
        <f t="shared" si="40"/>
        <v>13.279223158398613</v>
      </c>
      <c r="AO94" s="156">
        <f t="shared" si="40"/>
        <v>13.16017159562892</v>
      </c>
      <c r="AP94" s="156">
        <f t="shared" si="40"/>
        <v>13.329312069769122</v>
      </c>
      <c r="AQ94" s="156">
        <f t="shared" si="40"/>
        <v>13.163266759197684</v>
      </c>
      <c r="AR94" s="156">
        <f t="shared" si="40"/>
        <v>13.287161079072709</v>
      </c>
      <c r="AS94" s="156">
        <f t="shared" si="40"/>
        <v>13.35490020522411</v>
      </c>
      <c r="AT94" s="156">
        <f t="shared" si="40"/>
        <v>13.166517432951915</v>
      </c>
      <c r="AU94" s="156">
        <f t="shared" si="40"/>
        <v>13.271394333197893</v>
      </c>
      <c r="AV94" s="156">
        <f t="shared" si="40"/>
        <v>13.342878573367987</v>
      </c>
      <c r="AW94" s="157">
        <f t="shared" si="40"/>
        <v>13.154327926047692</v>
      </c>
      <c r="AX94" s="156">
        <f t="shared" si="40"/>
        <v>13.98307746624317</v>
      </c>
      <c r="AY94" s="156">
        <f t="shared" si="40"/>
        <v>13.592937795346273</v>
      </c>
      <c r="AZ94" s="156">
        <f t="shared" si="40"/>
        <v>13.804796704174157</v>
      </c>
      <c r="BA94" s="156">
        <f t="shared" si="40"/>
        <v>13.77162792943648</v>
      </c>
      <c r="BB94" s="156">
        <f t="shared" si="40"/>
        <v>13.731034549433298</v>
      </c>
      <c r="BC94" s="156">
        <f t="shared" si="40"/>
        <v>13.70170875459903</v>
      </c>
      <c r="BD94" s="156">
        <f t="shared" si="40"/>
        <v>13.7951398787018</v>
      </c>
      <c r="BE94" s="156">
        <f t="shared" si="40"/>
        <v>13.740439098777573</v>
      </c>
      <c r="BF94" s="156">
        <f t="shared" si="40"/>
        <v>13.685365058711279</v>
      </c>
      <c r="BG94" s="156">
        <f t="shared" si="40"/>
        <v>13.759357334224909</v>
      </c>
      <c r="BH94" s="156">
        <f t="shared" si="40"/>
        <v>13.710734466903382</v>
      </c>
      <c r="BI94" s="157">
        <f t="shared" si="40"/>
        <v>13.657075611494287</v>
      </c>
      <c r="BJ94" s="156">
        <f t="shared" si="40"/>
        <v>14.72431292020209</v>
      </c>
      <c r="BK94" s="156">
        <f t="shared" si="40"/>
        <v>14.414663339306124</v>
      </c>
      <c r="BL94" s="156">
        <f t="shared" si="40"/>
        <v>14.638279993197234</v>
      </c>
      <c r="BM94" s="156">
        <f t="shared" si="40"/>
        <v>14.609017772651757</v>
      </c>
      <c r="BN94" s="156">
        <f t="shared" si="41"/>
        <v>14.566328981141075</v>
      </c>
      <c r="BO94" s="156">
        <f t="shared" si="41"/>
        <v>14.533488259536245</v>
      </c>
      <c r="BP94" s="156">
        <f t="shared" si="41"/>
        <v>14.581145885106809</v>
      </c>
      <c r="BQ94" s="156">
        <f t="shared" si="41"/>
        <v>14.567781543205085</v>
      </c>
      <c r="BR94" s="156">
        <f t="shared" si="41"/>
        <v>14.525329986343996</v>
      </c>
      <c r="BS94" s="156">
        <f t="shared" si="41"/>
        <v>14.551652650028924</v>
      </c>
      <c r="BT94" s="156">
        <f t="shared" si="41"/>
        <v>14.543701272772458</v>
      </c>
      <c r="BU94" s="157">
        <f t="shared" si="41"/>
        <v>14.48392873503715</v>
      </c>
      <c r="BV94" s="156">
        <f t="shared" si="41"/>
        <v>15.864556393268895</v>
      </c>
      <c r="BW94" s="156">
        <f t="shared" si="41"/>
        <v>15.58867987218046</v>
      </c>
      <c r="BX94" s="156">
        <f t="shared" si="41"/>
        <v>15.830672679694375</v>
      </c>
      <c r="BY94" s="156">
        <f t="shared" si="41"/>
        <v>15.798934211827948</v>
      </c>
      <c r="BZ94" s="156">
        <f t="shared" si="41"/>
        <v>15.754514730886889</v>
      </c>
      <c r="CA94" s="156">
        <f t="shared" si="41"/>
        <v>15.719115238279832</v>
      </c>
      <c r="CB94" s="156">
        <f t="shared" si="41"/>
        <v>15.771356588773333</v>
      </c>
      <c r="CC94" s="156">
        <f t="shared" si="41"/>
        <v>15.737566981985459</v>
      </c>
      <c r="CD94" s="156">
        <f t="shared" si="41"/>
        <v>15.691983558135417</v>
      </c>
      <c r="CE94" s="156">
        <f t="shared" si="41"/>
        <v>15.720746150048253</v>
      </c>
      <c r="CF94" s="156">
        <f t="shared" si="41"/>
        <v>15.702748733483604</v>
      </c>
      <c r="CG94" s="157">
        <f t="shared" si="41"/>
        <v>15.638411885244775</v>
      </c>
      <c r="CH94" s="156">
        <f t="shared" si="41"/>
        <v>17.276502038604239</v>
      </c>
      <c r="CI94" s="156">
        <f t="shared" si="41"/>
        <v>16.976218538545751</v>
      </c>
      <c r="CJ94" s="156">
        <f t="shared" si="41"/>
        <v>17.23973706573981</v>
      </c>
      <c r="CK94" s="156">
        <f t="shared" si="41"/>
        <v>17.206279926095952</v>
      </c>
      <c r="CL94" s="156">
        <f t="shared" si="41"/>
        <v>17.158627201201469</v>
      </c>
      <c r="CM94" s="156">
        <f t="shared" si="41"/>
        <v>17.120595244884431</v>
      </c>
      <c r="CN94" s="156">
        <f t="shared" si="41"/>
        <v>17.177922265278195</v>
      </c>
      <c r="CO94" s="156">
        <f t="shared" si="41"/>
        <v>17.141864458839429</v>
      </c>
      <c r="CP94" s="156">
        <f t="shared" si="41"/>
        <v>17.092594997720248</v>
      </c>
      <c r="CQ94" s="156">
        <f t="shared" si="41"/>
        <v>17.101522632028757</v>
      </c>
      <c r="CR94" s="156">
        <f t="shared" si="41"/>
        <v>17.105170603177772</v>
      </c>
      <c r="CS94" s="157">
        <f t="shared" si="41"/>
        <v>17.035526523855204</v>
      </c>
    </row>
    <row r="95" spans="1:99" s="156" customFormat="1" x14ac:dyDescent="0.25">
      <c r="A95" s="156" t="s">
        <v>66</v>
      </c>
      <c r="B95" s="156">
        <f t="shared" si="40"/>
        <v>13.623292993630573</v>
      </c>
      <c r="C95" s="156">
        <f t="shared" si="40"/>
        <v>13.41305298013245</v>
      </c>
      <c r="D95" s="156">
        <f t="shared" si="40"/>
        <v>16.542400826446279</v>
      </c>
      <c r="E95" s="156">
        <f t="shared" si="40"/>
        <v>14.258792452830189</v>
      </c>
      <c r="F95" s="156">
        <f t="shared" si="40"/>
        <v>14.454697406340056</v>
      </c>
      <c r="G95" s="156">
        <f t="shared" si="40"/>
        <v>16.507064935064907</v>
      </c>
      <c r="H95" s="156">
        <f t="shared" si="40"/>
        <v>14.52706811145511</v>
      </c>
      <c r="I95" s="156">
        <f t="shared" si="40"/>
        <v>13.658375661375661</v>
      </c>
      <c r="J95" s="156">
        <f t="shared" si="40"/>
        <v>14.382189258312019</v>
      </c>
      <c r="K95" s="156">
        <f t="shared" si="40"/>
        <v>16.290571428571429</v>
      </c>
      <c r="L95" s="156">
        <f t="shared" si="40"/>
        <v>14.782255905511812</v>
      </c>
      <c r="M95" s="157">
        <f t="shared" si="40"/>
        <v>15.924003194888178</v>
      </c>
      <c r="N95" s="158">
        <f t="shared" si="40"/>
        <v>12.943695290858725</v>
      </c>
      <c r="O95" s="158">
        <f t="shared" si="40"/>
        <v>15.047127753303966</v>
      </c>
      <c r="P95" s="158">
        <f t="shared" si="40"/>
        <v>17.881479020979022</v>
      </c>
      <c r="Q95" s="158">
        <f t="shared" si="40"/>
        <v>16.666140624999993</v>
      </c>
      <c r="R95" s="158">
        <f t="shared" si="40"/>
        <v>17.071319391634979</v>
      </c>
      <c r="S95" s="158">
        <f t="shared" si="40"/>
        <v>15.519449003517</v>
      </c>
      <c r="T95" s="158">
        <f t="shared" si="40"/>
        <v>17.0267625</v>
      </c>
      <c r="U95" s="158">
        <f t="shared" si="40"/>
        <v>13.299110132158612</v>
      </c>
      <c r="V95" s="156">
        <f t="shared" si="40"/>
        <v>14.965911119043369</v>
      </c>
      <c r="W95" s="156">
        <f t="shared" si="40"/>
        <v>15.017404580152672</v>
      </c>
      <c r="X95" s="156">
        <f t="shared" si="40"/>
        <v>15.517320104441666</v>
      </c>
      <c r="Y95" s="157">
        <f t="shared" si="40"/>
        <v>15.617676363022845</v>
      </c>
      <c r="Z95" s="156">
        <f t="shared" si="40"/>
        <v>13.121517402148326</v>
      </c>
      <c r="AA95" s="156">
        <f t="shared" si="40"/>
        <v>13.066024828269047</v>
      </c>
      <c r="AB95" s="156">
        <f t="shared" si="40"/>
        <v>14.592666083824984</v>
      </c>
      <c r="AC95" s="156">
        <f t="shared" si="40"/>
        <v>14.37557597228251</v>
      </c>
      <c r="AD95" s="156">
        <f t="shared" si="40"/>
        <v>14.195181114729136</v>
      </c>
      <c r="AE95" s="156">
        <f t="shared" si="40"/>
        <v>14.104035369855184</v>
      </c>
      <c r="AF95" s="156">
        <f t="shared" si="40"/>
        <v>14.150676688987494</v>
      </c>
      <c r="AG95" s="156">
        <f t="shared" si="40"/>
        <v>14.070127233078338</v>
      </c>
      <c r="AH95" s="156">
        <f t="shared" si="40"/>
        <v>14.102751738237711</v>
      </c>
      <c r="AI95" s="156">
        <f t="shared" si="40"/>
        <v>14.131337020872865</v>
      </c>
      <c r="AJ95" s="156">
        <f t="shared" si="40"/>
        <v>14.180198297325916</v>
      </c>
      <c r="AK95" s="157">
        <f t="shared" si="40"/>
        <v>14.126825266652522</v>
      </c>
      <c r="AL95" s="156">
        <f t="shared" si="40"/>
        <v>14.290425327003335</v>
      </c>
      <c r="AM95" s="156">
        <f t="shared" si="40"/>
        <v>14.230985314988036</v>
      </c>
      <c r="AN95" s="156">
        <f t="shared" si="40"/>
        <v>14.751611836089703</v>
      </c>
      <c r="AO95" s="156">
        <f t="shared" si="40"/>
        <v>14.535333709488421</v>
      </c>
      <c r="AP95" s="156">
        <f t="shared" si="40"/>
        <v>14.339601746171988</v>
      </c>
      <c r="AQ95" s="156">
        <f t="shared" si="40"/>
        <v>14.520618789033014</v>
      </c>
      <c r="AR95" s="156">
        <f t="shared" si="40"/>
        <v>14.420865439723952</v>
      </c>
      <c r="AS95" s="156">
        <f t="shared" si="40"/>
        <v>14.527578487097022</v>
      </c>
      <c r="AT95" s="156">
        <f t="shared" si="40"/>
        <v>14.538603955448847</v>
      </c>
      <c r="AU95" s="156">
        <f t="shared" si="40"/>
        <v>14.408436612273041</v>
      </c>
      <c r="AV95" s="156">
        <f t="shared" si="40"/>
        <v>14.515231498281469</v>
      </c>
      <c r="AW95" s="157">
        <f t="shared" si="40"/>
        <v>14.524087870670373</v>
      </c>
      <c r="AX95" s="156">
        <f t="shared" si="40"/>
        <v>15.25096651846283</v>
      </c>
      <c r="AY95" s="156">
        <f t="shared" si="40"/>
        <v>15.154699936925438</v>
      </c>
      <c r="AZ95" s="156">
        <f t="shared" si="40"/>
        <v>15.319510562034758</v>
      </c>
      <c r="BA95" s="156">
        <f t="shared" si="40"/>
        <v>15.051834758227608</v>
      </c>
      <c r="BB95" s="156">
        <f t="shared" si="40"/>
        <v>15.011138749327785</v>
      </c>
      <c r="BC95" s="156">
        <f t="shared" si="40"/>
        <v>14.938822273372228</v>
      </c>
      <c r="BD95" s="156">
        <f t="shared" si="40"/>
        <v>14.996257390174815</v>
      </c>
      <c r="BE95" s="156">
        <f t="shared" si="40"/>
        <v>15.064745677258324</v>
      </c>
      <c r="BF95" s="156">
        <f t="shared" si="40"/>
        <v>14.926546136372927</v>
      </c>
      <c r="BG95" s="156">
        <f t="shared" si="40"/>
        <v>14.959530772216269</v>
      </c>
      <c r="BH95" s="156">
        <f t="shared" si="40"/>
        <v>15.028394813583905</v>
      </c>
      <c r="BI95" s="157">
        <f t="shared" si="40"/>
        <v>14.891079642303557</v>
      </c>
      <c r="BJ95" s="156">
        <f t="shared" si="40"/>
        <v>15.986458667869574</v>
      </c>
      <c r="BK95" s="156">
        <f t="shared" si="40"/>
        <v>15.947046960050418</v>
      </c>
      <c r="BL95" s="156">
        <f t="shared" si="40"/>
        <v>16.246586303479447</v>
      </c>
      <c r="BM95" s="156">
        <f t="shared" ref="BM95:CK98" si="42">IFERROR(BM25/BM73,"")</f>
        <v>15.984872470667126</v>
      </c>
      <c r="BN95" s="156">
        <f t="shared" si="42"/>
        <v>15.925174767080311</v>
      </c>
      <c r="BO95" s="156">
        <f t="shared" si="42"/>
        <v>15.848865267977081</v>
      </c>
      <c r="BP95" s="156">
        <f t="shared" si="42"/>
        <v>15.907586333077681</v>
      </c>
      <c r="BQ95" s="156">
        <f t="shared" si="42"/>
        <v>15.9181957038241</v>
      </c>
      <c r="BR95" s="156">
        <f t="shared" si="42"/>
        <v>15.848162910914853</v>
      </c>
      <c r="BS95" s="156">
        <f t="shared" si="42"/>
        <v>15.879989880382301</v>
      </c>
      <c r="BT95" s="156">
        <f t="shared" si="42"/>
        <v>15.889830958181085</v>
      </c>
      <c r="BU95" s="157">
        <f t="shared" si="42"/>
        <v>15.796864726081537</v>
      </c>
      <c r="BV95" s="156">
        <f t="shared" si="42"/>
        <v>17.288113666281397</v>
      </c>
      <c r="BW95" s="156">
        <f t="shared" si="42"/>
        <v>17.177899683051308</v>
      </c>
      <c r="BX95" s="156">
        <f t="shared" si="42"/>
        <v>17.57303174747646</v>
      </c>
      <c r="BY95" s="156">
        <f t="shared" si="42"/>
        <v>17.289457550502107</v>
      </c>
      <c r="BZ95" s="156">
        <f t="shared" si="42"/>
        <v>17.224737970372441</v>
      </c>
      <c r="CA95" s="156">
        <f t="shared" si="42"/>
        <v>17.144231091912523</v>
      </c>
      <c r="CB95" s="156">
        <f t="shared" si="42"/>
        <v>17.20812911559765</v>
      </c>
      <c r="CC95" s="156">
        <f t="shared" si="42"/>
        <v>17.194907277520056</v>
      </c>
      <c r="CD95" s="156">
        <f t="shared" si="42"/>
        <v>17.121248650126066</v>
      </c>
      <c r="CE95" s="156">
        <f t="shared" si="42"/>
        <v>17.156008849198347</v>
      </c>
      <c r="CF95" s="156">
        <f t="shared" si="42"/>
        <v>17.154570373878116</v>
      </c>
      <c r="CG95" s="157">
        <f t="shared" si="42"/>
        <v>17.055303800175963</v>
      </c>
      <c r="CH95" s="156">
        <f t="shared" si="42"/>
        <v>18.824673777230299</v>
      </c>
      <c r="CI95" s="156">
        <f t="shared" si="42"/>
        <v>18.70504164169494</v>
      </c>
      <c r="CJ95" s="156">
        <f t="shared" si="42"/>
        <v>19.134823093772418</v>
      </c>
      <c r="CK95" s="156">
        <f t="shared" si="42"/>
        <v>18.826526621206359</v>
      </c>
      <c r="CL95" s="156">
        <f t="shared" si="41"/>
        <v>18.757414229295414</v>
      </c>
      <c r="CM95" s="156">
        <f t="shared" si="41"/>
        <v>18.670656452127833</v>
      </c>
      <c r="CN95" s="156">
        <f t="shared" si="41"/>
        <v>18.740743685446592</v>
      </c>
      <c r="CO95" s="156">
        <f t="shared" si="41"/>
        <v>18.726949674601347</v>
      </c>
      <c r="CP95" s="156">
        <f t="shared" si="41"/>
        <v>18.647669718180357</v>
      </c>
      <c r="CQ95" s="156">
        <f t="shared" si="41"/>
        <v>18.658447582002328</v>
      </c>
      <c r="CR95" s="156">
        <f t="shared" si="41"/>
        <v>18.684718193131005</v>
      </c>
      <c r="CS95" s="157">
        <f t="shared" si="41"/>
        <v>18.577362439085576</v>
      </c>
    </row>
    <row r="96" spans="1:99" s="156" customFormat="1" x14ac:dyDescent="0.25">
      <c r="A96" s="156" t="s">
        <v>67</v>
      </c>
      <c r="B96" s="156">
        <f t="shared" ref="B96:BM99" si="43">IFERROR(B26/B74,"")</f>
        <v>9.9205000000000005</v>
      </c>
      <c r="C96" s="156">
        <f t="shared" si="43"/>
        <v>14.821272727272728</v>
      </c>
      <c r="D96" s="156">
        <f t="shared" si="43"/>
        <v>16.569893749999999</v>
      </c>
      <c r="E96" s="156">
        <f t="shared" si="43"/>
        <v>18.924866028708134</v>
      </c>
      <c r="F96" s="156">
        <f t="shared" si="43"/>
        <v>13.80003982300885</v>
      </c>
      <c r="G96" s="156">
        <f t="shared" si="43"/>
        <v>16.231237288135592</v>
      </c>
      <c r="H96" s="156">
        <f t="shared" si="43"/>
        <v>21.444955357142856</v>
      </c>
      <c r="I96" s="156">
        <f t="shared" si="43"/>
        <v>16.448185393258427</v>
      </c>
      <c r="J96" s="156">
        <f t="shared" si="43"/>
        <v>14.69251083591328</v>
      </c>
      <c r="K96" s="156">
        <f t="shared" si="43"/>
        <v>16.266487234042554</v>
      </c>
      <c r="L96" s="156">
        <f t="shared" si="43"/>
        <v>15.04112853470437</v>
      </c>
      <c r="M96" s="157">
        <f t="shared" si="43"/>
        <v>20.783073891625616</v>
      </c>
      <c r="N96" s="158">
        <f t="shared" si="43"/>
        <v>13.189109634551496</v>
      </c>
      <c r="O96" s="158">
        <f t="shared" si="43"/>
        <v>12.130409722222222</v>
      </c>
      <c r="P96" s="158">
        <f t="shared" si="43"/>
        <v>14.262681818181818</v>
      </c>
      <c r="Q96" s="158">
        <f t="shared" si="43"/>
        <v>20.813052044609663</v>
      </c>
      <c r="R96" s="158">
        <f t="shared" si="43"/>
        <v>16.29884699453552</v>
      </c>
      <c r="S96" s="158">
        <f t="shared" si="43"/>
        <v>15.619860465116279</v>
      </c>
      <c r="T96" s="158">
        <f t="shared" si="43"/>
        <v>15.944375757575758</v>
      </c>
      <c r="U96" s="158">
        <f t="shared" si="43"/>
        <v>17.497730088495576</v>
      </c>
      <c r="V96" s="156">
        <f t="shared" si="43"/>
        <v>14.549338472531995</v>
      </c>
      <c r="W96" s="156">
        <f t="shared" si="43"/>
        <v>14.719947061509346</v>
      </c>
      <c r="X96" s="156">
        <f t="shared" si="43"/>
        <v>14.9127009445608</v>
      </c>
      <c r="Y96" s="157">
        <f t="shared" si="43"/>
        <v>15.07223633432079</v>
      </c>
      <c r="Z96" s="156">
        <f t="shared" si="43"/>
        <v>12.673518999702562</v>
      </c>
      <c r="AA96" s="156">
        <f t="shared" si="43"/>
        <v>12.76957391790318</v>
      </c>
      <c r="AB96" s="156">
        <f t="shared" si="43"/>
        <v>13.85459814555575</v>
      </c>
      <c r="AC96" s="156">
        <f t="shared" si="43"/>
        <v>13.82493510424014</v>
      </c>
      <c r="AD96" s="156">
        <f t="shared" si="43"/>
        <v>13.927971842835774</v>
      </c>
      <c r="AE96" s="156">
        <f t="shared" si="43"/>
        <v>13.925485059189361</v>
      </c>
      <c r="AF96" s="156">
        <f t="shared" si="43"/>
        <v>13.917959573091178</v>
      </c>
      <c r="AG96" s="156">
        <f t="shared" si="43"/>
        <v>13.873472614775157</v>
      </c>
      <c r="AH96" s="156">
        <f t="shared" si="43"/>
        <v>13.741495440104183</v>
      </c>
      <c r="AI96" s="156">
        <f t="shared" si="43"/>
        <v>13.804806715769294</v>
      </c>
      <c r="AJ96" s="156">
        <f t="shared" si="43"/>
        <v>13.832413516827241</v>
      </c>
      <c r="AK96" s="157">
        <f t="shared" si="43"/>
        <v>13.793348842467676</v>
      </c>
      <c r="AL96" s="156">
        <f t="shared" si="43"/>
        <v>14.217798461316944</v>
      </c>
      <c r="AM96" s="156">
        <f t="shared" si="43"/>
        <v>14.216009027540203</v>
      </c>
      <c r="AN96" s="156">
        <f t="shared" si="43"/>
        <v>14.407389239953362</v>
      </c>
      <c r="AO96" s="156">
        <f t="shared" si="43"/>
        <v>14.365468996856626</v>
      </c>
      <c r="AP96" s="156">
        <f t="shared" si="43"/>
        <v>14.464259343166725</v>
      </c>
      <c r="AQ96" s="156">
        <f t="shared" si="43"/>
        <v>14.414471131554599</v>
      </c>
      <c r="AR96" s="156">
        <f t="shared" si="43"/>
        <v>14.520163350926158</v>
      </c>
      <c r="AS96" s="156">
        <f t="shared" si="43"/>
        <v>14.507367826197466</v>
      </c>
      <c r="AT96" s="156">
        <f t="shared" si="43"/>
        <v>14.481907411962702</v>
      </c>
      <c r="AU96" s="156">
        <f t="shared" si="43"/>
        <v>14.525239133339296</v>
      </c>
      <c r="AV96" s="156">
        <f t="shared" si="43"/>
        <v>14.545099320206424</v>
      </c>
      <c r="AW96" s="157">
        <f t="shared" si="43"/>
        <v>14.474126436782864</v>
      </c>
      <c r="AX96" s="156">
        <f t="shared" si="43"/>
        <v>15.183684443478283</v>
      </c>
      <c r="AY96" s="156">
        <f t="shared" si="43"/>
        <v>15.183331027216934</v>
      </c>
      <c r="AZ96" s="156">
        <f t="shared" si="43"/>
        <v>15.332180212512952</v>
      </c>
      <c r="BA96" s="156">
        <f t="shared" si="43"/>
        <v>15.16827641252263</v>
      </c>
      <c r="BB96" s="156">
        <f t="shared" si="43"/>
        <v>15.186611547183139</v>
      </c>
      <c r="BC96" s="156">
        <f t="shared" si="43"/>
        <v>15.045217520761113</v>
      </c>
      <c r="BD96" s="156">
        <f t="shared" si="43"/>
        <v>15.078858747801942</v>
      </c>
      <c r="BE96" s="156">
        <f t="shared" si="43"/>
        <v>15.079619667049835</v>
      </c>
      <c r="BF96" s="156">
        <f t="shared" si="43"/>
        <v>15.018561020768951</v>
      </c>
      <c r="BG96" s="156">
        <f t="shared" si="43"/>
        <v>15.040944128632207</v>
      </c>
      <c r="BH96" s="156">
        <f t="shared" si="43"/>
        <v>15.064085070398152</v>
      </c>
      <c r="BI96" s="157">
        <f t="shared" si="43"/>
        <v>14.987357570276053</v>
      </c>
      <c r="BJ96" s="156">
        <f t="shared" si="43"/>
        <v>15.871097035577357</v>
      </c>
      <c r="BK96" s="156">
        <f t="shared" si="43"/>
        <v>15.875002348512345</v>
      </c>
      <c r="BL96" s="156">
        <f t="shared" si="43"/>
        <v>16.068935580030839</v>
      </c>
      <c r="BM96" s="156">
        <f t="shared" si="43"/>
        <v>15.989948639330509</v>
      </c>
      <c r="BN96" s="156">
        <f t="shared" si="42"/>
        <v>16.06097395063577</v>
      </c>
      <c r="BO96" s="156">
        <f t="shared" si="42"/>
        <v>15.965440330011843</v>
      </c>
      <c r="BP96" s="156">
        <f t="shared" si="42"/>
        <v>15.997714788642286</v>
      </c>
      <c r="BQ96" s="156">
        <f t="shared" si="42"/>
        <v>15.996105402470791</v>
      </c>
      <c r="BR96" s="156">
        <f t="shared" si="42"/>
        <v>15.928948928418226</v>
      </c>
      <c r="BS96" s="156">
        <f t="shared" si="42"/>
        <v>15.952480788208817</v>
      </c>
      <c r="BT96" s="156">
        <f t="shared" si="42"/>
        <v>15.976409425795865</v>
      </c>
      <c r="BU96" s="157">
        <f t="shared" si="42"/>
        <v>15.885232399612788</v>
      </c>
      <c r="BV96" s="156">
        <f t="shared" si="42"/>
        <v>17.149488644918133</v>
      </c>
      <c r="BW96" s="156">
        <f t="shared" si="42"/>
        <v>17.15233040653435</v>
      </c>
      <c r="BX96" s="156">
        <f t="shared" si="42"/>
        <v>17.351115089927404</v>
      </c>
      <c r="BY96" s="156">
        <f t="shared" si="42"/>
        <v>17.2614547842579</v>
      </c>
      <c r="BZ96" s="156">
        <f t="shared" si="42"/>
        <v>17.332648967357354</v>
      </c>
      <c r="CA96" s="156">
        <f t="shared" si="42"/>
        <v>17.266148104138733</v>
      </c>
      <c r="CB96" s="156">
        <f t="shared" si="42"/>
        <v>17.301825516124964</v>
      </c>
      <c r="CC96" s="156">
        <f t="shared" si="42"/>
        <v>17.277365953805784</v>
      </c>
      <c r="CD96" s="156">
        <f t="shared" si="42"/>
        <v>17.205787354192164</v>
      </c>
      <c r="CE96" s="156">
        <f t="shared" si="42"/>
        <v>17.232117843488783</v>
      </c>
      <c r="CF96" s="156">
        <f t="shared" si="42"/>
        <v>17.247425823525607</v>
      </c>
      <c r="CG96" s="157">
        <f t="shared" si="42"/>
        <v>17.149854789430055</v>
      </c>
      <c r="CH96" s="156">
        <f t="shared" si="42"/>
        <v>18.674468209147079</v>
      </c>
      <c r="CI96" s="156">
        <f t="shared" si="42"/>
        <v>18.678107927763495</v>
      </c>
      <c r="CJ96" s="156">
        <f t="shared" si="42"/>
        <v>18.895044733974746</v>
      </c>
      <c r="CK96" s="156">
        <f t="shared" si="42"/>
        <v>18.797439572487828</v>
      </c>
      <c r="CL96" s="156">
        <f t="shared" si="41"/>
        <v>18.8750555967742</v>
      </c>
      <c r="CM96" s="156">
        <f t="shared" si="41"/>
        <v>18.803565124458288</v>
      </c>
      <c r="CN96" s="156">
        <f t="shared" si="41"/>
        <v>18.843096626625446</v>
      </c>
      <c r="CO96" s="156">
        <f t="shared" si="41"/>
        <v>18.816981658659014</v>
      </c>
      <c r="CP96" s="156">
        <f t="shared" si="41"/>
        <v>18.739650323303614</v>
      </c>
      <c r="CQ96" s="156">
        <f t="shared" si="41"/>
        <v>18.743624396964378</v>
      </c>
      <c r="CR96" s="156">
        <f t="shared" si="41"/>
        <v>18.786165971115434</v>
      </c>
      <c r="CS96" s="157">
        <f t="shared" si="41"/>
        <v>18.680429002476334</v>
      </c>
    </row>
    <row r="97" spans="1:97" s="156" customFormat="1" x14ac:dyDescent="0.25">
      <c r="A97" s="156" t="s">
        <v>68</v>
      </c>
      <c r="B97" s="156">
        <f t="shared" si="43"/>
        <v>14.515539682539684</v>
      </c>
      <c r="C97" s="156">
        <f t="shared" si="43"/>
        <v>17.330071428571429</v>
      </c>
      <c r="D97" s="156">
        <f t="shared" si="43"/>
        <v>14.175559405940595</v>
      </c>
      <c r="E97" s="156">
        <f t="shared" si="43"/>
        <v>21.785724025974027</v>
      </c>
      <c r="F97" s="156">
        <f t="shared" si="43"/>
        <v>15.040053254437872</v>
      </c>
      <c r="G97" s="156">
        <f t="shared" si="43"/>
        <v>30.79588115942029</v>
      </c>
      <c r="H97" s="156">
        <f t="shared" si="43"/>
        <v>20.45842156862745</v>
      </c>
      <c r="I97" s="156">
        <f t="shared" si="43"/>
        <v>14.96850657894737</v>
      </c>
      <c r="J97" s="156">
        <f t="shared" si="43"/>
        <v>18.397269867549671</v>
      </c>
      <c r="K97" s="156">
        <f t="shared" si="43"/>
        <v>20.364541125541123</v>
      </c>
      <c r="L97" s="156">
        <f t="shared" si="43"/>
        <v>17.526171428571452</v>
      </c>
      <c r="M97" s="157">
        <f t="shared" si="43"/>
        <v>19.476502222222244</v>
      </c>
      <c r="N97" s="158">
        <f t="shared" si="43"/>
        <v>13.938275862068966</v>
      </c>
      <c r="O97" s="158">
        <f t="shared" si="43"/>
        <v>14.878309352517986</v>
      </c>
      <c r="P97" s="158">
        <f t="shared" si="43"/>
        <v>16.780355704697989</v>
      </c>
      <c r="Q97" s="158">
        <f t="shared" si="43"/>
        <v>15.887009216589862</v>
      </c>
      <c r="R97" s="158">
        <f t="shared" si="43"/>
        <v>17.507304511278193</v>
      </c>
      <c r="S97" s="158">
        <f t="shared" si="43"/>
        <v>14.745431818181819</v>
      </c>
      <c r="T97" s="158">
        <f t="shared" si="43"/>
        <v>18.476511111111112</v>
      </c>
      <c r="U97" s="158">
        <f t="shared" si="43"/>
        <v>17.759150121065378</v>
      </c>
      <c r="V97" s="156">
        <f t="shared" si="43"/>
        <v>15.435629214013584</v>
      </c>
      <c r="W97" s="156">
        <f t="shared" si="43"/>
        <v>15.440517692909884</v>
      </c>
      <c r="X97" s="156">
        <f t="shared" si="43"/>
        <v>15.519995256166984</v>
      </c>
      <c r="Y97" s="157">
        <f t="shared" si="43"/>
        <v>15.51683623838553</v>
      </c>
      <c r="Z97" s="156">
        <f t="shared" si="43"/>
        <v>14.718223397108135</v>
      </c>
      <c r="AA97" s="156">
        <f t="shared" si="43"/>
        <v>14.797227512509973</v>
      </c>
      <c r="AB97" s="156">
        <f t="shared" si="43"/>
        <v>15.907821358197323</v>
      </c>
      <c r="AC97" s="156">
        <f t="shared" si="43"/>
        <v>15.897268868312354</v>
      </c>
      <c r="AD97" s="156">
        <f t="shared" si="43"/>
        <v>15.889044206050407</v>
      </c>
      <c r="AE97" s="156">
        <f t="shared" si="43"/>
        <v>15.887555725375721</v>
      </c>
      <c r="AF97" s="156">
        <f t="shared" si="43"/>
        <v>15.889808330763154</v>
      </c>
      <c r="AG97" s="156">
        <f t="shared" si="43"/>
        <v>15.889753277005624</v>
      </c>
      <c r="AH97" s="156">
        <f t="shared" si="43"/>
        <v>15.883117933968935</v>
      </c>
      <c r="AI97" s="156">
        <f t="shared" si="43"/>
        <v>15.890466163164364</v>
      </c>
      <c r="AJ97" s="156">
        <f t="shared" si="43"/>
        <v>15.89119570893766</v>
      </c>
      <c r="AK97" s="157">
        <f t="shared" si="43"/>
        <v>15.891038892860513</v>
      </c>
      <c r="AL97" s="156">
        <f t="shared" si="43"/>
        <v>16.522577247916843</v>
      </c>
      <c r="AM97" s="156">
        <f t="shared" si="43"/>
        <v>16.516765393023707</v>
      </c>
      <c r="AN97" s="156">
        <f t="shared" si="43"/>
        <v>16.514488569542095</v>
      </c>
      <c r="AO97" s="156">
        <f t="shared" si="43"/>
        <v>16.513059944447932</v>
      </c>
      <c r="AP97" s="156">
        <f t="shared" si="43"/>
        <v>16.511672295197606</v>
      </c>
      <c r="AQ97" s="156">
        <f t="shared" si="43"/>
        <v>16.511105880236922</v>
      </c>
      <c r="AR97" s="156">
        <f t="shared" si="43"/>
        <v>16.511837633608891</v>
      </c>
      <c r="AS97" s="156">
        <f t="shared" si="43"/>
        <v>16.511561316251864</v>
      </c>
      <c r="AT97" s="156">
        <f t="shared" si="43"/>
        <v>16.510216487590558</v>
      </c>
      <c r="AU97" s="156">
        <f t="shared" si="43"/>
        <v>16.510493905531142</v>
      </c>
      <c r="AV97" s="156">
        <f t="shared" si="43"/>
        <v>16.510813070456901</v>
      </c>
      <c r="AW97" s="157">
        <f t="shared" si="43"/>
        <v>16.510457170385511</v>
      </c>
      <c r="AX97" s="156">
        <f t="shared" si="43"/>
        <v>17.350002263389513</v>
      </c>
      <c r="AY97" s="156">
        <f t="shared" si="43"/>
        <v>17.343649727820324</v>
      </c>
      <c r="AZ97" s="156">
        <f t="shared" si="43"/>
        <v>17.341103148122457</v>
      </c>
      <c r="BA97" s="156">
        <f t="shared" si="43"/>
        <v>17.338301993002965</v>
      </c>
      <c r="BB97" s="156">
        <f t="shared" si="43"/>
        <v>17.337856937920957</v>
      </c>
      <c r="BC97" s="156">
        <f t="shared" si="43"/>
        <v>17.336836217040503</v>
      </c>
      <c r="BD97" s="156">
        <f t="shared" si="43"/>
        <v>17.337425229948156</v>
      </c>
      <c r="BE97" s="156">
        <f t="shared" si="43"/>
        <v>17.337573784179433</v>
      </c>
      <c r="BF97" s="156">
        <f t="shared" si="43"/>
        <v>17.336142876758419</v>
      </c>
      <c r="BG97" s="156">
        <f t="shared" si="43"/>
        <v>17.336320920193799</v>
      </c>
      <c r="BH97" s="156">
        <f t="shared" si="43"/>
        <v>17.336767503042523</v>
      </c>
      <c r="BI97" s="157">
        <f t="shared" si="43"/>
        <v>17.335607131174886</v>
      </c>
      <c r="BJ97" s="156">
        <f t="shared" si="43"/>
        <v>18.391192517123386</v>
      </c>
      <c r="BK97" s="156">
        <f t="shared" si="43"/>
        <v>18.384557715910162</v>
      </c>
      <c r="BL97" s="156">
        <f t="shared" si="43"/>
        <v>18.381172339672958</v>
      </c>
      <c r="BM97" s="156">
        <f t="shared" si="43"/>
        <v>18.379280447338566</v>
      </c>
      <c r="BN97" s="156">
        <f t="shared" si="42"/>
        <v>18.378686487094232</v>
      </c>
      <c r="BO97" s="156">
        <f t="shared" si="42"/>
        <v>18.377180590099467</v>
      </c>
      <c r="BP97" s="156">
        <f t="shared" si="42"/>
        <v>18.378203153293075</v>
      </c>
      <c r="BQ97" s="156">
        <f t="shared" si="42"/>
        <v>18.378119131329655</v>
      </c>
      <c r="BR97" s="156">
        <f t="shared" si="42"/>
        <v>18.376623569832866</v>
      </c>
      <c r="BS97" s="156">
        <f t="shared" si="42"/>
        <v>18.377387519726668</v>
      </c>
      <c r="BT97" s="156">
        <f t="shared" si="42"/>
        <v>18.377992434522962</v>
      </c>
      <c r="BU97" s="157">
        <f t="shared" si="42"/>
        <v>18.377160501284049</v>
      </c>
      <c r="BV97" s="156">
        <f t="shared" si="42"/>
        <v>19.864281261027717</v>
      </c>
      <c r="BW97" s="156">
        <f t="shared" si="42"/>
        <v>19.857112500583209</v>
      </c>
      <c r="BX97" s="156">
        <f t="shared" si="42"/>
        <v>19.853475429990606</v>
      </c>
      <c r="BY97" s="156">
        <f t="shared" si="42"/>
        <v>19.851418099146905</v>
      </c>
      <c r="BZ97" s="156">
        <f t="shared" si="42"/>
        <v>19.850644114942579</v>
      </c>
      <c r="CA97" s="156">
        <f t="shared" si="42"/>
        <v>19.849141759044731</v>
      </c>
      <c r="CB97" s="156">
        <f t="shared" si="42"/>
        <v>19.850226429583032</v>
      </c>
      <c r="CC97" s="156">
        <f t="shared" si="42"/>
        <v>19.849300883553063</v>
      </c>
      <c r="CD97" s="156">
        <f t="shared" si="42"/>
        <v>19.84789522444899</v>
      </c>
      <c r="CE97" s="156">
        <f t="shared" si="42"/>
        <v>19.848738368525655</v>
      </c>
      <c r="CF97" s="156">
        <f t="shared" si="42"/>
        <v>19.848941286844681</v>
      </c>
      <c r="CG97" s="157">
        <f t="shared" si="42"/>
        <v>19.848232520061938</v>
      </c>
      <c r="CH97" s="156">
        <f t="shared" si="42"/>
        <v>21.652690778587548</v>
      </c>
      <c r="CI97" s="156">
        <f t="shared" si="42"/>
        <v>21.644855658457509</v>
      </c>
      <c r="CJ97" s="156">
        <f t="shared" si="42"/>
        <v>21.640883732416206</v>
      </c>
      <c r="CK97" s="156">
        <f t="shared" si="42"/>
        <v>21.638649105186378</v>
      </c>
      <c r="CL97" s="156">
        <f t="shared" si="41"/>
        <v>21.637813128186973</v>
      </c>
      <c r="CM97" s="156">
        <f t="shared" si="41"/>
        <v>21.636166008912401</v>
      </c>
      <c r="CN97" s="156">
        <f t="shared" si="41"/>
        <v>21.637338785103754</v>
      </c>
      <c r="CO97" s="156">
        <f t="shared" si="41"/>
        <v>21.636317042607924</v>
      </c>
      <c r="CP97" s="156">
        <f t="shared" si="41"/>
        <v>21.634762381109731</v>
      </c>
      <c r="CQ97" s="156">
        <f t="shared" si="41"/>
        <v>21.634993038364531</v>
      </c>
      <c r="CR97" s="156">
        <f t="shared" si="41"/>
        <v>21.635907120475682</v>
      </c>
      <c r="CS97" s="157">
        <f t="shared" si="41"/>
        <v>21.635214709553757</v>
      </c>
    </row>
    <row r="98" spans="1:97" s="156" customFormat="1" x14ac:dyDescent="0.25">
      <c r="A98" s="156" t="s">
        <v>69</v>
      </c>
      <c r="B98" s="156">
        <f t="shared" si="43"/>
        <v>14.244923076923076</v>
      </c>
      <c r="C98" s="156">
        <f t="shared" si="43"/>
        <v>19.196199999999997</v>
      </c>
      <c r="D98" s="156">
        <f t="shared" si="43"/>
        <v>25.099384615384615</v>
      </c>
      <c r="E98" s="156">
        <f t="shared" si="43"/>
        <v>20.727619047619051</v>
      </c>
      <c r="F98" s="156">
        <f t="shared" si="43"/>
        <v>11.367197674418604</v>
      </c>
      <c r="G98" s="156">
        <f t="shared" si="43"/>
        <v>23.063701030927835</v>
      </c>
      <c r="H98" s="156">
        <f t="shared" si="43"/>
        <v>19.34801886792453</v>
      </c>
      <c r="I98" s="156">
        <f t="shared" si="43"/>
        <v>18.10702479338843</v>
      </c>
      <c r="J98" s="156">
        <f t="shared" si="43"/>
        <v>36.527242857142859</v>
      </c>
      <c r="K98" s="156">
        <f t="shared" si="43"/>
        <v>-8.5061955307262558</v>
      </c>
      <c r="L98" s="156">
        <f t="shared" si="43"/>
        <v>17.967310000000001</v>
      </c>
      <c r="M98" s="157">
        <f t="shared" si="43"/>
        <v>23.5915044404973</v>
      </c>
      <c r="N98" s="158">
        <f t="shared" si="43"/>
        <v>15.620685393258427</v>
      </c>
      <c r="O98" s="158">
        <f t="shared" si="43"/>
        <v>29.54078947368421</v>
      </c>
      <c r="P98" s="158">
        <f t="shared" si="43"/>
        <v>17.873385869565219</v>
      </c>
      <c r="Q98" s="158">
        <f t="shared" si="43"/>
        <v>14.394761061946902</v>
      </c>
      <c r="R98" s="158">
        <f t="shared" si="43"/>
        <v>18.74334965034965</v>
      </c>
      <c r="S98" s="158">
        <f t="shared" si="43"/>
        <v>15.425485239852398</v>
      </c>
      <c r="T98" s="158">
        <f t="shared" si="43"/>
        <v>15.309630573248409</v>
      </c>
      <c r="U98" s="158">
        <f t="shared" si="43"/>
        <v>19.093811827956991</v>
      </c>
      <c r="V98" s="156">
        <f t="shared" si="43"/>
        <v>17.754301961921179</v>
      </c>
      <c r="W98" s="156">
        <f t="shared" si="43"/>
        <v>17.754849756523125</v>
      </c>
      <c r="X98" s="156">
        <f t="shared" si="43"/>
        <v>17.778904233006699</v>
      </c>
      <c r="Y98" s="157">
        <f t="shared" si="43"/>
        <v>17.776459759986032</v>
      </c>
      <c r="Z98" s="156">
        <f t="shared" si="43"/>
        <v>16.097037427310099</v>
      </c>
      <c r="AA98" s="156">
        <f t="shared" si="43"/>
        <v>16.106291414773324</v>
      </c>
      <c r="AB98" s="156">
        <f t="shared" si="43"/>
        <v>18.31043121440263</v>
      </c>
      <c r="AC98" s="156">
        <f t="shared" si="43"/>
        <v>18.285569587131501</v>
      </c>
      <c r="AD98" s="156">
        <f t="shared" si="43"/>
        <v>18.236744004887978</v>
      </c>
      <c r="AE98" s="156">
        <f t="shared" si="43"/>
        <v>18.175575534617355</v>
      </c>
      <c r="AF98" s="156">
        <f t="shared" si="43"/>
        <v>18.160918312546293</v>
      </c>
      <c r="AG98" s="156">
        <f t="shared" si="43"/>
        <v>18.139294459891669</v>
      </c>
      <c r="AH98" s="156">
        <f t="shared" si="43"/>
        <v>18.126660226550609</v>
      </c>
      <c r="AI98" s="156">
        <f t="shared" si="43"/>
        <v>18.132743809596377</v>
      </c>
      <c r="AJ98" s="156">
        <f t="shared" si="43"/>
        <v>18.144118618023729</v>
      </c>
      <c r="AK98" s="157">
        <f t="shared" si="43"/>
        <v>18.142702907217334</v>
      </c>
      <c r="AL98" s="156">
        <f t="shared" si="43"/>
        <v>18.815669121142275</v>
      </c>
      <c r="AM98" s="156">
        <f t="shared" si="43"/>
        <v>18.834517786471842</v>
      </c>
      <c r="AN98" s="156">
        <f t="shared" si="43"/>
        <v>18.835627521757118</v>
      </c>
      <c r="AO98" s="156">
        <f t="shared" si="43"/>
        <v>18.834145796094262</v>
      </c>
      <c r="AP98" s="156">
        <f t="shared" si="43"/>
        <v>18.828104010616542</v>
      </c>
      <c r="AQ98" s="156">
        <f t="shared" si="43"/>
        <v>18.822653148904422</v>
      </c>
      <c r="AR98" s="156">
        <f t="shared" si="43"/>
        <v>18.826988814381</v>
      </c>
      <c r="AS98" s="156">
        <f t="shared" si="43"/>
        <v>18.826171983229386</v>
      </c>
      <c r="AT98" s="156">
        <f t="shared" si="43"/>
        <v>18.821151349515549</v>
      </c>
      <c r="AU98" s="156">
        <f t="shared" si="43"/>
        <v>18.823067718420027</v>
      </c>
      <c r="AV98" s="156">
        <f t="shared" si="43"/>
        <v>18.823316503158384</v>
      </c>
      <c r="AW98" s="157">
        <f t="shared" si="43"/>
        <v>18.81889829533484</v>
      </c>
      <c r="AX98" s="156">
        <f t="shared" si="43"/>
        <v>19.777787468285666</v>
      </c>
      <c r="AY98" s="156">
        <f t="shared" si="43"/>
        <v>19.794404472884672</v>
      </c>
      <c r="AZ98" s="156">
        <f t="shared" si="43"/>
        <v>19.785013524751399</v>
      </c>
      <c r="BA98" s="156">
        <f t="shared" si="43"/>
        <v>19.779808615831413</v>
      </c>
      <c r="BB98" s="156">
        <f t="shared" si="43"/>
        <v>19.77387618307171</v>
      </c>
      <c r="BC98" s="156">
        <f t="shared" si="43"/>
        <v>19.773168085866683</v>
      </c>
      <c r="BD98" s="156">
        <f t="shared" si="43"/>
        <v>19.780827722499776</v>
      </c>
      <c r="BE98" s="156">
        <f t="shared" si="43"/>
        <v>19.780534641021365</v>
      </c>
      <c r="BF98" s="156">
        <f t="shared" si="43"/>
        <v>19.776108440411736</v>
      </c>
      <c r="BG98" s="156">
        <f t="shared" si="43"/>
        <v>19.781244766641141</v>
      </c>
      <c r="BH98" s="156">
        <f t="shared" si="43"/>
        <v>19.780593200111362</v>
      </c>
      <c r="BI98" s="157">
        <f t="shared" si="43"/>
        <v>19.775846065911555</v>
      </c>
      <c r="BJ98" s="156">
        <f t="shared" si="43"/>
        <v>20.980885812068301</v>
      </c>
      <c r="BK98" s="156">
        <f t="shared" si="43"/>
        <v>20.99571325938167</v>
      </c>
      <c r="BL98" s="156">
        <f t="shared" si="43"/>
        <v>20.982593647770784</v>
      </c>
      <c r="BM98" s="156">
        <f t="shared" si="43"/>
        <v>20.971410683038179</v>
      </c>
      <c r="BN98" s="156">
        <f t="shared" si="42"/>
        <v>20.959656877294631</v>
      </c>
      <c r="BO98" s="156">
        <f t="shared" si="42"/>
        <v>20.953957753026945</v>
      </c>
      <c r="BP98" s="156">
        <f t="shared" si="42"/>
        <v>20.955252898210361</v>
      </c>
      <c r="BQ98" s="156">
        <f t="shared" si="42"/>
        <v>20.955364692437765</v>
      </c>
      <c r="BR98" s="156">
        <f t="shared" si="42"/>
        <v>20.952281181368857</v>
      </c>
      <c r="BS98" s="156">
        <f t="shared" si="42"/>
        <v>20.954226273044384</v>
      </c>
      <c r="BT98" s="156">
        <f t="shared" si="42"/>
        <v>20.954805356711713</v>
      </c>
      <c r="BU98" s="157">
        <f t="shared" si="42"/>
        <v>20.950245679460501</v>
      </c>
      <c r="BV98" s="156">
        <f t="shared" si="42"/>
        <v>22.64705484442926</v>
      </c>
      <c r="BW98" s="156">
        <f t="shared" si="42"/>
        <v>22.665506019845903</v>
      </c>
      <c r="BX98" s="156">
        <f t="shared" si="42"/>
        <v>22.653822634814382</v>
      </c>
      <c r="BY98" s="156">
        <f t="shared" si="42"/>
        <v>22.644754291400726</v>
      </c>
      <c r="BZ98" s="156">
        <f t="shared" si="42"/>
        <v>22.636613613795415</v>
      </c>
      <c r="CA98" s="156">
        <f t="shared" si="42"/>
        <v>22.631801086139763</v>
      </c>
      <c r="CB98" s="156">
        <f t="shared" si="42"/>
        <v>22.634523086303634</v>
      </c>
      <c r="CC98" s="156">
        <f t="shared" si="42"/>
        <v>22.632648447422</v>
      </c>
      <c r="CD98" s="156">
        <f t="shared" si="42"/>
        <v>22.628442168667615</v>
      </c>
      <c r="CE98" s="156">
        <f t="shared" si="42"/>
        <v>22.630286708020073</v>
      </c>
      <c r="CF98" s="156">
        <f t="shared" si="42"/>
        <v>22.629720439858122</v>
      </c>
      <c r="CG98" s="157">
        <f t="shared" si="42"/>
        <v>22.623811716078212</v>
      </c>
      <c r="CH98" s="156">
        <f t="shared" si="42"/>
        <v>24.681800754194306</v>
      </c>
      <c r="CI98" s="156">
        <f t="shared" si="42"/>
        <v>24.701444925292762</v>
      </c>
      <c r="CJ98" s="156">
        <f t="shared" si="42"/>
        <v>24.688634038138915</v>
      </c>
      <c r="CK98" s="156">
        <f t="shared" si="42"/>
        <v>24.679653989749735</v>
      </c>
      <c r="CL98" s="156">
        <f t="shared" si="41"/>
        <v>24.67087485054337</v>
      </c>
      <c r="CM98" s="156">
        <f t="shared" si="41"/>
        <v>24.665766633559002</v>
      </c>
      <c r="CN98" s="156">
        <f t="shared" si="41"/>
        <v>24.669812508010114</v>
      </c>
      <c r="CO98" s="156">
        <f t="shared" si="41"/>
        <v>24.667828586910652</v>
      </c>
      <c r="CP98" s="156">
        <f t="shared" si="41"/>
        <v>24.663314537537463</v>
      </c>
      <c r="CQ98" s="156">
        <f t="shared" si="41"/>
        <v>24.663386620271943</v>
      </c>
      <c r="CR98" s="156">
        <f t="shared" si="41"/>
        <v>24.66483257671776</v>
      </c>
      <c r="CS98" s="157">
        <f t="shared" si="41"/>
        <v>24.658477973760114</v>
      </c>
    </row>
    <row r="99" spans="1:97" s="203" customFormat="1" x14ac:dyDescent="0.25">
      <c r="A99" s="203" t="s">
        <v>100</v>
      </c>
      <c r="B99" s="203">
        <f t="shared" si="43"/>
        <v>15.032668109668109</v>
      </c>
      <c r="C99" s="203">
        <f t="shared" si="43"/>
        <v>15.311348561759726</v>
      </c>
      <c r="D99" s="203">
        <f t="shared" si="43"/>
        <v>19.795642708333332</v>
      </c>
      <c r="E99" s="203">
        <f t="shared" si="43"/>
        <v>21.077335101679925</v>
      </c>
      <c r="F99" s="203">
        <f t="shared" si="43"/>
        <v>16.2467263986014</v>
      </c>
      <c r="G99" s="203">
        <f t="shared" si="43"/>
        <v>20.107368924889538</v>
      </c>
      <c r="H99" s="203">
        <f t="shared" si="43"/>
        <v>19.931313310580201</v>
      </c>
      <c r="I99" s="203">
        <f t="shared" si="43"/>
        <v>15.959536562203228</v>
      </c>
      <c r="J99" s="203">
        <f t="shared" si="43"/>
        <v>19.409354468297551</v>
      </c>
      <c r="K99" s="203">
        <f t="shared" si="43"/>
        <v>16.709336794289417</v>
      </c>
      <c r="L99" s="203">
        <f t="shared" si="43"/>
        <v>16.513942426584251</v>
      </c>
      <c r="M99" s="204">
        <f t="shared" si="43"/>
        <v>19.870605720122569</v>
      </c>
      <c r="N99" s="205">
        <f t="shared" si="43"/>
        <v>16.047856249999999</v>
      </c>
      <c r="O99" s="205">
        <f t="shared" si="43"/>
        <v>17.109705590062077</v>
      </c>
      <c r="P99" s="205">
        <f t="shared" si="43"/>
        <v>17.897929842931934</v>
      </c>
      <c r="Q99" s="205">
        <f t="shared" si="43"/>
        <v>20.842603378378385</v>
      </c>
      <c r="R99" s="205">
        <f t="shared" si="43"/>
        <v>17.541184423676011</v>
      </c>
      <c r="S99" s="205">
        <f t="shared" si="43"/>
        <v>15.312570806100243</v>
      </c>
      <c r="T99" s="205">
        <f t="shared" si="43"/>
        <v>16.966228377614478</v>
      </c>
      <c r="U99" s="205">
        <f t="shared" si="43"/>
        <v>16.020025647472984</v>
      </c>
      <c r="V99" s="203">
        <f t="shared" si="43"/>
        <v>16.948043921416051</v>
      </c>
      <c r="W99" s="203">
        <f t="shared" si="43"/>
        <v>16.897775013619928</v>
      </c>
      <c r="X99" s="203">
        <f t="shared" si="43"/>
        <v>17.120619588742265</v>
      </c>
      <c r="Y99" s="204">
        <f t="shared" si="43"/>
        <v>16.941420754104872</v>
      </c>
      <c r="Z99" s="203">
        <f t="shared" si="43"/>
        <v>15.199335108774019</v>
      </c>
      <c r="AA99" s="203">
        <f t="shared" si="43"/>
        <v>15.476289027211017</v>
      </c>
      <c r="AB99" s="203">
        <f t="shared" si="43"/>
        <v>16.313350967586789</v>
      </c>
      <c r="AC99" s="203">
        <f t="shared" si="43"/>
        <v>16.19390962652837</v>
      </c>
      <c r="AD99" s="203">
        <f t="shared" si="43"/>
        <v>16.328100376653708</v>
      </c>
      <c r="AE99" s="203">
        <f t="shared" si="43"/>
        <v>16.114414828249785</v>
      </c>
      <c r="AF99" s="203">
        <f t="shared" si="43"/>
        <v>16.095081640269612</v>
      </c>
      <c r="AG99" s="203">
        <f t="shared" si="43"/>
        <v>16.070777184894332</v>
      </c>
      <c r="AH99" s="203">
        <f t="shared" si="43"/>
        <v>15.953615369207728</v>
      </c>
      <c r="AI99" s="203">
        <f t="shared" si="43"/>
        <v>16.032963006433</v>
      </c>
      <c r="AJ99" s="203">
        <f t="shared" si="43"/>
        <v>16.089004853403338</v>
      </c>
      <c r="AK99" s="204">
        <f t="shared" si="43"/>
        <v>15.984195138035355</v>
      </c>
      <c r="AL99" s="203">
        <f t="shared" si="43"/>
        <v>16.967425855815126</v>
      </c>
      <c r="AM99" s="203">
        <f t="shared" si="43"/>
        <v>17.291727596242325</v>
      </c>
      <c r="AN99" s="203">
        <f t="shared" si="43"/>
        <v>16.845463532862691</v>
      </c>
      <c r="AO99" s="203">
        <f t="shared" si="43"/>
        <v>16.631898843533289</v>
      </c>
      <c r="AP99" s="203">
        <f t="shared" si="43"/>
        <v>16.725604269828892</v>
      </c>
      <c r="AQ99" s="203">
        <f t="shared" si="43"/>
        <v>16.601186445848253</v>
      </c>
      <c r="AR99" s="203">
        <f t="shared" si="43"/>
        <v>16.559040241693904</v>
      </c>
      <c r="AS99" s="203">
        <f t="shared" si="43"/>
        <v>16.533135813475212</v>
      </c>
      <c r="AT99" s="203">
        <f t="shared" si="43"/>
        <v>16.462340833431231</v>
      </c>
      <c r="AU99" s="203">
        <f t="shared" si="43"/>
        <v>16.496645766654265</v>
      </c>
      <c r="AV99" s="203">
        <f t="shared" si="43"/>
        <v>16.53312703482883</v>
      </c>
      <c r="AW99" s="204">
        <f t="shared" si="43"/>
        <v>16.41681669002093</v>
      </c>
      <c r="AX99" s="203">
        <f t="shared" si="43"/>
        <v>18.050702450121442</v>
      </c>
      <c r="AY99" s="203">
        <f t="shared" si="43"/>
        <v>18.394112717350023</v>
      </c>
      <c r="AZ99" s="203">
        <f t="shared" si="43"/>
        <v>17.787791706137508</v>
      </c>
      <c r="BA99" s="203">
        <f t="shared" si="43"/>
        <v>17.465714546970723</v>
      </c>
      <c r="BB99" s="203">
        <f t="shared" si="43"/>
        <v>17.557107498523596</v>
      </c>
      <c r="BC99" s="203">
        <f t="shared" si="43"/>
        <v>17.432483590170357</v>
      </c>
      <c r="BD99" s="203">
        <f t="shared" si="43"/>
        <v>17.350632730187648</v>
      </c>
      <c r="BE99" s="203">
        <f t="shared" si="43"/>
        <v>17.311234685909529</v>
      </c>
      <c r="BF99" s="203">
        <f t="shared" si="43"/>
        <v>17.263278582389567</v>
      </c>
      <c r="BG99" s="203">
        <f t="shared" si="43"/>
        <v>17.271022707686768</v>
      </c>
      <c r="BH99" s="203">
        <f t="shared" si="43"/>
        <v>17.290875933577336</v>
      </c>
      <c r="BI99" s="204">
        <f t="shared" si="43"/>
        <v>17.190307468358551</v>
      </c>
      <c r="BJ99" s="203">
        <f t="shared" si="43"/>
        <v>19.045343405695906</v>
      </c>
      <c r="BK99" s="203">
        <f t="shared" si="43"/>
        <v>19.403891764112331</v>
      </c>
      <c r="BL99" s="203">
        <f t="shared" si="43"/>
        <v>18.809500664270935</v>
      </c>
      <c r="BM99" s="203">
        <f t="shared" ref="BM99:CK99" si="44">IFERROR(BM29/BM77,"")</f>
        <v>18.554887864715923</v>
      </c>
      <c r="BN99" s="203">
        <f t="shared" si="44"/>
        <v>18.668062334238318</v>
      </c>
      <c r="BO99" s="203">
        <f t="shared" si="44"/>
        <v>18.563656074638924</v>
      </c>
      <c r="BP99" s="203">
        <f t="shared" si="44"/>
        <v>18.499489100661947</v>
      </c>
      <c r="BQ99" s="203">
        <f t="shared" si="44"/>
        <v>18.468463258565379</v>
      </c>
      <c r="BR99" s="203">
        <f t="shared" si="44"/>
        <v>18.454173784472562</v>
      </c>
      <c r="BS99" s="203">
        <f t="shared" si="44"/>
        <v>18.475138767596505</v>
      </c>
      <c r="BT99" s="203">
        <f t="shared" si="44"/>
        <v>18.49857652760997</v>
      </c>
      <c r="BU99" s="204">
        <f t="shared" si="44"/>
        <v>18.410779975873982</v>
      </c>
      <c r="BV99" s="203">
        <f t="shared" si="44"/>
        <v>20.70315095903991</v>
      </c>
      <c r="BW99" s="203">
        <f t="shared" si="44"/>
        <v>21.066227167588789</v>
      </c>
      <c r="BX99" s="203">
        <f t="shared" si="44"/>
        <v>20.395873392737034</v>
      </c>
      <c r="BY99" s="203">
        <f t="shared" si="44"/>
        <v>20.113979728305338</v>
      </c>
      <c r="BZ99" s="203">
        <f t="shared" si="44"/>
        <v>20.269976204138018</v>
      </c>
      <c r="CA99" s="203">
        <f t="shared" si="44"/>
        <v>20.140884153079568</v>
      </c>
      <c r="CB99" s="203">
        <f t="shared" si="44"/>
        <v>20.058293475101728</v>
      </c>
      <c r="CC99" s="203">
        <f t="shared" si="44"/>
        <v>19.99392668893687</v>
      </c>
      <c r="CD99" s="203">
        <f t="shared" si="44"/>
        <v>19.967692149628075</v>
      </c>
      <c r="CE99" s="203">
        <f t="shared" si="44"/>
        <v>19.975963546603488</v>
      </c>
      <c r="CF99" s="203">
        <f t="shared" si="44"/>
        <v>19.979126661910556</v>
      </c>
      <c r="CG99" s="204">
        <f t="shared" si="44"/>
        <v>19.89612869454794</v>
      </c>
      <c r="CH99" s="203">
        <f t="shared" si="44"/>
        <v>22.524109140159407</v>
      </c>
      <c r="CI99" s="203">
        <f t="shared" si="44"/>
        <v>22.924601672370041</v>
      </c>
      <c r="CJ99" s="203">
        <f t="shared" si="44"/>
        <v>22.186583558955665</v>
      </c>
      <c r="CK99" s="203">
        <f t="shared" si="44"/>
        <v>21.886198641636071</v>
      </c>
      <c r="CL99" s="203">
        <f t="shared" si="41"/>
        <v>22.058214486859086</v>
      </c>
      <c r="CM99" s="203">
        <f t="shared" si="41"/>
        <v>21.923378080287485</v>
      </c>
      <c r="CN99" s="203">
        <f t="shared" si="41"/>
        <v>21.839834947458236</v>
      </c>
      <c r="CO99" s="203">
        <f t="shared" si="41"/>
        <v>21.772096460189655</v>
      </c>
      <c r="CP99" s="203">
        <f t="shared" si="41"/>
        <v>21.746645690001447</v>
      </c>
      <c r="CQ99" s="203">
        <f t="shared" si="41"/>
        <v>21.73908582046765</v>
      </c>
      <c r="CR99" s="203">
        <f t="shared" si="41"/>
        <v>21.766356600742725</v>
      </c>
      <c r="CS99" s="204">
        <f t="shared" si="41"/>
        <v>21.679761807424121</v>
      </c>
    </row>
    <row r="101" spans="1:97" s="139" customFormat="1" x14ac:dyDescent="0.25">
      <c r="A101" s="134"/>
      <c r="B101" s="134">
        <v>1</v>
      </c>
      <c r="C101" s="135">
        <v>2</v>
      </c>
      <c r="D101" s="135">
        <v>3</v>
      </c>
      <c r="E101" s="135">
        <v>4</v>
      </c>
      <c r="F101" s="135">
        <v>5</v>
      </c>
      <c r="G101" s="135">
        <v>6</v>
      </c>
      <c r="H101" s="135">
        <v>7</v>
      </c>
      <c r="I101" s="135">
        <v>8</v>
      </c>
      <c r="J101" s="135">
        <v>9</v>
      </c>
      <c r="K101" s="135">
        <v>10</v>
      </c>
      <c r="L101" s="135">
        <v>11</v>
      </c>
      <c r="M101" s="136">
        <v>12</v>
      </c>
      <c r="N101" s="138">
        <v>13</v>
      </c>
      <c r="O101" s="138">
        <v>14</v>
      </c>
      <c r="P101" s="138">
        <v>15</v>
      </c>
      <c r="Q101" s="138">
        <v>16</v>
      </c>
      <c r="R101" s="138">
        <v>17</v>
      </c>
      <c r="S101" s="138">
        <v>18</v>
      </c>
      <c r="T101" s="138">
        <v>19</v>
      </c>
      <c r="U101" s="138">
        <v>20</v>
      </c>
      <c r="V101" s="135">
        <v>21</v>
      </c>
      <c r="W101" s="135">
        <v>22</v>
      </c>
      <c r="X101" s="135">
        <v>23</v>
      </c>
      <c r="Y101" s="136">
        <v>24</v>
      </c>
      <c r="Z101" s="135">
        <v>25</v>
      </c>
      <c r="AA101" s="135">
        <v>26</v>
      </c>
      <c r="AB101" s="135">
        <v>27</v>
      </c>
      <c r="AC101" s="135">
        <v>28</v>
      </c>
      <c r="AD101" s="135">
        <v>29</v>
      </c>
      <c r="AE101" s="135">
        <v>30</v>
      </c>
      <c r="AF101" s="135">
        <v>31</v>
      </c>
      <c r="AG101" s="135">
        <v>32</v>
      </c>
      <c r="AH101" s="135">
        <v>33</v>
      </c>
      <c r="AI101" s="135">
        <v>34</v>
      </c>
      <c r="AJ101" s="135">
        <v>35</v>
      </c>
      <c r="AK101" s="136">
        <v>36</v>
      </c>
      <c r="AL101" s="135">
        <v>37</v>
      </c>
      <c r="AM101" s="135">
        <v>38</v>
      </c>
      <c r="AN101" s="135">
        <v>39</v>
      </c>
      <c r="AO101" s="135">
        <v>40</v>
      </c>
      <c r="AP101" s="135">
        <v>41</v>
      </c>
      <c r="AQ101" s="135">
        <v>42</v>
      </c>
      <c r="AR101" s="135">
        <v>43</v>
      </c>
      <c r="AS101" s="135">
        <v>44</v>
      </c>
      <c r="AT101" s="135">
        <v>45</v>
      </c>
      <c r="AU101" s="135">
        <v>46</v>
      </c>
      <c r="AV101" s="135">
        <v>47</v>
      </c>
      <c r="AW101" s="136">
        <v>48</v>
      </c>
      <c r="AX101" s="135">
        <v>49</v>
      </c>
      <c r="AY101" s="135">
        <v>50</v>
      </c>
      <c r="AZ101" s="135">
        <v>51</v>
      </c>
      <c r="BA101" s="135">
        <v>52</v>
      </c>
      <c r="BB101" s="135">
        <v>53</v>
      </c>
      <c r="BC101" s="135">
        <v>54</v>
      </c>
      <c r="BD101" s="135">
        <v>55</v>
      </c>
      <c r="BE101" s="135">
        <v>56</v>
      </c>
      <c r="BF101" s="135">
        <v>57</v>
      </c>
      <c r="BG101" s="135">
        <v>58</v>
      </c>
      <c r="BH101" s="135">
        <v>59</v>
      </c>
      <c r="BI101" s="136">
        <v>60</v>
      </c>
      <c r="BJ101" s="135">
        <v>61</v>
      </c>
      <c r="BK101" s="135">
        <v>62</v>
      </c>
      <c r="BL101" s="135">
        <v>63</v>
      </c>
      <c r="BM101" s="135">
        <v>64</v>
      </c>
      <c r="BN101" s="135">
        <v>65</v>
      </c>
      <c r="BO101" s="135">
        <v>66</v>
      </c>
      <c r="BP101" s="135">
        <v>67</v>
      </c>
      <c r="BQ101" s="135">
        <v>68</v>
      </c>
      <c r="BR101" s="135">
        <v>69</v>
      </c>
      <c r="BS101" s="135">
        <v>70</v>
      </c>
      <c r="BT101" s="135">
        <v>71</v>
      </c>
      <c r="BU101" s="136">
        <v>72</v>
      </c>
      <c r="BV101" s="135">
        <v>73</v>
      </c>
      <c r="BW101" s="135">
        <v>74</v>
      </c>
      <c r="BX101" s="135">
        <v>75</v>
      </c>
      <c r="BY101" s="135">
        <v>76</v>
      </c>
      <c r="BZ101" s="135">
        <v>77</v>
      </c>
      <c r="CA101" s="135">
        <v>78</v>
      </c>
      <c r="CB101" s="135">
        <v>79</v>
      </c>
      <c r="CC101" s="135">
        <v>80</v>
      </c>
      <c r="CD101" s="135">
        <v>81</v>
      </c>
      <c r="CE101" s="135">
        <v>82</v>
      </c>
      <c r="CF101" s="135">
        <v>83</v>
      </c>
      <c r="CG101" s="136">
        <v>84</v>
      </c>
      <c r="CH101" s="135">
        <v>85</v>
      </c>
      <c r="CI101" s="135">
        <v>86</v>
      </c>
      <c r="CJ101" s="135">
        <v>87</v>
      </c>
      <c r="CK101" s="135">
        <v>88</v>
      </c>
      <c r="CL101" s="135">
        <v>89</v>
      </c>
      <c r="CM101" s="135">
        <v>90</v>
      </c>
      <c r="CN101" s="135">
        <v>91</v>
      </c>
      <c r="CO101" s="135">
        <v>92</v>
      </c>
      <c r="CP101" s="135">
        <v>93</v>
      </c>
      <c r="CQ101" s="135">
        <v>94</v>
      </c>
      <c r="CR101" s="135">
        <v>95</v>
      </c>
      <c r="CS101" s="136">
        <v>96</v>
      </c>
    </row>
    <row r="102" spans="1:97" s="206" customFormat="1" x14ac:dyDescent="0.25">
      <c r="A102" s="172" t="s">
        <v>252</v>
      </c>
      <c r="B102" s="173">
        <f t="shared" ref="B102:BM102" si="45">B47</f>
        <v>42005</v>
      </c>
      <c r="C102" s="173">
        <f t="shared" si="45"/>
        <v>42036</v>
      </c>
      <c r="D102" s="173">
        <f t="shared" si="45"/>
        <v>42064</v>
      </c>
      <c r="E102" s="173">
        <f t="shared" si="45"/>
        <v>42095</v>
      </c>
      <c r="F102" s="173">
        <f t="shared" si="45"/>
        <v>42125</v>
      </c>
      <c r="G102" s="173">
        <f t="shared" si="45"/>
        <v>42156</v>
      </c>
      <c r="H102" s="173">
        <f t="shared" si="45"/>
        <v>42186</v>
      </c>
      <c r="I102" s="173">
        <f t="shared" si="45"/>
        <v>42217</v>
      </c>
      <c r="J102" s="173">
        <f t="shared" si="45"/>
        <v>42248</v>
      </c>
      <c r="K102" s="173">
        <f t="shared" si="45"/>
        <v>42278</v>
      </c>
      <c r="L102" s="173">
        <f t="shared" si="45"/>
        <v>42309</v>
      </c>
      <c r="M102" s="174">
        <f t="shared" si="45"/>
        <v>42339</v>
      </c>
      <c r="N102" s="175">
        <f t="shared" si="45"/>
        <v>42370</v>
      </c>
      <c r="O102" s="175">
        <f t="shared" si="45"/>
        <v>42401</v>
      </c>
      <c r="P102" s="175">
        <f t="shared" si="45"/>
        <v>42430</v>
      </c>
      <c r="Q102" s="175">
        <f t="shared" si="45"/>
        <v>42461</v>
      </c>
      <c r="R102" s="175">
        <f t="shared" si="45"/>
        <v>42491</v>
      </c>
      <c r="S102" s="175">
        <f t="shared" si="45"/>
        <v>42522</v>
      </c>
      <c r="T102" s="175">
        <f t="shared" si="45"/>
        <v>42552</v>
      </c>
      <c r="U102" s="175">
        <f t="shared" si="45"/>
        <v>42583</v>
      </c>
      <c r="V102" s="173">
        <f t="shared" si="45"/>
        <v>42614</v>
      </c>
      <c r="W102" s="173">
        <f t="shared" si="45"/>
        <v>42644</v>
      </c>
      <c r="X102" s="173">
        <f t="shared" si="45"/>
        <v>42675</v>
      </c>
      <c r="Y102" s="174">
        <f t="shared" si="45"/>
        <v>42705</v>
      </c>
      <c r="Z102" s="173">
        <f t="shared" si="45"/>
        <v>42752</v>
      </c>
      <c r="AA102" s="173">
        <f t="shared" si="45"/>
        <v>42783</v>
      </c>
      <c r="AB102" s="173">
        <f t="shared" si="45"/>
        <v>42811</v>
      </c>
      <c r="AC102" s="173">
        <f t="shared" si="45"/>
        <v>42842</v>
      </c>
      <c r="AD102" s="173">
        <f t="shared" si="45"/>
        <v>42872</v>
      </c>
      <c r="AE102" s="173">
        <f t="shared" si="45"/>
        <v>42903</v>
      </c>
      <c r="AF102" s="173">
        <f t="shared" si="45"/>
        <v>42933</v>
      </c>
      <c r="AG102" s="173">
        <f t="shared" si="45"/>
        <v>42964</v>
      </c>
      <c r="AH102" s="173">
        <f t="shared" si="45"/>
        <v>42995</v>
      </c>
      <c r="AI102" s="173">
        <f t="shared" si="45"/>
        <v>43025</v>
      </c>
      <c r="AJ102" s="173">
        <f t="shared" si="45"/>
        <v>43056</v>
      </c>
      <c r="AK102" s="174">
        <f t="shared" si="45"/>
        <v>43086</v>
      </c>
      <c r="AL102" s="173">
        <f t="shared" si="45"/>
        <v>43118</v>
      </c>
      <c r="AM102" s="173">
        <f t="shared" si="45"/>
        <v>43149</v>
      </c>
      <c r="AN102" s="173">
        <f t="shared" si="45"/>
        <v>43177</v>
      </c>
      <c r="AO102" s="173">
        <f t="shared" si="45"/>
        <v>43208</v>
      </c>
      <c r="AP102" s="173">
        <f t="shared" si="45"/>
        <v>43238</v>
      </c>
      <c r="AQ102" s="173">
        <f t="shared" si="45"/>
        <v>43269</v>
      </c>
      <c r="AR102" s="173">
        <f t="shared" si="45"/>
        <v>43299</v>
      </c>
      <c r="AS102" s="173">
        <f t="shared" si="45"/>
        <v>43330</v>
      </c>
      <c r="AT102" s="173">
        <f t="shared" si="45"/>
        <v>43361</v>
      </c>
      <c r="AU102" s="173">
        <f t="shared" si="45"/>
        <v>43391</v>
      </c>
      <c r="AV102" s="173">
        <f t="shared" si="45"/>
        <v>43422</v>
      </c>
      <c r="AW102" s="174">
        <f t="shared" si="45"/>
        <v>43452</v>
      </c>
      <c r="AX102" s="173">
        <f t="shared" si="45"/>
        <v>43483</v>
      </c>
      <c r="AY102" s="173">
        <f t="shared" si="45"/>
        <v>43514</v>
      </c>
      <c r="AZ102" s="173">
        <f t="shared" si="45"/>
        <v>43542</v>
      </c>
      <c r="BA102" s="173">
        <f t="shared" si="45"/>
        <v>43573</v>
      </c>
      <c r="BB102" s="173">
        <f t="shared" si="45"/>
        <v>43603</v>
      </c>
      <c r="BC102" s="173">
        <f t="shared" si="45"/>
        <v>43634</v>
      </c>
      <c r="BD102" s="173">
        <f t="shared" si="45"/>
        <v>43664</v>
      </c>
      <c r="BE102" s="173">
        <f t="shared" si="45"/>
        <v>43695</v>
      </c>
      <c r="BF102" s="173">
        <f t="shared" si="45"/>
        <v>43726</v>
      </c>
      <c r="BG102" s="173">
        <f t="shared" si="45"/>
        <v>43756</v>
      </c>
      <c r="BH102" s="173">
        <f t="shared" si="45"/>
        <v>43787</v>
      </c>
      <c r="BI102" s="174">
        <f t="shared" si="45"/>
        <v>43817</v>
      </c>
      <c r="BJ102" s="173">
        <f t="shared" si="45"/>
        <v>43848</v>
      </c>
      <c r="BK102" s="173">
        <f t="shared" si="45"/>
        <v>43879</v>
      </c>
      <c r="BL102" s="173">
        <f t="shared" si="45"/>
        <v>43908</v>
      </c>
      <c r="BM102" s="173">
        <f t="shared" si="45"/>
        <v>43939</v>
      </c>
      <c r="BN102" s="173">
        <f t="shared" ref="BN102:CS102" si="46">BN47</f>
        <v>43969</v>
      </c>
      <c r="BO102" s="173">
        <f t="shared" si="46"/>
        <v>44000</v>
      </c>
      <c r="BP102" s="173">
        <f t="shared" si="46"/>
        <v>44030</v>
      </c>
      <c r="BQ102" s="173">
        <f t="shared" si="46"/>
        <v>44061</v>
      </c>
      <c r="BR102" s="173">
        <f t="shared" si="46"/>
        <v>44092</v>
      </c>
      <c r="BS102" s="173">
        <f t="shared" si="46"/>
        <v>44122</v>
      </c>
      <c r="BT102" s="173">
        <f t="shared" si="46"/>
        <v>44153</v>
      </c>
      <c r="BU102" s="174">
        <f t="shared" si="46"/>
        <v>44183</v>
      </c>
      <c r="BV102" s="173">
        <f t="shared" si="46"/>
        <v>44214</v>
      </c>
      <c r="BW102" s="173">
        <f t="shared" si="46"/>
        <v>44245</v>
      </c>
      <c r="BX102" s="173">
        <f t="shared" si="46"/>
        <v>44273</v>
      </c>
      <c r="BY102" s="173">
        <f t="shared" si="46"/>
        <v>44304</v>
      </c>
      <c r="BZ102" s="173">
        <f t="shared" si="46"/>
        <v>44334</v>
      </c>
      <c r="CA102" s="173">
        <f t="shared" si="46"/>
        <v>44365</v>
      </c>
      <c r="CB102" s="173">
        <f t="shared" si="46"/>
        <v>44395</v>
      </c>
      <c r="CC102" s="173">
        <f t="shared" si="46"/>
        <v>44426</v>
      </c>
      <c r="CD102" s="173">
        <f t="shared" si="46"/>
        <v>44457</v>
      </c>
      <c r="CE102" s="173">
        <f t="shared" si="46"/>
        <v>44487</v>
      </c>
      <c r="CF102" s="173">
        <f t="shared" si="46"/>
        <v>44518</v>
      </c>
      <c r="CG102" s="174">
        <f t="shared" si="46"/>
        <v>44548</v>
      </c>
      <c r="CH102" s="173">
        <f t="shared" si="46"/>
        <v>44579</v>
      </c>
      <c r="CI102" s="173">
        <f t="shared" si="46"/>
        <v>44610</v>
      </c>
      <c r="CJ102" s="173">
        <f t="shared" si="46"/>
        <v>44638</v>
      </c>
      <c r="CK102" s="173">
        <f t="shared" si="46"/>
        <v>44669</v>
      </c>
      <c r="CL102" s="173">
        <f t="shared" si="46"/>
        <v>44699</v>
      </c>
      <c r="CM102" s="173">
        <f t="shared" si="46"/>
        <v>44730</v>
      </c>
      <c r="CN102" s="173">
        <f t="shared" si="46"/>
        <v>44760</v>
      </c>
      <c r="CO102" s="173">
        <f t="shared" si="46"/>
        <v>44791</v>
      </c>
      <c r="CP102" s="173">
        <f t="shared" si="46"/>
        <v>44822</v>
      </c>
      <c r="CQ102" s="173">
        <f t="shared" si="46"/>
        <v>44852</v>
      </c>
      <c r="CR102" s="173">
        <f t="shared" si="46"/>
        <v>44883</v>
      </c>
      <c r="CS102" s="174">
        <f t="shared" si="46"/>
        <v>44913</v>
      </c>
    </row>
    <row r="103" spans="1:97" s="156" customFormat="1" x14ac:dyDescent="0.25">
      <c r="A103" s="156" t="s">
        <v>99</v>
      </c>
      <c r="B103" s="156">
        <f t="shared" ref="B103:BM106" si="47">IFERROR(B22/B48,"")</f>
        <v>54.017394736842107</v>
      </c>
      <c r="C103" s="156">
        <f t="shared" si="47"/>
        <v>43.461533333333335</v>
      </c>
      <c r="D103" s="156">
        <f t="shared" si="47"/>
        <v>127.18039024390244</v>
      </c>
      <c r="E103" s="156">
        <f t="shared" si="47"/>
        <v>106.42266981132076</v>
      </c>
      <c r="F103" s="156">
        <f t="shared" si="47"/>
        <v>54.801550847457634</v>
      </c>
      <c r="G103" s="156">
        <f t="shared" si="47"/>
        <v>87.936388888888899</v>
      </c>
      <c r="H103" s="156">
        <f t="shared" si="47"/>
        <v>145.12564423076921</v>
      </c>
      <c r="I103" s="156">
        <f t="shared" si="47"/>
        <v>51.170319148936173</v>
      </c>
      <c r="J103" s="156">
        <f t="shared" si="47"/>
        <v>104.26973076923076</v>
      </c>
      <c r="K103" s="156">
        <f t="shared" si="47"/>
        <v>78.115229508196549</v>
      </c>
      <c r="L103" s="156">
        <f t="shared" si="47"/>
        <v>89.621194444444441</v>
      </c>
      <c r="M103" s="157">
        <f t="shared" si="47"/>
        <v>162.51691228070158</v>
      </c>
      <c r="N103" s="158">
        <f t="shared" si="47"/>
        <v>49.990866666666662</v>
      </c>
      <c r="O103" s="158">
        <f t="shared" si="47"/>
        <v>52.07670731707244</v>
      </c>
      <c r="P103" s="158">
        <f t="shared" si="47"/>
        <v>67.934153846153691</v>
      </c>
      <c r="Q103" s="158">
        <f t="shared" si="47"/>
        <v>130.46756862745099</v>
      </c>
      <c r="R103" s="158">
        <f t="shared" si="47"/>
        <v>71.221080000000001</v>
      </c>
      <c r="S103" s="158">
        <f t="shared" si="47"/>
        <v>58.206382812500003</v>
      </c>
      <c r="T103" s="158">
        <f t="shared" si="47"/>
        <v>74.747</v>
      </c>
      <c r="U103" s="158">
        <f t="shared" si="47"/>
        <v>57.119563829787232</v>
      </c>
      <c r="V103" s="156">
        <f t="shared" si="47"/>
        <v>102.86227544910182</v>
      </c>
      <c r="W103" s="156">
        <f t="shared" si="47"/>
        <v>91.801699716713884</v>
      </c>
      <c r="X103" s="156">
        <f t="shared" si="47"/>
        <v>98.318181818181813</v>
      </c>
      <c r="Y103" s="157">
        <f t="shared" si="47"/>
        <v>108.821403824996</v>
      </c>
      <c r="Z103" s="156">
        <f t="shared" si="47"/>
        <v>44.533005527292147</v>
      </c>
      <c r="AA103" s="156">
        <f t="shared" si="47"/>
        <v>45.442186847902093</v>
      </c>
      <c r="AB103" s="156">
        <f t="shared" si="47"/>
        <v>76.11700953317046</v>
      </c>
      <c r="AC103" s="156">
        <f t="shared" si="47"/>
        <v>77.275424234961463</v>
      </c>
      <c r="AD103" s="156">
        <f t="shared" si="47"/>
        <v>97.461671128084916</v>
      </c>
      <c r="AE103" s="156">
        <f t="shared" si="47"/>
        <v>98.469303151763398</v>
      </c>
      <c r="AF103" s="156">
        <f t="shared" si="47"/>
        <v>92.487824369312818</v>
      </c>
      <c r="AG103" s="156">
        <f t="shared" si="47"/>
        <v>98.469303151763398</v>
      </c>
      <c r="AH103" s="156">
        <f t="shared" si="47"/>
        <v>100.48456719912033</v>
      </c>
      <c r="AI103" s="156">
        <f t="shared" si="47"/>
        <v>94.301562011934067</v>
      </c>
      <c r="AJ103" s="156">
        <f t="shared" si="47"/>
        <v>99.476935175441881</v>
      </c>
      <c r="AK103" s="157">
        <f t="shared" si="47"/>
        <v>100.48456719912035</v>
      </c>
      <c r="AL103" s="156">
        <f t="shared" si="47"/>
        <v>48.751459982244654</v>
      </c>
      <c r="AM103" s="156">
        <f t="shared" si="47"/>
        <v>49.407831704830549</v>
      </c>
      <c r="AN103" s="156">
        <f t="shared" si="47"/>
        <v>80.34743912155929</v>
      </c>
      <c r="AO103" s="156">
        <f t="shared" si="47"/>
        <v>82.613300133962937</v>
      </c>
      <c r="AP103" s="156">
        <f t="shared" si="47"/>
        <v>102.90677435840611</v>
      </c>
      <c r="AQ103" s="156">
        <f t="shared" si="47"/>
        <v>104.08532636007497</v>
      </c>
      <c r="AR103" s="156">
        <f t="shared" si="47"/>
        <v>99.377992127155778</v>
      </c>
      <c r="AS103" s="156">
        <f t="shared" si="47"/>
        <v>106.71819859634604</v>
      </c>
      <c r="AT103" s="156">
        <f t="shared" si="47"/>
        <v>109.32998466878655</v>
      </c>
      <c r="AU103" s="156">
        <f t="shared" si="47"/>
        <v>102.80863805111788</v>
      </c>
      <c r="AV103" s="156">
        <f t="shared" si="47"/>
        <v>108.50164003333892</v>
      </c>
      <c r="AW103" s="157">
        <f t="shared" si="47"/>
        <v>108.17600249404796</v>
      </c>
      <c r="AX103" s="156">
        <f t="shared" si="47"/>
        <v>54.84530458163411</v>
      </c>
      <c r="AY103" s="156">
        <f t="shared" si="47"/>
        <v>55.635645013781563</v>
      </c>
      <c r="AZ103" s="156">
        <f t="shared" si="47"/>
        <v>89.408057006524317</v>
      </c>
      <c r="BA103" s="156">
        <f t="shared" si="47"/>
        <v>92.368560496945648</v>
      </c>
      <c r="BB103" s="156">
        <f t="shared" si="47"/>
        <v>114.09866099356269</v>
      </c>
      <c r="BC103" s="156">
        <f t="shared" si="47"/>
        <v>115.63369927490596</v>
      </c>
      <c r="BD103" s="156">
        <f t="shared" si="47"/>
        <v>110.25275875342759</v>
      </c>
      <c r="BE103" s="156">
        <f t="shared" si="47"/>
        <v>118.51882567251477</v>
      </c>
      <c r="BF103" s="156">
        <f t="shared" si="47"/>
        <v>121.69844669125024</v>
      </c>
      <c r="BG103" s="156">
        <f t="shared" si="47"/>
        <v>114.3317163874634</v>
      </c>
      <c r="BH103" s="156">
        <f t="shared" si="47"/>
        <v>120.6924099500188</v>
      </c>
      <c r="BI103" s="157">
        <f t="shared" si="47"/>
        <v>122.18541384429952</v>
      </c>
      <c r="BJ103" s="156">
        <f t="shared" si="47"/>
        <v>59.839723135046079</v>
      </c>
      <c r="BK103" s="156">
        <f t="shared" si="47"/>
        <v>60.761887155281464</v>
      </c>
      <c r="BL103" s="156">
        <f t="shared" si="47"/>
        <v>96.680814814817268</v>
      </c>
      <c r="BM103" s="156">
        <f t="shared" si="47"/>
        <v>100.35521045999353</v>
      </c>
      <c r="BN103" s="156">
        <f t="shared" ref="BN103:CS110" si="48">IFERROR(BN22/BN48,"")</f>
        <v>123.55985092430507</v>
      </c>
      <c r="BO103" s="156">
        <f t="shared" si="48"/>
        <v>125.28411378603458</v>
      </c>
      <c r="BP103" s="156">
        <f t="shared" si="48"/>
        <v>119.38140218164872</v>
      </c>
      <c r="BQ103" s="156">
        <f t="shared" si="48"/>
        <v>128.38550118327399</v>
      </c>
      <c r="BR103" s="156">
        <f t="shared" si="48"/>
        <v>132.1249121854373</v>
      </c>
      <c r="BS103" s="156">
        <f t="shared" si="48"/>
        <v>124.09444859599083</v>
      </c>
      <c r="BT103" s="156">
        <f t="shared" si="48"/>
        <v>131.00658880734042</v>
      </c>
      <c r="BU103" s="157">
        <f t="shared" si="48"/>
        <v>132.65927504613188</v>
      </c>
      <c r="BV103" s="156">
        <f t="shared" si="48"/>
        <v>67.086847505515237</v>
      </c>
      <c r="BW103" s="156">
        <f t="shared" si="48"/>
        <v>68.16642018940648</v>
      </c>
      <c r="BX103" s="156">
        <f t="shared" si="48"/>
        <v>107.73204865286438</v>
      </c>
      <c r="BY103" s="156">
        <f t="shared" si="48"/>
        <v>112.15199980046586</v>
      </c>
      <c r="BZ103" s="156">
        <f t="shared" si="48"/>
        <v>138.29884565868602</v>
      </c>
      <c r="CA103" s="156">
        <f t="shared" si="48"/>
        <v>140.22683984243341</v>
      </c>
      <c r="CB103" s="156">
        <f t="shared" si="48"/>
        <v>133.61900317634917</v>
      </c>
      <c r="CC103" s="156">
        <f t="shared" si="48"/>
        <v>143.44140102127002</v>
      </c>
      <c r="CD103" s="156">
        <f t="shared" si="48"/>
        <v>147.67944269239507</v>
      </c>
      <c r="CE103" s="156">
        <f t="shared" si="48"/>
        <v>138.68067400369151</v>
      </c>
      <c r="CF103" s="156">
        <f t="shared" si="48"/>
        <v>146.30435186365094</v>
      </c>
      <c r="CG103" s="157">
        <f t="shared" si="48"/>
        <v>147.72009962881498</v>
      </c>
      <c r="CH103" s="156">
        <f t="shared" si="48"/>
        <v>76.250449629035742</v>
      </c>
      <c r="CI103" s="156">
        <f t="shared" si="48"/>
        <v>77.503521502151585</v>
      </c>
      <c r="CJ103" s="156">
        <f t="shared" si="48"/>
        <v>122.11209381285575</v>
      </c>
      <c r="CK103" s="156">
        <f t="shared" si="48"/>
        <v>127.30111106887233</v>
      </c>
      <c r="CL103" s="156">
        <f t="shared" si="48"/>
        <v>156.76690946896528</v>
      </c>
      <c r="CM103" s="156">
        <f t="shared" si="48"/>
        <v>158.98957596548786</v>
      </c>
      <c r="CN103" s="156">
        <f t="shared" si="48"/>
        <v>151.44960231603591</v>
      </c>
      <c r="CO103" s="156">
        <f t="shared" si="48"/>
        <v>162.5924999898526</v>
      </c>
      <c r="CP103" s="156">
        <f t="shared" si="48"/>
        <v>167.48959683119622</v>
      </c>
      <c r="CQ103" s="156">
        <f t="shared" si="48"/>
        <v>156.9929608093407</v>
      </c>
      <c r="CR103" s="156">
        <f t="shared" si="48"/>
        <v>165.89178030358565</v>
      </c>
      <c r="CS103" s="157">
        <f t="shared" si="48"/>
        <v>167.47925668598458</v>
      </c>
    </row>
    <row r="104" spans="1:97" s="156" customFormat="1" x14ac:dyDescent="0.25">
      <c r="A104" s="156" t="s">
        <v>64</v>
      </c>
      <c r="B104" s="156">
        <f t="shared" si="47"/>
        <v>18.155819672131148</v>
      </c>
      <c r="C104" s="156">
        <f t="shared" si="47"/>
        <v>15.772930555555556</v>
      </c>
      <c r="D104" s="156">
        <f t="shared" si="47"/>
        <v>20.703846428571428</v>
      </c>
      <c r="E104" s="156">
        <f t="shared" si="47"/>
        <v>29.755765060240964</v>
      </c>
      <c r="F104" s="156">
        <f t="shared" si="47"/>
        <v>20.337122641509435</v>
      </c>
      <c r="G104" s="156">
        <f t="shared" si="47"/>
        <v>19.268004878048778</v>
      </c>
      <c r="H104" s="156">
        <f t="shared" si="47"/>
        <v>18.808219008264462</v>
      </c>
      <c r="I104" s="156">
        <f t="shared" si="47"/>
        <v>16.963422857142859</v>
      </c>
      <c r="J104" s="156">
        <f t="shared" si="47"/>
        <v>23.866791821561335</v>
      </c>
      <c r="K104" s="156">
        <f t="shared" si="47"/>
        <v>19.062663366336636</v>
      </c>
      <c r="L104" s="156">
        <f t="shared" si="47"/>
        <v>23.947438829787313</v>
      </c>
      <c r="M104" s="157">
        <f t="shared" si="47"/>
        <v>32.393427536231883</v>
      </c>
      <c r="N104" s="158">
        <f t="shared" si="47"/>
        <v>23.190661016949154</v>
      </c>
      <c r="O104" s="158">
        <f t="shared" si="47"/>
        <v>17.472952380952382</v>
      </c>
      <c r="P104" s="158">
        <f t="shared" si="47"/>
        <v>30.34328571428572</v>
      </c>
      <c r="Q104" s="158">
        <f t="shared" si="47"/>
        <v>30.527061475409877</v>
      </c>
      <c r="R104" s="158">
        <f t="shared" si="47"/>
        <v>20.451511705685618</v>
      </c>
      <c r="S104" s="158">
        <f t="shared" si="47"/>
        <v>21.992689236111232</v>
      </c>
      <c r="T104" s="158">
        <f t="shared" si="47"/>
        <v>18.333493036211728</v>
      </c>
      <c r="U104" s="158">
        <f t="shared" si="47"/>
        <v>19.515100244498825</v>
      </c>
      <c r="V104" s="156">
        <f t="shared" si="47"/>
        <v>26.898796703117789</v>
      </c>
      <c r="W104" s="156">
        <f t="shared" si="47"/>
        <v>24.412235905740122</v>
      </c>
      <c r="X104" s="156">
        <f t="shared" si="47"/>
        <v>25.153685644745842</v>
      </c>
      <c r="Y104" s="157">
        <f t="shared" si="47"/>
        <v>26.117915892807261</v>
      </c>
      <c r="Z104" s="156">
        <f t="shared" si="47"/>
        <v>18.908857799968512</v>
      </c>
      <c r="AA104" s="156">
        <f t="shared" si="47"/>
        <v>17.407435101720104</v>
      </c>
      <c r="AB104" s="156">
        <f t="shared" si="47"/>
        <v>19.061150185139404</v>
      </c>
      <c r="AC104" s="156">
        <f t="shared" si="47"/>
        <v>19.186954346008221</v>
      </c>
      <c r="AD104" s="156">
        <f t="shared" si="47"/>
        <v>21.528583516596083</v>
      </c>
      <c r="AE104" s="156">
        <f t="shared" si="47"/>
        <v>22.007394920263451</v>
      </c>
      <c r="AF104" s="156">
        <f t="shared" si="47"/>
        <v>20.419924252574511</v>
      </c>
      <c r="AG104" s="156">
        <f t="shared" si="47"/>
        <v>21.514699476557091</v>
      </c>
      <c r="AH104" s="156">
        <f t="shared" si="47"/>
        <v>22.428631912712113</v>
      </c>
      <c r="AI104" s="156">
        <f t="shared" si="47"/>
        <v>20.687397500557061</v>
      </c>
      <c r="AJ104" s="156">
        <f t="shared" si="47"/>
        <v>21.498114110718838</v>
      </c>
      <c r="AK104" s="157">
        <f t="shared" si="47"/>
        <v>22.399898127636266</v>
      </c>
      <c r="AL104" s="156">
        <f t="shared" si="47"/>
        <v>19.856149662793989</v>
      </c>
      <c r="AM104" s="156">
        <f t="shared" si="47"/>
        <v>18.100820958689226</v>
      </c>
      <c r="AN104" s="156">
        <f t="shared" si="47"/>
        <v>19.4454177205766</v>
      </c>
      <c r="AO104" s="156">
        <f t="shared" si="47"/>
        <v>19.90039582614401</v>
      </c>
      <c r="AP104" s="156">
        <f t="shared" si="47"/>
        <v>22.212539439278288</v>
      </c>
      <c r="AQ104" s="156">
        <f t="shared" si="47"/>
        <v>22.939382797949428</v>
      </c>
      <c r="AR104" s="156">
        <f t="shared" si="47"/>
        <v>21.718622750876463</v>
      </c>
      <c r="AS104" s="156">
        <f t="shared" si="47"/>
        <v>22.766212009263462</v>
      </c>
      <c r="AT104" s="156">
        <f t="shared" si="47"/>
        <v>23.753496003712119</v>
      </c>
      <c r="AU104" s="156">
        <f t="shared" si="47"/>
        <v>22.256628496305005</v>
      </c>
      <c r="AV104" s="156">
        <f t="shared" si="47"/>
        <v>23.001890650299192</v>
      </c>
      <c r="AW104" s="157">
        <f t="shared" si="47"/>
        <v>23.873308955167644</v>
      </c>
      <c r="AX104" s="156">
        <f t="shared" si="47"/>
        <v>21.837655972679062</v>
      </c>
      <c r="AY104" s="156">
        <f t="shared" si="47"/>
        <v>19.819461293505782</v>
      </c>
      <c r="AZ104" s="156">
        <f t="shared" si="47"/>
        <v>21.417345941172986</v>
      </c>
      <c r="BA104" s="156">
        <f t="shared" si="47"/>
        <v>21.610256442324228</v>
      </c>
      <c r="BB104" s="156">
        <f t="shared" si="47"/>
        <v>24.230820364396475</v>
      </c>
      <c r="BC104" s="156">
        <f t="shared" si="47"/>
        <v>25.017687353046213</v>
      </c>
      <c r="BD104" s="156">
        <f t="shared" si="47"/>
        <v>23.386234777008244</v>
      </c>
      <c r="BE104" s="156">
        <f t="shared" si="47"/>
        <v>24.802742839110472</v>
      </c>
      <c r="BF104" s="156">
        <f t="shared" si="47"/>
        <v>25.882806594195603</v>
      </c>
      <c r="BG104" s="156">
        <f t="shared" si="47"/>
        <v>23.986402550961937</v>
      </c>
      <c r="BH104" s="156">
        <f t="shared" si="47"/>
        <v>25.045054894456033</v>
      </c>
      <c r="BI104" s="157">
        <f t="shared" si="47"/>
        <v>26.143979443058349</v>
      </c>
      <c r="BJ104" s="156">
        <f t="shared" si="47"/>
        <v>23.703925683288613</v>
      </c>
      <c r="BK104" s="156">
        <f t="shared" si="47"/>
        <v>21.517157037638651</v>
      </c>
      <c r="BL104" s="156">
        <f t="shared" si="47"/>
        <v>23.224684916919056</v>
      </c>
      <c r="BM104" s="156">
        <f t="shared" si="47"/>
        <v>23.462628637380014</v>
      </c>
      <c r="BN104" s="156">
        <f t="shared" si="48"/>
        <v>26.311243321036731</v>
      </c>
      <c r="BO104" s="156">
        <f t="shared" si="48"/>
        <v>27.072747305879133</v>
      </c>
      <c r="BP104" s="156">
        <f t="shared" si="48"/>
        <v>25.380045200187624</v>
      </c>
      <c r="BQ104" s="156">
        <f t="shared" si="48"/>
        <v>26.911680452570721</v>
      </c>
      <c r="BR104" s="156">
        <f t="shared" si="48"/>
        <v>28.025878365930701</v>
      </c>
      <c r="BS104" s="156">
        <f t="shared" si="48"/>
        <v>26.0442422304919</v>
      </c>
      <c r="BT104" s="156">
        <f t="shared" si="48"/>
        <v>27.18923544582195</v>
      </c>
      <c r="BU104" s="157">
        <f t="shared" si="48"/>
        <v>28.294436578334437</v>
      </c>
      <c r="BV104" s="156">
        <f t="shared" si="48"/>
        <v>26.480692791224794</v>
      </c>
      <c r="BW104" s="156">
        <f t="shared" si="48"/>
        <v>24.055791907599541</v>
      </c>
      <c r="BX104" s="156">
        <f t="shared" si="48"/>
        <v>25.97177589566785</v>
      </c>
      <c r="BY104" s="156">
        <f t="shared" si="48"/>
        <v>26.22368866926729</v>
      </c>
      <c r="BZ104" s="156">
        <f t="shared" si="48"/>
        <v>29.422455447465467</v>
      </c>
      <c r="CA104" s="156">
        <f t="shared" si="48"/>
        <v>30.268317857267064</v>
      </c>
      <c r="CB104" s="156">
        <f t="shared" si="48"/>
        <v>28.385913331981786</v>
      </c>
      <c r="CC104" s="156">
        <f t="shared" si="48"/>
        <v>30.051340606608942</v>
      </c>
      <c r="CD104" s="156">
        <f t="shared" si="48"/>
        <v>31.295306465737337</v>
      </c>
      <c r="CE104" s="156">
        <f t="shared" si="48"/>
        <v>29.08355048142392</v>
      </c>
      <c r="CF104" s="156">
        <f t="shared" si="48"/>
        <v>30.340347586170168</v>
      </c>
      <c r="CG104" s="157">
        <f t="shared" si="48"/>
        <v>31.576396794615722</v>
      </c>
      <c r="CH104" s="156">
        <f t="shared" si="48"/>
        <v>29.940438744506888</v>
      </c>
      <c r="CI104" s="156">
        <f t="shared" si="48"/>
        <v>27.185716440971728</v>
      </c>
      <c r="CJ104" s="156">
        <f t="shared" si="48"/>
        <v>29.334438351646561</v>
      </c>
      <c r="CK104" s="156">
        <f t="shared" si="48"/>
        <v>29.626306842883523</v>
      </c>
      <c r="CL104" s="156">
        <f t="shared" si="48"/>
        <v>33.231463457743537</v>
      </c>
      <c r="CM104" s="156">
        <f t="shared" si="48"/>
        <v>34.194771632079672</v>
      </c>
      <c r="CN104" s="156">
        <f t="shared" si="48"/>
        <v>32.061489956266037</v>
      </c>
      <c r="CO104" s="156">
        <f t="shared" si="48"/>
        <v>33.94047712642346</v>
      </c>
      <c r="CP104" s="156">
        <f t="shared" si="48"/>
        <v>35.3554683712849</v>
      </c>
      <c r="CQ104" s="156">
        <f t="shared" si="48"/>
        <v>32.800483937198941</v>
      </c>
      <c r="CR104" s="156">
        <f t="shared" si="48"/>
        <v>34.269596970919672</v>
      </c>
      <c r="CS104" s="157">
        <f t="shared" si="48"/>
        <v>35.67268048437726</v>
      </c>
    </row>
    <row r="105" spans="1:97" s="156" customFormat="1" x14ac:dyDescent="0.25">
      <c r="A105" s="156" t="s">
        <v>65</v>
      </c>
      <c r="B105" s="156">
        <f t="shared" si="47"/>
        <v>17.296405660377356</v>
      </c>
      <c r="C105" s="156">
        <f t="shared" si="47"/>
        <v>17.413886792452821</v>
      </c>
      <c r="D105" s="156">
        <f t="shared" si="47"/>
        <v>30.311591549295777</v>
      </c>
      <c r="E105" s="156">
        <f t="shared" si="47"/>
        <v>23.184864285714283</v>
      </c>
      <c r="F105" s="156">
        <f t="shared" si="47"/>
        <v>21.37100925925926</v>
      </c>
      <c r="G105" s="156">
        <f t="shared" si="47"/>
        <v>24.05231543624161</v>
      </c>
      <c r="H105" s="156">
        <f t="shared" si="47"/>
        <v>21.471982142857144</v>
      </c>
      <c r="I105" s="156">
        <f t="shared" si="47"/>
        <v>19.332500000000003</v>
      </c>
      <c r="J105" s="156">
        <f t="shared" si="47"/>
        <v>26.668568965517242</v>
      </c>
      <c r="K105" s="156">
        <f t="shared" si="47"/>
        <v>23.115655172413792</v>
      </c>
      <c r="L105" s="156">
        <f t="shared" si="47"/>
        <v>25.352735537190082</v>
      </c>
      <c r="M105" s="157">
        <f t="shared" si="47"/>
        <v>27.613240625000032</v>
      </c>
      <c r="N105" s="158">
        <f t="shared" si="47"/>
        <v>18.192961538461518</v>
      </c>
      <c r="O105" s="158">
        <f t="shared" si="47"/>
        <v>18.959107142857142</v>
      </c>
      <c r="P105" s="158">
        <f t="shared" si="47"/>
        <v>32.339244897959183</v>
      </c>
      <c r="Q105" s="158">
        <f t="shared" si="47"/>
        <v>23.304958579881657</v>
      </c>
      <c r="R105" s="158">
        <f t="shared" si="47"/>
        <v>22.641092592592592</v>
      </c>
      <c r="S105" s="158">
        <f t="shared" si="47"/>
        <v>27.813206896551726</v>
      </c>
      <c r="T105" s="158">
        <f t="shared" si="47"/>
        <v>17.843196666666667</v>
      </c>
      <c r="U105" s="158">
        <f t="shared" si="47"/>
        <v>17.449688596491228</v>
      </c>
      <c r="V105" s="156">
        <f t="shared" si="47"/>
        <v>23.533924335122986</v>
      </c>
      <c r="W105" s="156">
        <f t="shared" si="47"/>
        <v>21.214155563539919</v>
      </c>
      <c r="X105" s="156">
        <f t="shared" si="47"/>
        <v>21.920818258671883</v>
      </c>
      <c r="Y105" s="157">
        <f t="shared" si="47"/>
        <v>25.154049775373398</v>
      </c>
      <c r="Z105" s="156">
        <f t="shared" si="47"/>
        <v>15.14267110354211</v>
      </c>
      <c r="AA105" s="156">
        <f t="shared" si="47"/>
        <v>17.995816392843956</v>
      </c>
      <c r="AB105" s="156">
        <f t="shared" si="47"/>
        <v>22.519961546692436</v>
      </c>
      <c r="AC105" s="156">
        <f t="shared" si="47"/>
        <v>20.629813379677561</v>
      </c>
      <c r="AD105" s="156">
        <f t="shared" si="47"/>
        <v>21.778791978914551</v>
      </c>
      <c r="AE105" s="156">
        <f t="shared" si="47"/>
        <v>22.311552039540846</v>
      </c>
      <c r="AF105" s="156">
        <f t="shared" si="47"/>
        <v>20.413621655305143</v>
      </c>
      <c r="AG105" s="156">
        <f t="shared" si="47"/>
        <v>21.808074410208235</v>
      </c>
      <c r="AH105" s="156">
        <f t="shared" si="47"/>
        <v>22.474361958758283</v>
      </c>
      <c r="AI105" s="156">
        <f t="shared" si="47"/>
        <v>20.876947433975094</v>
      </c>
      <c r="AJ105" s="156">
        <f t="shared" si="47"/>
        <v>21.877816264908649</v>
      </c>
      <c r="AK105" s="157">
        <f t="shared" si="47"/>
        <v>22.450150665591135</v>
      </c>
      <c r="AL105" s="156">
        <f t="shared" si="47"/>
        <v>16.424740580542807</v>
      </c>
      <c r="AM105" s="156">
        <f t="shared" si="47"/>
        <v>19.147677370424628</v>
      </c>
      <c r="AN105" s="156">
        <f t="shared" si="47"/>
        <v>22.771479791847174</v>
      </c>
      <c r="AO105" s="156">
        <f t="shared" si="47"/>
        <v>20.964359678854045</v>
      </c>
      <c r="AP105" s="156">
        <f t="shared" si="47"/>
        <v>22.83541987257686</v>
      </c>
      <c r="AQ105" s="156">
        <f t="shared" si="47"/>
        <v>22.995773194577392</v>
      </c>
      <c r="AR105" s="156">
        <f t="shared" si="47"/>
        <v>21.92136735331362</v>
      </c>
      <c r="AS105" s="156">
        <f t="shared" si="47"/>
        <v>23.459721149293621</v>
      </c>
      <c r="AT105" s="156">
        <f t="shared" si="47"/>
        <v>23.767483950728817</v>
      </c>
      <c r="AU105" s="156">
        <f t="shared" si="47"/>
        <v>22.410319820815559</v>
      </c>
      <c r="AV105" s="156">
        <f t="shared" si="47"/>
        <v>23.672892327838515</v>
      </c>
      <c r="AW105" s="157">
        <f t="shared" si="47"/>
        <v>24.003799051723945</v>
      </c>
      <c r="AX105" s="156">
        <f t="shared" si="47"/>
        <v>18.546692857404324</v>
      </c>
      <c r="AY105" s="156">
        <f t="shared" si="47"/>
        <v>20.973830249793064</v>
      </c>
      <c r="AZ105" s="156">
        <f t="shared" si="47"/>
        <v>24.661049383425375</v>
      </c>
      <c r="BA105" s="156">
        <f t="shared" si="47"/>
        <v>22.967923027691548</v>
      </c>
      <c r="BB105" s="156">
        <f t="shared" si="47"/>
        <v>24.318647002096029</v>
      </c>
      <c r="BC105" s="156">
        <f t="shared" si="47"/>
        <v>24.994994757871908</v>
      </c>
      <c r="BD105" s="156">
        <f t="shared" si="47"/>
        <v>23.673611178855939</v>
      </c>
      <c r="BE105" s="156">
        <f t="shared" si="47"/>
        <v>24.909228163613609</v>
      </c>
      <c r="BF105" s="156">
        <f t="shared" si="47"/>
        <v>25.778668433571617</v>
      </c>
      <c r="BG105" s="156">
        <f t="shared" si="47"/>
        <v>24.16699148955777</v>
      </c>
      <c r="BH105" s="156">
        <f t="shared" si="47"/>
        <v>25.114151722425067</v>
      </c>
      <c r="BI105" s="157">
        <f t="shared" si="47"/>
        <v>26.006818079318936</v>
      </c>
      <c r="BJ105" s="156">
        <f t="shared" si="47"/>
        <v>19.882354517999808</v>
      </c>
      <c r="BK105" s="156">
        <f t="shared" si="47"/>
        <v>22.771305958748044</v>
      </c>
      <c r="BL105" s="156">
        <f t="shared" si="47"/>
        <v>26.77975454078241</v>
      </c>
      <c r="BM105" s="156">
        <f t="shared" si="47"/>
        <v>24.957638750483145</v>
      </c>
      <c r="BN105" s="156">
        <f t="shared" si="48"/>
        <v>26.423741256821597</v>
      </c>
      <c r="BO105" s="156">
        <f t="shared" si="48"/>
        <v>27.150644718609215</v>
      </c>
      <c r="BP105" s="156">
        <f t="shared" si="48"/>
        <v>25.5536196893386</v>
      </c>
      <c r="BQ105" s="156">
        <f t="shared" si="48"/>
        <v>27.036627553140885</v>
      </c>
      <c r="BR105" s="156">
        <f t="shared" si="48"/>
        <v>28.02982504067727</v>
      </c>
      <c r="BS105" s="156">
        <f t="shared" si="48"/>
        <v>26.118494522866069</v>
      </c>
      <c r="BT105" s="156">
        <f t="shared" si="48"/>
        <v>27.282905189011281</v>
      </c>
      <c r="BU105" s="157">
        <f t="shared" si="48"/>
        <v>28.239716497169546</v>
      </c>
      <c r="BV105" s="156">
        <f t="shared" si="48"/>
        <v>22.099786349518148</v>
      </c>
      <c r="BW105" s="156">
        <f t="shared" si="48"/>
        <v>25.456441612541269</v>
      </c>
      <c r="BX105" s="156">
        <f t="shared" si="48"/>
        <v>29.973775668023748</v>
      </c>
      <c r="BY105" s="156">
        <f t="shared" si="48"/>
        <v>27.933683179934704</v>
      </c>
      <c r="BZ105" s="156">
        <f t="shared" si="48"/>
        <v>29.576425908383854</v>
      </c>
      <c r="CA105" s="156">
        <f t="shared" si="48"/>
        <v>30.383919876711222</v>
      </c>
      <c r="CB105" s="156">
        <f t="shared" si="48"/>
        <v>28.606753035688012</v>
      </c>
      <c r="CC105" s="156">
        <f t="shared" si="48"/>
        <v>30.195697129313256</v>
      </c>
      <c r="CD105" s="156">
        <f t="shared" si="48"/>
        <v>31.305375928625168</v>
      </c>
      <c r="CE105" s="156">
        <f t="shared" si="48"/>
        <v>29.172306978331434</v>
      </c>
      <c r="CF105" s="156">
        <f t="shared" si="48"/>
        <v>30.438475670248874</v>
      </c>
      <c r="CG105" s="157">
        <f t="shared" si="48"/>
        <v>31.508821460008942</v>
      </c>
      <c r="CH105" s="156">
        <f t="shared" si="48"/>
        <v>24.948724325385733</v>
      </c>
      <c r="CI105" s="156">
        <f t="shared" si="48"/>
        <v>28.768829756094995</v>
      </c>
      <c r="CJ105" s="156">
        <f t="shared" si="48"/>
        <v>33.839137879351355</v>
      </c>
      <c r="CK105" s="156">
        <f t="shared" si="48"/>
        <v>31.529973623576662</v>
      </c>
      <c r="CL105" s="156">
        <f t="shared" si="48"/>
        <v>33.38521945852213</v>
      </c>
      <c r="CM105" s="156">
        <f t="shared" si="48"/>
        <v>34.305595662014277</v>
      </c>
      <c r="CN105" s="156">
        <f t="shared" si="48"/>
        <v>32.29513137633753</v>
      </c>
      <c r="CO105" s="156">
        <f t="shared" si="48"/>
        <v>34.086130488171264</v>
      </c>
      <c r="CP105" s="156">
        <f t="shared" si="48"/>
        <v>35.349085483249638</v>
      </c>
      <c r="CQ105" s="156">
        <f t="shared" si="48"/>
        <v>32.856310437098678</v>
      </c>
      <c r="CR105" s="156">
        <f t="shared" si="48"/>
        <v>34.364397218179128</v>
      </c>
      <c r="CS105" s="157">
        <f t="shared" si="48"/>
        <v>35.579883379839131</v>
      </c>
    </row>
    <row r="106" spans="1:97" s="156" customFormat="1" x14ac:dyDescent="0.25">
      <c r="A106" s="156" t="s">
        <v>66</v>
      </c>
      <c r="B106" s="156">
        <f t="shared" si="47"/>
        <v>17.248846774193549</v>
      </c>
      <c r="C106" s="156">
        <f t="shared" si="47"/>
        <v>17.460094827586207</v>
      </c>
      <c r="D106" s="156">
        <f t="shared" si="47"/>
        <v>22.745801136363635</v>
      </c>
      <c r="E106" s="156">
        <f t="shared" si="47"/>
        <v>20.610436363636364</v>
      </c>
      <c r="F106" s="156">
        <f t="shared" si="47"/>
        <v>18.440367647058821</v>
      </c>
      <c r="G106" s="156">
        <f t="shared" si="47"/>
        <v>22.255634241245097</v>
      </c>
      <c r="H106" s="156">
        <f t="shared" si="47"/>
        <v>20.052320512820515</v>
      </c>
      <c r="I106" s="156">
        <f t="shared" si="47"/>
        <v>16.133956250000001</v>
      </c>
      <c r="J106" s="156">
        <f t="shared" si="47"/>
        <v>20.827540740740741</v>
      </c>
      <c r="K106" s="156">
        <f t="shared" si="47"/>
        <v>22.263780952380955</v>
      </c>
      <c r="L106" s="156">
        <f t="shared" si="47"/>
        <v>28.230774436090226</v>
      </c>
      <c r="M106" s="157">
        <f t="shared" si="47"/>
        <v>25.780412068965514</v>
      </c>
      <c r="N106" s="158">
        <f t="shared" si="47"/>
        <v>15.893448979591836</v>
      </c>
      <c r="O106" s="158">
        <f t="shared" si="47"/>
        <v>19.297728813559324</v>
      </c>
      <c r="P106" s="158">
        <f t="shared" si="47"/>
        <v>34.09402</v>
      </c>
      <c r="Q106" s="158">
        <f t="shared" si="47"/>
        <v>34.407516129032246</v>
      </c>
      <c r="R106" s="158">
        <f t="shared" si="47"/>
        <v>29.931713333333331</v>
      </c>
      <c r="S106" s="158">
        <f t="shared" si="47"/>
        <v>26.476179999999999</v>
      </c>
      <c r="T106" s="158">
        <f t="shared" si="47"/>
        <v>26.840216748768473</v>
      </c>
      <c r="U106" s="158">
        <f t="shared" si="47"/>
        <v>19.667087947882766</v>
      </c>
      <c r="V106" s="156">
        <f t="shared" si="47"/>
        <v>29.931822238086738</v>
      </c>
      <c r="W106" s="156">
        <f t="shared" si="47"/>
        <v>28.533068702290073</v>
      </c>
      <c r="X106" s="156">
        <f t="shared" si="47"/>
        <v>30.052906692456325</v>
      </c>
      <c r="Y106" s="157">
        <f t="shared" si="47"/>
        <v>33.411309980681821</v>
      </c>
      <c r="Z106" s="156">
        <f t="shared" si="47"/>
        <v>16.192440177405793</v>
      </c>
      <c r="AA106" s="156">
        <f t="shared" si="47"/>
        <v>16.95558959175057</v>
      </c>
      <c r="AB106" s="156">
        <f t="shared" si="47"/>
        <v>23.208677080958651</v>
      </c>
      <c r="AC106" s="156">
        <f t="shared" si="47"/>
        <v>23.978525427960808</v>
      </c>
      <c r="AD106" s="156">
        <f t="shared" si="47"/>
        <v>24.866671081423153</v>
      </c>
      <c r="AE106" s="156">
        <f t="shared" si="47"/>
        <v>25.359705070283869</v>
      </c>
      <c r="AF106" s="156">
        <f t="shared" si="47"/>
        <v>23.41365770146686</v>
      </c>
      <c r="AG106" s="156">
        <f t="shared" si="47"/>
        <v>24.479490568815493</v>
      </c>
      <c r="AH106" s="156">
        <f t="shared" si="47"/>
        <v>25.54576392116747</v>
      </c>
      <c r="AI106" s="156">
        <f t="shared" si="47"/>
        <v>23.532727459580002</v>
      </c>
      <c r="AJ106" s="156">
        <f t="shared" si="47"/>
        <v>24.820002460696241</v>
      </c>
      <c r="AK106" s="157">
        <f t="shared" si="47"/>
        <v>25.614087812280914</v>
      </c>
      <c r="AL106" s="156">
        <f t="shared" si="47"/>
        <v>18.235621581838153</v>
      </c>
      <c r="AM106" s="156">
        <f t="shared" si="47"/>
        <v>18.979483969910106</v>
      </c>
      <c r="AN106" s="156">
        <f t="shared" si="47"/>
        <v>23.94689543174167</v>
      </c>
      <c r="AO106" s="156">
        <f t="shared" si="47"/>
        <v>24.833899626796615</v>
      </c>
      <c r="AP106" s="156">
        <f t="shared" si="47"/>
        <v>25.745504140112264</v>
      </c>
      <c r="AQ106" s="156">
        <f t="shared" si="47"/>
        <v>27.050235906296567</v>
      </c>
      <c r="AR106" s="156">
        <f t="shared" si="47"/>
        <v>25.093580274824852</v>
      </c>
      <c r="AS106" s="156">
        <f t="shared" si="47"/>
        <v>26.939718361367476</v>
      </c>
      <c r="AT106" s="156">
        <f t="shared" si="47"/>
        <v>27.931976972972752</v>
      </c>
      <c r="AU106" s="156">
        <f t="shared" si="47"/>
        <v>25.624505919580738</v>
      </c>
      <c r="AV106" s="156">
        <f t="shared" si="47"/>
        <v>27.198784296906545</v>
      </c>
      <c r="AW106" s="157">
        <f t="shared" si="47"/>
        <v>28.189924964445098</v>
      </c>
      <c r="AX106" s="156">
        <f t="shared" si="47"/>
        <v>20.652085916592029</v>
      </c>
      <c r="AY106" s="156">
        <f t="shared" si="47"/>
        <v>21.330765177184116</v>
      </c>
      <c r="AZ106" s="156">
        <f t="shared" si="47"/>
        <v>25.707543946046645</v>
      </c>
      <c r="BA106" s="156">
        <f t="shared" si="47"/>
        <v>26.728160579692027</v>
      </c>
      <c r="BB106" s="156">
        <f t="shared" si="47"/>
        <v>28.240338387403824</v>
      </c>
      <c r="BC106" s="156">
        <f t="shared" si="47"/>
        <v>28.904696134600091</v>
      </c>
      <c r="BD106" s="156">
        <f t="shared" si="47"/>
        <v>27.213891215891291</v>
      </c>
      <c r="BE106" s="156">
        <f t="shared" si="47"/>
        <v>29.068633077893633</v>
      </c>
      <c r="BF106" s="156">
        <f t="shared" si="47"/>
        <v>29.757085858445151</v>
      </c>
      <c r="BG106" s="156">
        <f t="shared" si="47"/>
        <v>27.735824463946159</v>
      </c>
      <c r="BH106" s="156">
        <f t="shared" si="47"/>
        <v>29.294544807698262</v>
      </c>
      <c r="BI106" s="157">
        <f t="shared" si="47"/>
        <v>30.012666961116668</v>
      </c>
      <c r="BJ106" s="156">
        <f t="shared" si="47"/>
        <v>22.002296403745678</v>
      </c>
      <c r="BK106" s="156">
        <f t="shared" si="47"/>
        <v>22.922561604215907</v>
      </c>
      <c r="BL106" s="156">
        <f t="shared" si="47"/>
        <v>27.930814291065399</v>
      </c>
      <c r="BM106" s="156">
        <f t="shared" ref="BM106:CK109" si="49">IFERROR(BM25/BM51,"")</f>
        <v>29.098942056434574</v>
      </c>
      <c r="BN106" s="156">
        <f t="shared" si="49"/>
        <v>30.686620811686758</v>
      </c>
      <c r="BO106" s="156">
        <f t="shared" si="49"/>
        <v>31.404501937306076</v>
      </c>
      <c r="BP106" s="156">
        <f t="shared" si="49"/>
        <v>29.56460928501328</v>
      </c>
      <c r="BQ106" s="156">
        <f t="shared" si="49"/>
        <v>31.370342814263996</v>
      </c>
      <c r="BR106" s="156">
        <f t="shared" si="49"/>
        <v>32.368731976265721</v>
      </c>
      <c r="BS106" s="156">
        <f t="shared" si="49"/>
        <v>30.165162518417187</v>
      </c>
      <c r="BT106" s="156">
        <f t="shared" si="49"/>
        <v>31.652992066890903</v>
      </c>
      <c r="BU106" s="157">
        <f t="shared" si="49"/>
        <v>32.600592605627902</v>
      </c>
      <c r="BV106" s="156">
        <f t="shared" si="49"/>
        <v>24.620915133616517</v>
      </c>
      <c r="BW106" s="156">
        <f t="shared" si="49"/>
        <v>25.501345249167869</v>
      </c>
      <c r="BX106" s="156">
        <f t="shared" si="49"/>
        <v>31.300965445127982</v>
      </c>
      <c r="BY106" s="156">
        <f t="shared" si="49"/>
        <v>32.573947499450313</v>
      </c>
      <c r="BZ106" s="156">
        <f t="shared" si="49"/>
        <v>34.345476527415784</v>
      </c>
      <c r="CA106" s="156">
        <f t="shared" si="49"/>
        <v>35.146109902742786</v>
      </c>
      <c r="CB106" s="156">
        <f t="shared" si="49"/>
        <v>33.097123449236378</v>
      </c>
      <c r="CC106" s="156">
        <f t="shared" si="49"/>
        <v>35.030467782927573</v>
      </c>
      <c r="CD106" s="156">
        <f t="shared" si="49"/>
        <v>36.150768286873301</v>
      </c>
      <c r="CE106" s="156">
        <f t="shared" si="49"/>
        <v>33.691514260026103</v>
      </c>
      <c r="CF106" s="156">
        <f t="shared" si="49"/>
        <v>35.311106085028129</v>
      </c>
      <c r="CG106" s="157">
        <f t="shared" si="49"/>
        <v>36.372922794276064</v>
      </c>
      <c r="CH106" s="156">
        <f t="shared" si="49"/>
        <v>27.794767509570175</v>
      </c>
      <c r="CI106" s="156">
        <f t="shared" si="49"/>
        <v>28.798530540085771</v>
      </c>
      <c r="CJ106" s="156">
        <f t="shared" si="49"/>
        <v>35.306406172670322</v>
      </c>
      <c r="CK106" s="156">
        <f t="shared" si="49"/>
        <v>36.76730719282056</v>
      </c>
      <c r="CL106" s="156">
        <f t="shared" si="48"/>
        <v>38.767376563222108</v>
      </c>
      <c r="CM106" s="156">
        <f t="shared" si="48"/>
        <v>39.677621592903336</v>
      </c>
      <c r="CN106" s="156">
        <f t="shared" si="48"/>
        <v>37.359834989088263</v>
      </c>
      <c r="CO106" s="156">
        <f t="shared" si="48"/>
        <v>39.54155244225683</v>
      </c>
      <c r="CP106" s="156">
        <f t="shared" si="48"/>
        <v>40.816523306638942</v>
      </c>
      <c r="CQ106" s="156">
        <f t="shared" si="48"/>
        <v>37.938893998468139</v>
      </c>
      <c r="CR106" s="156">
        <f t="shared" si="48"/>
        <v>39.864539547216623</v>
      </c>
      <c r="CS106" s="157">
        <f t="shared" si="48"/>
        <v>41.068577334168758</v>
      </c>
    </row>
    <row r="107" spans="1:97" s="156" customFormat="1" x14ac:dyDescent="0.25">
      <c r="A107" s="156" t="s">
        <v>67</v>
      </c>
      <c r="B107" s="156">
        <f t="shared" ref="B107:BM110" si="50">IFERROR(B26/B52,"")</f>
        <v>11.022777777777778</v>
      </c>
      <c r="C107" s="156">
        <f t="shared" si="50"/>
        <v>17.557507692307695</v>
      </c>
      <c r="D107" s="156">
        <f t="shared" si="50"/>
        <v>21.380508064516128</v>
      </c>
      <c r="E107" s="156">
        <f t="shared" si="50"/>
        <v>27.854204225352113</v>
      </c>
      <c r="F107" s="156">
        <f t="shared" si="50"/>
        <v>17.136313186813187</v>
      </c>
      <c r="G107" s="156">
        <f t="shared" si="50"/>
        <v>20.090412587412587</v>
      </c>
      <c r="H107" s="156">
        <f t="shared" si="50"/>
        <v>27.293579545454545</v>
      </c>
      <c r="I107" s="156">
        <f t="shared" si="50"/>
        <v>20.912692857142858</v>
      </c>
      <c r="J107" s="156">
        <f t="shared" si="50"/>
        <v>18.252619230769191</v>
      </c>
      <c r="K107" s="156">
        <f t="shared" si="50"/>
        <v>19.909502604166665</v>
      </c>
      <c r="L107" s="156">
        <f t="shared" si="50"/>
        <v>29.402005025125629</v>
      </c>
      <c r="M107" s="157">
        <f t="shared" si="50"/>
        <v>36.214283261802578</v>
      </c>
      <c r="N107" s="158">
        <f t="shared" si="50"/>
        <v>16.007750000000001</v>
      </c>
      <c r="O107" s="158">
        <f t="shared" si="50"/>
        <v>14.436190082644629</v>
      </c>
      <c r="P107" s="158">
        <f t="shared" si="50"/>
        <v>22.0625859375</v>
      </c>
      <c r="Q107" s="158">
        <f t="shared" si="50"/>
        <v>30.427777173913039</v>
      </c>
      <c r="R107" s="158">
        <f t="shared" si="50"/>
        <v>22.59612878787879</v>
      </c>
      <c r="S107" s="158">
        <f t="shared" si="50"/>
        <v>23.566807017543859</v>
      </c>
      <c r="T107" s="158">
        <f t="shared" si="50"/>
        <v>23.281610619469028</v>
      </c>
      <c r="U107" s="158">
        <f t="shared" si="50"/>
        <v>25.512819354838712</v>
      </c>
      <c r="V107" s="156">
        <f t="shared" si="50"/>
        <v>22.456651069518717</v>
      </c>
      <c r="W107" s="156">
        <f t="shared" si="50"/>
        <v>20.227416457928946</v>
      </c>
      <c r="X107" s="156">
        <f t="shared" si="50"/>
        <v>21.128194546794397</v>
      </c>
      <c r="Y107" s="157">
        <f t="shared" si="50"/>
        <v>24.845557569245415</v>
      </c>
      <c r="Z107" s="156">
        <f t="shared" si="50"/>
        <v>15.534444684854513</v>
      </c>
      <c r="AA107" s="156">
        <f t="shared" si="50"/>
        <v>15.721466750387062</v>
      </c>
      <c r="AB107" s="156">
        <f t="shared" si="50"/>
        <v>20.256833443004663</v>
      </c>
      <c r="AC107" s="156">
        <f t="shared" si="50"/>
        <v>19.955008121275494</v>
      </c>
      <c r="AD107" s="156">
        <f t="shared" si="50"/>
        <v>20.71445979377296</v>
      </c>
      <c r="AE107" s="156">
        <f t="shared" si="50"/>
        <v>21.356924906457014</v>
      </c>
      <c r="AF107" s="156">
        <f t="shared" si="50"/>
        <v>19.574189544352173</v>
      </c>
      <c r="AG107" s="156">
        <f t="shared" si="50"/>
        <v>20.498264227464084</v>
      </c>
      <c r="AH107" s="156">
        <f t="shared" si="50"/>
        <v>21.092730611356778</v>
      </c>
      <c r="AI107" s="156">
        <f t="shared" si="50"/>
        <v>19.553401844078522</v>
      </c>
      <c r="AJ107" s="156">
        <f t="shared" si="50"/>
        <v>20.337246279092057</v>
      </c>
      <c r="AK107" s="157">
        <f t="shared" si="50"/>
        <v>21.283615385953727</v>
      </c>
      <c r="AL107" s="156">
        <f t="shared" si="50"/>
        <v>18.306676334634105</v>
      </c>
      <c r="AM107" s="156">
        <f t="shared" si="50"/>
        <v>18.045484423525551</v>
      </c>
      <c r="AN107" s="156">
        <f t="shared" si="50"/>
        <v>21.697328002122578</v>
      </c>
      <c r="AO107" s="156">
        <f t="shared" si="50"/>
        <v>21.315861537159154</v>
      </c>
      <c r="AP107" s="156">
        <f t="shared" si="50"/>
        <v>22.114849691025825</v>
      </c>
      <c r="AQ107" s="156">
        <f t="shared" si="50"/>
        <v>22.60057003957121</v>
      </c>
      <c r="AR107" s="156">
        <f t="shared" si="50"/>
        <v>21.579857352068561</v>
      </c>
      <c r="AS107" s="156">
        <f t="shared" si="50"/>
        <v>22.815527450419108</v>
      </c>
      <c r="AT107" s="156">
        <f t="shared" si="50"/>
        <v>23.865824454835433</v>
      </c>
      <c r="AU107" s="156">
        <f t="shared" si="50"/>
        <v>22.362096631269246</v>
      </c>
      <c r="AV107" s="156">
        <f t="shared" si="50"/>
        <v>23.253576382264235</v>
      </c>
      <c r="AW107" s="157">
        <f t="shared" si="50"/>
        <v>24.111143778057734</v>
      </c>
      <c r="AX107" s="156">
        <f t="shared" si="50"/>
        <v>20.765372980234837</v>
      </c>
      <c r="AY107" s="156">
        <f t="shared" si="50"/>
        <v>20.481326979900292</v>
      </c>
      <c r="AZ107" s="156">
        <f t="shared" si="50"/>
        <v>24.852319025892768</v>
      </c>
      <c r="BA107" s="156">
        <f t="shared" si="50"/>
        <v>23.844059880045442</v>
      </c>
      <c r="BB107" s="156">
        <f t="shared" si="50"/>
        <v>24.377770120828977</v>
      </c>
      <c r="BC107" s="156">
        <f t="shared" si="50"/>
        <v>24.534732991236556</v>
      </c>
      <c r="BD107" s="156">
        <f t="shared" si="50"/>
        <v>23.068464873034827</v>
      </c>
      <c r="BE107" s="156">
        <f t="shared" si="50"/>
        <v>24.450017514814</v>
      </c>
      <c r="BF107" s="156">
        <f t="shared" si="50"/>
        <v>25.500102347819105</v>
      </c>
      <c r="BG107" s="156">
        <f t="shared" si="50"/>
        <v>23.760568062920715</v>
      </c>
      <c r="BH107" s="156">
        <f t="shared" si="50"/>
        <v>24.68688768925324</v>
      </c>
      <c r="BI107" s="157">
        <f t="shared" si="50"/>
        <v>25.686647704573495</v>
      </c>
      <c r="BJ107" s="156">
        <f t="shared" si="50"/>
        <v>22.012725929877238</v>
      </c>
      <c r="BK107" s="156">
        <f t="shared" si="50"/>
        <v>21.713753184822473</v>
      </c>
      <c r="BL107" s="156">
        <f t="shared" si="50"/>
        <v>26.106190384725632</v>
      </c>
      <c r="BM107" s="156">
        <f t="shared" si="50"/>
        <v>25.50131555479107</v>
      </c>
      <c r="BN107" s="156">
        <f t="shared" si="49"/>
        <v>26.280765278826216</v>
      </c>
      <c r="BO107" s="156">
        <f t="shared" si="49"/>
        <v>26.692346820550593</v>
      </c>
      <c r="BP107" s="156">
        <f t="shared" si="49"/>
        <v>25.086081053887767</v>
      </c>
      <c r="BQ107" s="156">
        <f t="shared" si="49"/>
        <v>26.577269774925927</v>
      </c>
      <c r="BR107" s="156">
        <f t="shared" si="49"/>
        <v>27.70371093212459</v>
      </c>
      <c r="BS107" s="156">
        <f t="shared" si="49"/>
        <v>25.814038964799462</v>
      </c>
      <c r="BT107" s="156">
        <f t="shared" si="49"/>
        <v>26.818782968430661</v>
      </c>
      <c r="BU107" s="157">
        <f t="shared" si="49"/>
        <v>27.858555417633234</v>
      </c>
      <c r="BV107" s="156">
        <f t="shared" si="49"/>
        <v>24.599966994111043</v>
      </c>
      <c r="BW107" s="156">
        <f t="shared" si="49"/>
        <v>24.262527334303364</v>
      </c>
      <c r="BX107" s="156">
        <f t="shared" si="49"/>
        <v>29.123272470807439</v>
      </c>
      <c r="BY107" s="156">
        <f t="shared" si="49"/>
        <v>28.430195335728332</v>
      </c>
      <c r="BZ107" s="156">
        <f t="shared" si="49"/>
        <v>29.271273829110591</v>
      </c>
      <c r="CA107" s="156">
        <f t="shared" si="49"/>
        <v>29.899230544807462</v>
      </c>
      <c r="CB107" s="156">
        <f t="shared" si="49"/>
        <v>28.109272760515672</v>
      </c>
      <c r="CC107" s="156">
        <f t="shared" si="49"/>
        <v>29.66880556570656</v>
      </c>
      <c r="CD107" s="156">
        <f t="shared" si="49"/>
        <v>30.931134357886641</v>
      </c>
      <c r="CE107" s="156">
        <f t="shared" si="49"/>
        <v>28.825098151830769</v>
      </c>
      <c r="CF107" s="156">
        <f t="shared" si="49"/>
        <v>29.896449329662939</v>
      </c>
      <c r="CG107" s="157">
        <f t="shared" si="49"/>
        <v>31.062827306282937</v>
      </c>
      <c r="CH107" s="156">
        <f t="shared" si="49"/>
        <v>27.77311324232868</v>
      </c>
      <c r="CI107" s="156">
        <f t="shared" si="49"/>
        <v>27.39236555913017</v>
      </c>
      <c r="CJ107" s="156">
        <f t="shared" si="49"/>
        <v>32.825711166879834</v>
      </c>
      <c r="CK107" s="156">
        <f t="shared" si="49"/>
        <v>32.050090100206887</v>
      </c>
      <c r="CL107" s="156">
        <f t="shared" si="48"/>
        <v>32.994143063179898</v>
      </c>
      <c r="CM107" s="156">
        <f t="shared" si="48"/>
        <v>33.71102887567347</v>
      </c>
      <c r="CN107" s="156">
        <f t="shared" si="48"/>
        <v>31.687627365880754</v>
      </c>
      <c r="CO107" s="156">
        <f t="shared" si="48"/>
        <v>33.444628912837914</v>
      </c>
      <c r="CP107" s="156">
        <f t="shared" si="48"/>
        <v>34.881538806787475</v>
      </c>
      <c r="CQ107" s="156">
        <f t="shared" si="48"/>
        <v>32.384192862015489</v>
      </c>
      <c r="CR107" s="156">
        <f t="shared" si="48"/>
        <v>33.711374248269635</v>
      </c>
      <c r="CS107" s="157">
        <f t="shared" si="48"/>
        <v>35.035890572723076</v>
      </c>
    </row>
    <row r="108" spans="1:97" s="156" customFormat="1" x14ac:dyDescent="0.25">
      <c r="A108" s="156" t="s">
        <v>68</v>
      </c>
      <c r="B108" s="156">
        <f t="shared" si="50"/>
        <v>14.515539682539684</v>
      </c>
      <c r="C108" s="156">
        <f t="shared" si="50"/>
        <v>20.561101694915255</v>
      </c>
      <c r="D108" s="156">
        <f t="shared" si="50"/>
        <v>20.453307142857145</v>
      </c>
      <c r="E108" s="156">
        <f t="shared" si="50"/>
        <v>29.955370535714284</v>
      </c>
      <c r="F108" s="156">
        <f t="shared" si="50"/>
        <v>17.899781690140848</v>
      </c>
      <c r="G108" s="156">
        <f t="shared" si="50"/>
        <v>35.415263333333336</v>
      </c>
      <c r="H108" s="156">
        <f t="shared" si="50"/>
        <v>28.585739726027398</v>
      </c>
      <c r="I108" s="156">
        <f t="shared" si="50"/>
        <v>18.057246031746033</v>
      </c>
      <c r="J108" s="156">
        <f t="shared" si="50"/>
        <v>26.084392018779344</v>
      </c>
      <c r="K108" s="156">
        <f t="shared" si="50"/>
        <v>25.428156756756756</v>
      </c>
      <c r="L108" s="156">
        <f t="shared" si="50"/>
        <v>35.60003571428576</v>
      </c>
      <c r="M108" s="157">
        <f t="shared" si="50"/>
        <v>34.779468253968297</v>
      </c>
      <c r="N108" s="158">
        <f t="shared" si="50"/>
        <v>16.331717171717173</v>
      </c>
      <c r="O108" s="158">
        <f t="shared" si="50"/>
        <v>18.800772727272726</v>
      </c>
      <c r="P108" s="158">
        <f t="shared" si="50"/>
        <v>26.457915343915346</v>
      </c>
      <c r="Q108" s="158">
        <f t="shared" si="50"/>
        <v>18.736309782608693</v>
      </c>
      <c r="R108" s="158">
        <f t="shared" si="50"/>
        <v>25.037327956989245</v>
      </c>
      <c r="S108" s="158">
        <f t="shared" si="50"/>
        <v>24.742334745762715</v>
      </c>
      <c r="T108" s="158">
        <f t="shared" si="50"/>
        <v>24.893502994011978</v>
      </c>
      <c r="U108" s="158">
        <f t="shared" si="50"/>
        <v>26.768354014598543</v>
      </c>
      <c r="V108" s="156">
        <f t="shared" si="50"/>
        <v>24.000000000000004</v>
      </c>
      <c r="W108" s="156">
        <f t="shared" si="50"/>
        <v>21.616724770073834</v>
      </c>
      <c r="X108" s="156">
        <f t="shared" si="50"/>
        <v>22.508273038951508</v>
      </c>
      <c r="Y108" s="157">
        <f t="shared" si="50"/>
        <v>24.826937981416847</v>
      </c>
      <c r="Z108" s="156">
        <f t="shared" si="50"/>
        <v>17.920683888624612</v>
      </c>
      <c r="AA108" s="156">
        <f t="shared" si="50"/>
        <v>19.658297067495976</v>
      </c>
      <c r="AB108" s="156">
        <f t="shared" si="50"/>
        <v>22.236743016238663</v>
      </c>
      <c r="AC108" s="156">
        <f t="shared" si="50"/>
        <v>21.573800192142937</v>
      </c>
      <c r="AD108" s="156">
        <f t="shared" si="50"/>
        <v>22.95075739756485</v>
      </c>
      <c r="AE108" s="156">
        <f t="shared" si="50"/>
        <v>23.570724046537659</v>
      </c>
      <c r="AF108" s="156">
        <f t="shared" si="50"/>
        <v>21.743045358595374</v>
      </c>
      <c r="AG108" s="156">
        <f t="shared" si="50"/>
        <v>22.95422845439133</v>
      </c>
      <c r="AH108" s="156">
        <f t="shared" si="50"/>
        <v>23.824676900953403</v>
      </c>
      <c r="AI108" s="156">
        <f t="shared" si="50"/>
        <v>21.989830392712374</v>
      </c>
      <c r="AJ108" s="156">
        <f t="shared" si="50"/>
        <v>22.96129175756122</v>
      </c>
      <c r="AK108" s="157">
        <f t="shared" si="50"/>
        <v>23.836558339290765</v>
      </c>
      <c r="AL108" s="156">
        <f t="shared" si="50"/>
        <v>20.807445421723752</v>
      </c>
      <c r="AM108" s="156">
        <f t="shared" si="50"/>
        <v>22.469850322848821</v>
      </c>
      <c r="AN108" s="156">
        <f t="shared" si="50"/>
        <v>23.642449851925548</v>
      </c>
      <c r="AO108" s="156">
        <f t="shared" si="50"/>
        <v>22.980704733202195</v>
      </c>
      <c r="AP108" s="156">
        <f t="shared" si="50"/>
        <v>24.467626146235805</v>
      </c>
      <c r="AQ108" s="156">
        <f t="shared" si="50"/>
        <v>25.120100718755243</v>
      </c>
      <c r="AR108" s="156">
        <f t="shared" si="50"/>
        <v>23.631762653358543</v>
      </c>
      <c r="AS108" s="156">
        <f t="shared" si="50"/>
        <v>25.050877027523022</v>
      </c>
      <c r="AT108" s="156">
        <f t="shared" si="50"/>
        <v>26.00359096795513</v>
      </c>
      <c r="AU108" s="156">
        <f t="shared" si="50"/>
        <v>24.231896280296404</v>
      </c>
      <c r="AV108" s="156">
        <f t="shared" si="50"/>
        <v>25.301417225361117</v>
      </c>
      <c r="AW108" s="157">
        <f t="shared" si="50"/>
        <v>26.271084088161921</v>
      </c>
      <c r="AX108" s="156">
        <f t="shared" si="50"/>
        <v>23.020300584579378</v>
      </c>
      <c r="AY108" s="156">
        <f t="shared" si="50"/>
        <v>24.797098237609472</v>
      </c>
      <c r="AZ108" s="156">
        <f t="shared" si="50"/>
        <v>26.093472081580739</v>
      </c>
      <c r="BA108" s="156">
        <f t="shared" si="50"/>
        <v>25.328020902527452</v>
      </c>
      <c r="BB108" s="156">
        <f t="shared" si="50"/>
        <v>26.985048410952459</v>
      </c>
      <c r="BC108" s="156">
        <f t="shared" si="50"/>
        <v>27.695642472174743</v>
      </c>
      <c r="BD108" s="156">
        <f t="shared" si="50"/>
        <v>26.053947566188178</v>
      </c>
      <c r="BE108" s="156">
        <f t="shared" si="50"/>
        <v>27.626653531226264</v>
      </c>
      <c r="BF108" s="156">
        <f t="shared" si="50"/>
        <v>28.669646282439242</v>
      </c>
      <c r="BG108" s="156">
        <f t="shared" si="50"/>
        <v>26.718664880059869</v>
      </c>
      <c r="BH108" s="156">
        <f t="shared" si="50"/>
        <v>27.900631207499693</v>
      </c>
      <c r="BI108" s="157">
        <f t="shared" si="50"/>
        <v>28.965067505324448</v>
      </c>
      <c r="BJ108" s="156">
        <f t="shared" si="50"/>
        <v>25.025719428208184</v>
      </c>
      <c r="BK108" s="156">
        <f t="shared" si="50"/>
        <v>26.948908344880216</v>
      </c>
      <c r="BL108" s="156">
        <f t="shared" si="50"/>
        <v>28.328005661308897</v>
      </c>
      <c r="BM108" s="156">
        <f t="shared" si="50"/>
        <v>27.521973634810291</v>
      </c>
      <c r="BN108" s="156">
        <f t="shared" si="49"/>
        <v>29.316935720084704</v>
      </c>
      <c r="BO108" s="156">
        <f t="shared" si="49"/>
        <v>30.080083268304488</v>
      </c>
      <c r="BP108" s="156">
        <f t="shared" si="49"/>
        <v>28.304167478113747</v>
      </c>
      <c r="BQ108" s="156">
        <f t="shared" si="49"/>
        <v>30.008167253745114</v>
      </c>
      <c r="BR108" s="156">
        <f t="shared" si="49"/>
        <v>31.137242152961047</v>
      </c>
      <c r="BS108" s="156">
        <f t="shared" si="49"/>
        <v>29.026213780624214</v>
      </c>
      <c r="BT108" s="156">
        <f t="shared" si="49"/>
        <v>30.315932902761002</v>
      </c>
      <c r="BU108" s="157">
        <f t="shared" si="49"/>
        <v>31.455722943408944</v>
      </c>
      <c r="BV108" s="156">
        <f t="shared" si="49"/>
        <v>28.101847436352767</v>
      </c>
      <c r="BW108" s="156">
        <f t="shared" si="49"/>
        <v>30.174886341360867</v>
      </c>
      <c r="BX108" s="156">
        <f t="shared" si="49"/>
        <v>31.721761013842219</v>
      </c>
      <c r="BY108" s="156">
        <f t="shared" si="49"/>
        <v>30.797746863239276</v>
      </c>
      <c r="BZ108" s="156">
        <f t="shared" si="49"/>
        <v>32.793244363418594</v>
      </c>
      <c r="CA108" s="156">
        <f t="shared" si="49"/>
        <v>33.62667068460231</v>
      </c>
      <c r="CB108" s="156">
        <f t="shared" si="49"/>
        <v>31.663281987928595</v>
      </c>
      <c r="CC108" s="156">
        <f t="shared" si="49"/>
        <v>33.550229559107471</v>
      </c>
      <c r="CD108" s="156">
        <f t="shared" si="49"/>
        <v>34.798186889959062</v>
      </c>
      <c r="CE108" s="156">
        <f t="shared" si="49"/>
        <v>32.448649021840225</v>
      </c>
      <c r="CF108" s="156">
        <f t="shared" si="49"/>
        <v>33.886417379032416</v>
      </c>
      <c r="CG108" s="157">
        <f t="shared" si="49"/>
        <v>35.150874282658329</v>
      </c>
      <c r="CH108" s="156">
        <f t="shared" si="49"/>
        <v>31.914786998326594</v>
      </c>
      <c r="CI108" s="156">
        <f t="shared" si="49"/>
        <v>34.231942698696095</v>
      </c>
      <c r="CJ108" s="156">
        <f t="shared" si="49"/>
        <v>35.966184474762592</v>
      </c>
      <c r="CK108" s="156">
        <f t="shared" si="49"/>
        <v>34.908863618492489</v>
      </c>
      <c r="CL108" s="156">
        <f t="shared" si="48"/>
        <v>37.167055026145725</v>
      </c>
      <c r="CM108" s="156">
        <f t="shared" si="48"/>
        <v>38.103730997010544</v>
      </c>
      <c r="CN108" s="156">
        <f t="shared" si="48"/>
        <v>35.883518804848869</v>
      </c>
      <c r="CO108" s="156">
        <f t="shared" si="48"/>
        <v>38.016216480230206</v>
      </c>
      <c r="CP108" s="156">
        <f t="shared" si="48"/>
        <v>39.423499359863591</v>
      </c>
      <c r="CQ108" s="156">
        <f t="shared" si="48"/>
        <v>36.750745000042066</v>
      </c>
      <c r="CR108" s="156">
        <f t="shared" si="48"/>
        <v>38.395099028593826</v>
      </c>
      <c r="CS108" s="157">
        <f t="shared" si="48"/>
        <v>39.826319342635792</v>
      </c>
    </row>
    <row r="109" spans="1:97" s="156" customFormat="1" x14ac:dyDescent="0.25">
      <c r="A109" s="156" t="s">
        <v>69</v>
      </c>
      <c r="B109" s="156">
        <f t="shared" si="50"/>
        <v>16.102956521739131</v>
      </c>
      <c r="C109" s="156">
        <f t="shared" si="50"/>
        <v>22.583764705882352</v>
      </c>
      <c r="D109" s="156">
        <f t="shared" si="50"/>
        <v>32.629199999999997</v>
      </c>
      <c r="E109" s="156">
        <f t="shared" si="50"/>
        <v>20.727619047619051</v>
      </c>
      <c r="F109" s="156">
        <f t="shared" si="50"/>
        <v>11.921695121951219</v>
      </c>
      <c r="G109" s="156">
        <f t="shared" si="50"/>
        <v>27.964737500000002</v>
      </c>
      <c r="H109" s="156">
        <f t="shared" si="50"/>
        <v>23.305568181818185</v>
      </c>
      <c r="I109" s="156">
        <f t="shared" si="50"/>
        <v>21.066826923076921</v>
      </c>
      <c r="J109" s="156">
        <f t="shared" si="50"/>
        <v>45.254991150442478</v>
      </c>
      <c r="K109" s="156">
        <f t="shared" si="50"/>
        <v>-9.8870714285714278</v>
      </c>
      <c r="L109" s="156">
        <f t="shared" si="50"/>
        <v>35.934620000000002</v>
      </c>
      <c r="M109" s="157">
        <f t="shared" si="50"/>
        <v>47.435774999999929</v>
      </c>
      <c r="N109" s="158">
        <f t="shared" si="50"/>
        <v>24.390192982456139</v>
      </c>
      <c r="O109" s="158">
        <f t="shared" si="50"/>
        <v>43.174999999999997</v>
      </c>
      <c r="P109" s="158">
        <f t="shared" si="50"/>
        <v>31.025500000000001</v>
      </c>
      <c r="Q109" s="158">
        <f t="shared" si="50"/>
        <v>19.136564705882353</v>
      </c>
      <c r="R109" s="158">
        <f t="shared" si="50"/>
        <v>24.589899082568806</v>
      </c>
      <c r="S109" s="158">
        <f t="shared" si="50"/>
        <v>23.887465714285714</v>
      </c>
      <c r="T109" s="158">
        <f t="shared" si="50"/>
        <v>19.701737704918035</v>
      </c>
      <c r="U109" s="158">
        <f t="shared" si="50"/>
        <v>25.922985401459858</v>
      </c>
      <c r="V109" s="156">
        <f t="shared" si="50"/>
        <v>27.475280765345534</v>
      </c>
      <c r="W109" s="156">
        <f t="shared" si="50"/>
        <v>25.696730973080435</v>
      </c>
      <c r="X109" s="156">
        <f t="shared" si="50"/>
        <v>26.668356349510049</v>
      </c>
      <c r="Y109" s="157">
        <f t="shared" si="50"/>
        <v>29.210539257937278</v>
      </c>
      <c r="Z109" s="156">
        <f t="shared" si="50"/>
        <v>24.199286654643956</v>
      </c>
      <c r="AA109" s="156">
        <f t="shared" si="50"/>
        <v>21.942814875003275</v>
      </c>
      <c r="AB109" s="156">
        <f t="shared" si="50"/>
        <v>26.249663798314106</v>
      </c>
      <c r="AC109" s="156">
        <f t="shared" si="50"/>
        <v>25.78597459934959</v>
      </c>
      <c r="AD109" s="156">
        <f t="shared" si="50"/>
        <v>28.478247961257381</v>
      </c>
      <c r="AE109" s="156">
        <f t="shared" si="50"/>
        <v>29.420497243510802</v>
      </c>
      <c r="AF109" s="156">
        <f t="shared" si="50"/>
        <v>26.960732545992027</v>
      </c>
      <c r="AG109" s="156">
        <f t="shared" si="50"/>
        <v>28.483489800282747</v>
      </c>
      <c r="AH109" s="156">
        <f t="shared" si="50"/>
        <v>29.732897257439486</v>
      </c>
      <c r="AI109" s="156">
        <f t="shared" si="50"/>
        <v>27.185542965114681</v>
      </c>
      <c r="AJ109" s="156">
        <f t="shared" si="50"/>
        <v>28.483228937106354</v>
      </c>
      <c r="AK109" s="157">
        <f t="shared" si="50"/>
        <v>29.705773501330587</v>
      </c>
      <c r="AL109" s="156">
        <f t="shared" si="50"/>
        <v>29.788581516897008</v>
      </c>
      <c r="AM109" s="156">
        <f t="shared" si="50"/>
        <v>26.255654805971538</v>
      </c>
      <c r="AN109" s="156">
        <f t="shared" si="50"/>
        <v>27.620194539691266</v>
      </c>
      <c r="AO109" s="156">
        <f t="shared" si="50"/>
        <v>27.24214252066329</v>
      </c>
      <c r="AP109" s="156">
        <f t="shared" si="50"/>
        <v>30.171146906994874</v>
      </c>
      <c r="AQ109" s="156">
        <f t="shared" si="50"/>
        <v>31.133883416900293</v>
      </c>
      <c r="AR109" s="156">
        <f t="shared" si="50"/>
        <v>29.13159725091263</v>
      </c>
      <c r="AS109" s="156">
        <f t="shared" si="50"/>
        <v>30.881057887524857</v>
      </c>
      <c r="AT109" s="156">
        <f t="shared" si="50"/>
        <v>32.106518030292399</v>
      </c>
      <c r="AU109" s="156">
        <f t="shared" si="50"/>
        <v>29.822626898131883</v>
      </c>
      <c r="AV109" s="156">
        <f t="shared" si="50"/>
        <v>31.262027304215483</v>
      </c>
      <c r="AW109" s="157">
        <f t="shared" si="50"/>
        <v>32.513036942441666</v>
      </c>
      <c r="AX109" s="156">
        <f t="shared" si="50"/>
        <v>32.58916698389055</v>
      </c>
      <c r="AY109" s="156">
        <f t="shared" si="50"/>
        <v>29.031420720576506</v>
      </c>
      <c r="AZ109" s="156">
        <f t="shared" si="50"/>
        <v>30.507794018951454</v>
      </c>
      <c r="BA109" s="156">
        <f t="shared" si="50"/>
        <v>30.043138536490485</v>
      </c>
      <c r="BB109" s="156">
        <f t="shared" si="50"/>
        <v>33.240230625218032</v>
      </c>
      <c r="BC109" s="156">
        <f t="shared" si="50"/>
        <v>34.227618142646953</v>
      </c>
      <c r="BD109" s="156">
        <f t="shared" si="50"/>
        <v>32.05918475291665</v>
      </c>
      <c r="BE109" s="156">
        <f t="shared" si="50"/>
        <v>33.987121987341261</v>
      </c>
      <c r="BF109" s="156">
        <f t="shared" si="50"/>
        <v>35.24567422881146</v>
      </c>
      <c r="BG109" s="156">
        <f t="shared" si="50"/>
        <v>32.763965039279142</v>
      </c>
      <c r="BH109" s="156">
        <f t="shared" si="50"/>
        <v>34.362277837959425</v>
      </c>
      <c r="BI109" s="157">
        <f t="shared" si="50"/>
        <v>35.637176508290139</v>
      </c>
      <c r="BJ109" s="156">
        <f t="shared" si="50"/>
        <v>35.200922420435667</v>
      </c>
      <c r="BK109" s="156">
        <f t="shared" si="50"/>
        <v>31.596656098613774</v>
      </c>
      <c r="BL109" s="156">
        <f t="shared" si="50"/>
        <v>33.20126963087359</v>
      </c>
      <c r="BM109" s="156">
        <f t="shared" si="50"/>
        <v>32.622833446967157</v>
      </c>
      <c r="BN109" s="156">
        <f t="shared" si="49"/>
        <v>36.081908771736344</v>
      </c>
      <c r="BO109" s="156">
        <f t="shared" si="49"/>
        <v>37.20809792012178</v>
      </c>
      <c r="BP109" s="156">
        <f t="shared" si="49"/>
        <v>34.851416886620989</v>
      </c>
      <c r="BQ109" s="156">
        <f t="shared" si="49"/>
        <v>36.939714914920991</v>
      </c>
      <c r="BR109" s="156">
        <f t="shared" si="49"/>
        <v>38.368022894813215</v>
      </c>
      <c r="BS109" s="156">
        <f t="shared" si="49"/>
        <v>35.653960376484946</v>
      </c>
      <c r="BT109" s="156">
        <f t="shared" si="49"/>
        <v>37.375599861820959</v>
      </c>
      <c r="BU109" s="157">
        <f t="shared" si="49"/>
        <v>38.838212376211416</v>
      </c>
      <c r="BV109" s="156">
        <f t="shared" si="49"/>
        <v>39.463027974745621</v>
      </c>
      <c r="BW109" s="156">
        <f t="shared" si="49"/>
        <v>35.239888065832282</v>
      </c>
      <c r="BX109" s="156">
        <f t="shared" si="49"/>
        <v>37.011972179627271</v>
      </c>
      <c r="BY109" s="156">
        <f t="shared" si="49"/>
        <v>36.414194349419851</v>
      </c>
      <c r="BZ109" s="156">
        <f t="shared" si="49"/>
        <v>40.289648843874907</v>
      </c>
      <c r="CA109" s="156">
        <f t="shared" si="49"/>
        <v>41.532646578173306</v>
      </c>
      <c r="CB109" s="156">
        <f t="shared" si="49"/>
        <v>38.902625498234592</v>
      </c>
      <c r="CC109" s="156">
        <f t="shared" si="49"/>
        <v>41.240245501505285</v>
      </c>
      <c r="CD109" s="156">
        <f t="shared" si="49"/>
        <v>42.839978316399844</v>
      </c>
      <c r="CE109" s="156">
        <f t="shared" si="49"/>
        <v>39.809691575197959</v>
      </c>
      <c r="CF109" s="156">
        <f t="shared" si="49"/>
        <v>41.737555650390455</v>
      </c>
      <c r="CG109" s="157">
        <f t="shared" si="49"/>
        <v>43.392945809981313</v>
      </c>
      <c r="CH109" s="156">
        <f t="shared" si="49"/>
        <v>44.706806773392969</v>
      </c>
      <c r="CI109" s="156">
        <f t="shared" si="49"/>
        <v>39.861552559267288</v>
      </c>
      <c r="CJ109" s="156">
        <f t="shared" si="49"/>
        <v>41.82544512914199</v>
      </c>
      <c r="CK109" s="156">
        <f t="shared" si="49"/>
        <v>41.171944336155903</v>
      </c>
      <c r="CL109" s="156">
        <f t="shared" si="48"/>
        <v>45.57963636121719</v>
      </c>
      <c r="CM109" s="156">
        <f t="shared" si="48"/>
        <v>47.00043495753291</v>
      </c>
      <c r="CN109" s="156">
        <f t="shared" si="48"/>
        <v>44.001808875129448</v>
      </c>
      <c r="CO109" s="156">
        <f t="shared" si="48"/>
        <v>46.639848375087055</v>
      </c>
      <c r="CP109" s="156">
        <f t="shared" si="48"/>
        <v>48.463842750776038</v>
      </c>
      <c r="CQ109" s="156">
        <f t="shared" si="48"/>
        <v>45.033110497644785</v>
      </c>
      <c r="CR109" s="156">
        <f t="shared" si="48"/>
        <v>47.202663729929277</v>
      </c>
      <c r="CS109" s="157">
        <f t="shared" si="48"/>
        <v>49.084042221319521</v>
      </c>
    </row>
    <row r="110" spans="1:97" s="203" customFormat="1" x14ac:dyDescent="0.25">
      <c r="A110" s="203" t="s">
        <v>100</v>
      </c>
      <c r="B110" s="203">
        <f t="shared" si="50"/>
        <v>18.703122082585278</v>
      </c>
      <c r="C110" s="203">
        <f t="shared" si="50"/>
        <v>19.460230107526876</v>
      </c>
      <c r="D110" s="203">
        <f t="shared" si="50"/>
        <v>29.600961059190031</v>
      </c>
      <c r="E110" s="203">
        <f t="shared" si="50"/>
        <v>32.040948924731175</v>
      </c>
      <c r="F110" s="203">
        <f t="shared" si="50"/>
        <v>21.096770715096483</v>
      </c>
      <c r="G110" s="203">
        <f t="shared" si="50"/>
        <v>27.360528056112219</v>
      </c>
      <c r="H110" s="203">
        <f t="shared" si="50"/>
        <v>28.683078585461686</v>
      </c>
      <c r="I110" s="203">
        <f t="shared" si="50"/>
        <v>20.198788461538463</v>
      </c>
      <c r="J110" s="203">
        <f t="shared" si="50"/>
        <v>28.502153225806445</v>
      </c>
      <c r="K110" s="203">
        <f t="shared" si="50"/>
        <v>22.786803539823001</v>
      </c>
      <c r="L110" s="203">
        <f t="shared" si="50"/>
        <v>31.309950915750946</v>
      </c>
      <c r="M110" s="204">
        <f t="shared" si="50"/>
        <v>37.219367984693868</v>
      </c>
      <c r="N110" s="205">
        <f t="shared" si="50"/>
        <v>20.217771653543306</v>
      </c>
      <c r="O110" s="205">
        <f t="shared" si="50"/>
        <v>22.215020967741889</v>
      </c>
      <c r="P110" s="205">
        <f t="shared" si="50"/>
        <v>30.631761648745513</v>
      </c>
      <c r="Q110" s="205">
        <f t="shared" si="50"/>
        <v>31.508736465781421</v>
      </c>
      <c r="R110" s="205">
        <f t="shared" si="50"/>
        <v>25.876471507352935</v>
      </c>
      <c r="S110" s="205">
        <f t="shared" si="50"/>
        <v>25.604626593806966</v>
      </c>
      <c r="T110" s="205">
        <f t="shared" si="50"/>
        <v>22.910883969465658</v>
      </c>
      <c r="U110" s="205">
        <f t="shared" si="50"/>
        <v>22.433676760563401</v>
      </c>
      <c r="V110" s="203">
        <f t="shared" si="50"/>
        <v>27.499897168963841</v>
      </c>
      <c r="W110" s="203">
        <f t="shared" si="50"/>
        <v>24.808157567309035</v>
      </c>
      <c r="X110" s="203">
        <f t="shared" si="50"/>
        <v>25.813385792710562</v>
      </c>
      <c r="Y110" s="204">
        <f t="shared" si="50"/>
        <v>28.229440731909055</v>
      </c>
      <c r="Z110" s="203">
        <f t="shared" si="50"/>
        <v>18.397366828642141</v>
      </c>
      <c r="AA110" s="203">
        <f t="shared" si="50"/>
        <v>19.324288369267787</v>
      </c>
      <c r="AB110" s="203">
        <f t="shared" si="50"/>
        <v>22.887903158639745</v>
      </c>
      <c r="AC110" s="203">
        <f t="shared" si="50"/>
        <v>22.525374508207314</v>
      </c>
      <c r="AD110" s="203">
        <f t="shared" si="50"/>
        <v>24.615728715671732</v>
      </c>
      <c r="AE110" s="203">
        <f t="shared" si="50"/>
        <v>25.064018312103258</v>
      </c>
      <c r="AF110" s="203">
        <f t="shared" si="50"/>
        <v>23.190576302819075</v>
      </c>
      <c r="AG110" s="203">
        <f t="shared" si="50"/>
        <v>24.494448939986174</v>
      </c>
      <c r="AH110" s="203">
        <f t="shared" si="50"/>
        <v>25.226772962708591</v>
      </c>
      <c r="AI110" s="203">
        <f t="shared" si="50"/>
        <v>23.435911789454735</v>
      </c>
      <c r="AJ110" s="203">
        <f t="shared" si="50"/>
        <v>24.564352092199996</v>
      </c>
      <c r="AK110" s="204">
        <f t="shared" si="50"/>
        <v>25.340529381635481</v>
      </c>
      <c r="AL110" s="203">
        <f t="shared" si="50"/>
        <v>21.682030372402178</v>
      </c>
      <c r="AM110" s="203">
        <f t="shared" si="50"/>
        <v>22.251672592957103</v>
      </c>
      <c r="AN110" s="203">
        <f t="shared" si="50"/>
        <v>24.193910373817214</v>
      </c>
      <c r="AO110" s="203">
        <f t="shared" si="50"/>
        <v>23.84708340922224</v>
      </c>
      <c r="AP110" s="203">
        <f t="shared" si="50"/>
        <v>26.11745054768463</v>
      </c>
      <c r="AQ110" s="203">
        <f t="shared" si="50"/>
        <v>26.66211237410344</v>
      </c>
      <c r="AR110" s="203">
        <f t="shared" si="50"/>
        <v>25.12200499245597</v>
      </c>
      <c r="AS110" s="203">
        <f t="shared" si="50"/>
        <v>26.615491741199193</v>
      </c>
      <c r="AT110" s="203">
        <f t="shared" si="50"/>
        <v>27.514331307913672</v>
      </c>
      <c r="AU110" s="203">
        <f t="shared" si="50"/>
        <v>25.758657865834131</v>
      </c>
      <c r="AV110" s="203">
        <f t="shared" si="50"/>
        <v>26.946866677320021</v>
      </c>
      <c r="AW110" s="204">
        <f t="shared" si="50"/>
        <v>27.723266681676247</v>
      </c>
      <c r="AX110" s="203">
        <f t="shared" si="50"/>
        <v>24.325178244977998</v>
      </c>
      <c r="AY110" s="203">
        <f t="shared" si="50"/>
        <v>24.896565661160622</v>
      </c>
      <c r="AZ110" s="203">
        <f t="shared" si="50"/>
        <v>26.920098577392022</v>
      </c>
      <c r="BA110" s="203">
        <f t="shared" si="50"/>
        <v>26.254832307941207</v>
      </c>
      <c r="BB110" s="203">
        <f t="shared" si="50"/>
        <v>28.732828104207474</v>
      </c>
      <c r="BC110" s="203">
        <f t="shared" si="50"/>
        <v>29.298127564537157</v>
      </c>
      <c r="BD110" s="203">
        <f t="shared" si="50"/>
        <v>27.39340662904015</v>
      </c>
      <c r="BE110" s="203">
        <f t="shared" si="50"/>
        <v>29.010071493151067</v>
      </c>
      <c r="BF110" s="203">
        <f t="shared" si="50"/>
        <v>30.072632621386482</v>
      </c>
      <c r="BG110" s="203">
        <f t="shared" si="50"/>
        <v>27.99426176328981</v>
      </c>
      <c r="BH110" s="203">
        <f t="shared" si="50"/>
        <v>29.267241664113524</v>
      </c>
      <c r="BI110" s="204">
        <f t="shared" si="50"/>
        <v>30.237336104114796</v>
      </c>
      <c r="BJ110" s="203">
        <f t="shared" si="50"/>
        <v>26.182370473966497</v>
      </c>
      <c r="BK110" s="203">
        <f t="shared" si="50"/>
        <v>26.895299682776894</v>
      </c>
      <c r="BL110" s="203">
        <f t="shared" si="50"/>
        <v>29.025792467491659</v>
      </c>
      <c r="BM110" s="203">
        <f t="shared" ref="BM110:CK110" si="51">IFERROR(BM29/BM55,"")</f>
        <v>28.495209273859835</v>
      </c>
      <c r="BN110" s="203">
        <f t="shared" si="51"/>
        <v>31.205189846161566</v>
      </c>
      <c r="BO110" s="203">
        <f t="shared" si="51"/>
        <v>31.87288360151128</v>
      </c>
      <c r="BP110" s="203">
        <f t="shared" si="51"/>
        <v>29.848273895452397</v>
      </c>
      <c r="BQ110" s="203">
        <f t="shared" si="51"/>
        <v>31.62571917418612</v>
      </c>
      <c r="BR110" s="203">
        <f t="shared" si="51"/>
        <v>32.86930855632118</v>
      </c>
      <c r="BS110" s="203">
        <f t="shared" si="51"/>
        <v>30.623314032229263</v>
      </c>
      <c r="BT110" s="203">
        <f t="shared" si="51"/>
        <v>32.012701329120539</v>
      </c>
      <c r="BU110" s="204">
        <f t="shared" si="51"/>
        <v>33.104639437726583</v>
      </c>
      <c r="BV110" s="203">
        <f t="shared" si="51"/>
        <v>29.562841964388426</v>
      </c>
      <c r="BW110" s="203">
        <f t="shared" si="51"/>
        <v>30.226741314442933</v>
      </c>
      <c r="BX110" s="203">
        <f t="shared" si="51"/>
        <v>32.546948654655729</v>
      </c>
      <c r="BY110" s="203">
        <f t="shared" si="51"/>
        <v>31.936499404059351</v>
      </c>
      <c r="BZ110" s="203">
        <f t="shared" si="51"/>
        <v>35.032548638240762</v>
      </c>
      <c r="CA110" s="203">
        <f t="shared" si="51"/>
        <v>35.765684808725076</v>
      </c>
      <c r="CB110" s="203">
        <f t="shared" si="51"/>
        <v>33.482232293471675</v>
      </c>
      <c r="CC110" s="203">
        <f t="shared" si="51"/>
        <v>35.392491199400723</v>
      </c>
      <c r="CD110" s="203">
        <f t="shared" si="51"/>
        <v>36.766562460058701</v>
      </c>
      <c r="CE110" s="203">
        <f t="shared" si="51"/>
        <v>34.228195206941621</v>
      </c>
      <c r="CF110" s="203">
        <f t="shared" si="51"/>
        <v>35.729068630110405</v>
      </c>
      <c r="CG110" s="204">
        <f t="shared" si="51"/>
        <v>36.962521881551602</v>
      </c>
      <c r="CH110" s="203">
        <f t="shared" si="51"/>
        <v>33.352522220610382</v>
      </c>
      <c r="CI110" s="203">
        <f t="shared" si="51"/>
        <v>34.143080892632561</v>
      </c>
      <c r="CJ110" s="203">
        <f t="shared" si="51"/>
        <v>36.729551019865291</v>
      </c>
      <c r="CK110" s="203">
        <f t="shared" si="51"/>
        <v>36.055580347990848</v>
      </c>
      <c r="CL110" s="203">
        <f t="shared" si="48"/>
        <v>39.547273719287709</v>
      </c>
      <c r="CM110" s="203">
        <f t="shared" si="48"/>
        <v>40.385891412619564</v>
      </c>
      <c r="CN110" s="203">
        <f t="shared" si="48"/>
        <v>37.808880743155065</v>
      </c>
      <c r="CO110" s="203">
        <f t="shared" si="48"/>
        <v>39.96024705305819</v>
      </c>
      <c r="CP110" s="203">
        <f t="shared" si="48"/>
        <v>41.526745464511826</v>
      </c>
      <c r="CQ110" s="203">
        <f t="shared" si="48"/>
        <v>38.596076689978268</v>
      </c>
      <c r="CR110" s="203">
        <f t="shared" si="48"/>
        <v>40.366432566544944</v>
      </c>
      <c r="CS110" s="204">
        <f t="shared" si="48"/>
        <v>41.773679638419097</v>
      </c>
    </row>
    <row r="112" spans="1:97" s="139" customFormat="1" x14ac:dyDescent="0.25">
      <c r="A112" s="134"/>
      <c r="B112" s="134">
        <v>1</v>
      </c>
      <c r="C112" s="135">
        <v>2</v>
      </c>
      <c r="D112" s="135">
        <v>3</v>
      </c>
      <c r="E112" s="135">
        <v>4</v>
      </c>
      <c r="F112" s="135">
        <v>5</v>
      </c>
      <c r="G112" s="135">
        <v>6</v>
      </c>
      <c r="H112" s="135">
        <v>7</v>
      </c>
      <c r="I112" s="135">
        <v>8</v>
      </c>
      <c r="J112" s="135">
        <v>9</v>
      </c>
      <c r="K112" s="135">
        <v>10</v>
      </c>
      <c r="L112" s="135">
        <v>11</v>
      </c>
      <c r="M112" s="136">
        <v>12</v>
      </c>
      <c r="N112" s="138">
        <v>13</v>
      </c>
      <c r="O112" s="138">
        <v>14</v>
      </c>
      <c r="P112" s="138">
        <v>15</v>
      </c>
      <c r="Q112" s="138">
        <v>16</v>
      </c>
      <c r="R112" s="138">
        <v>17</v>
      </c>
      <c r="S112" s="138">
        <v>18</v>
      </c>
      <c r="T112" s="138">
        <v>19</v>
      </c>
      <c r="U112" s="138">
        <v>20</v>
      </c>
      <c r="V112" s="135">
        <v>21</v>
      </c>
      <c r="W112" s="135">
        <v>22</v>
      </c>
      <c r="X112" s="135">
        <v>23</v>
      </c>
      <c r="Y112" s="136">
        <v>24</v>
      </c>
      <c r="Z112" s="135">
        <v>25</v>
      </c>
      <c r="AA112" s="135">
        <v>26</v>
      </c>
      <c r="AB112" s="135">
        <v>27</v>
      </c>
      <c r="AC112" s="135">
        <v>28</v>
      </c>
      <c r="AD112" s="135">
        <v>29</v>
      </c>
      <c r="AE112" s="135">
        <v>30</v>
      </c>
      <c r="AF112" s="135">
        <v>31</v>
      </c>
      <c r="AG112" s="135">
        <v>32</v>
      </c>
      <c r="AH112" s="135">
        <v>33</v>
      </c>
      <c r="AI112" s="135">
        <v>34</v>
      </c>
      <c r="AJ112" s="135">
        <v>35</v>
      </c>
      <c r="AK112" s="136">
        <v>36</v>
      </c>
      <c r="AL112" s="135">
        <v>37</v>
      </c>
      <c r="AM112" s="135">
        <v>38</v>
      </c>
      <c r="AN112" s="135">
        <v>39</v>
      </c>
      <c r="AO112" s="135">
        <v>40</v>
      </c>
      <c r="AP112" s="135">
        <v>41</v>
      </c>
      <c r="AQ112" s="135">
        <v>42</v>
      </c>
      <c r="AR112" s="135">
        <v>43</v>
      </c>
      <c r="AS112" s="135">
        <v>44</v>
      </c>
      <c r="AT112" s="135">
        <v>45</v>
      </c>
      <c r="AU112" s="135">
        <v>46</v>
      </c>
      <c r="AV112" s="135">
        <v>47</v>
      </c>
      <c r="AW112" s="136">
        <v>48</v>
      </c>
      <c r="AX112" s="135">
        <v>49</v>
      </c>
      <c r="AY112" s="135">
        <v>50</v>
      </c>
      <c r="AZ112" s="135">
        <v>51</v>
      </c>
      <c r="BA112" s="135">
        <v>52</v>
      </c>
      <c r="BB112" s="135">
        <v>53</v>
      </c>
      <c r="BC112" s="135">
        <v>54</v>
      </c>
      <c r="BD112" s="135">
        <v>55</v>
      </c>
      <c r="BE112" s="135">
        <v>56</v>
      </c>
      <c r="BF112" s="135">
        <v>57</v>
      </c>
      <c r="BG112" s="135">
        <v>58</v>
      </c>
      <c r="BH112" s="135">
        <v>59</v>
      </c>
      <c r="BI112" s="136">
        <v>60</v>
      </c>
      <c r="BJ112" s="135">
        <v>61</v>
      </c>
      <c r="BK112" s="135">
        <v>62</v>
      </c>
      <c r="BL112" s="135">
        <v>63</v>
      </c>
      <c r="BM112" s="135">
        <v>64</v>
      </c>
      <c r="BN112" s="135">
        <v>65</v>
      </c>
      <c r="BO112" s="135">
        <v>66</v>
      </c>
      <c r="BP112" s="135">
        <v>67</v>
      </c>
      <c r="BQ112" s="135">
        <v>68</v>
      </c>
      <c r="BR112" s="135">
        <v>69</v>
      </c>
      <c r="BS112" s="135">
        <v>70</v>
      </c>
      <c r="BT112" s="135">
        <v>71</v>
      </c>
      <c r="BU112" s="136">
        <v>72</v>
      </c>
      <c r="BV112" s="135">
        <v>73</v>
      </c>
      <c r="BW112" s="135">
        <v>74</v>
      </c>
      <c r="BX112" s="135">
        <v>75</v>
      </c>
      <c r="BY112" s="135">
        <v>76</v>
      </c>
      <c r="BZ112" s="135">
        <v>77</v>
      </c>
      <c r="CA112" s="135">
        <v>78</v>
      </c>
      <c r="CB112" s="135">
        <v>79</v>
      </c>
      <c r="CC112" s="135">
        <v>80</v>
      </c>
      <c r="CD112" s="135">
        <v>81</v>
      </c>
      <c r="CE112" s="135">
        <v>82</v>
      </c>
      <c r="CF112" s="135">
        <v>83</v>
      </c>
      <c r="CG112" s="136">
        <v>84</v>
      </c>
      <c r="CH112" s="135">
        <v>85</v>
      </c>
      <c r="CI112" s="135">
        <v>86</v>
      </c>
      <c r="CJ112" s="135">
        <v>87</v>
      </c>
      <c r="CK112" s="135">
        <v>88</v>
      </c>
      <c r="CL112" s="135">
        <v>89</v>
      </c>
      <c r="CM112" s="135">
        <v>90</v>
      </c>
      <c r="CN112" s="135">
        <v>91</v>
      </c>
      <c r="CO112" s="135">
        <v>92</v>
      </c>
      <c r="CP112" s="135">
        <v>93</v>
      </c>
      <c r="CQ112" s="135">
        <v>94</v>
      </c>
      <c r="CR112" s="135">
        <v>95</v>
      </c>
      <c r="CS112" s="136">
        <v>96</v>
      </c>
    </row>
    <row r="113" spans="1:97" s="206" customFormat="1" x14ac:dyDescent="0.25">
      <c r="A113" s="172" t="s">
        <v>253</v>
      </c>
      <c r="B113" s="173">
        <f t="shared" ref="B113:BM113" si="52">B58</f>
        <v>42005</v>
      </c>
      <c r="C113" s="173">
        <f t="shared" si="52"/>
        <v>42036</v>
      </c>
      <c r="D113" s="173">
        <f t="shared" si="52"/>
        <v>42064</v>
      </c>
      <c r="E113" s="173">
        <f t="shared" si="52"/>
        <v>42095</v>
      </c>
      <c r="F113" s="173">
        <f t="shared" si="52"/>
        <v>42125</v>
      </c>
      <c r="G113" s="173">
        <f t="shared" si="52"/>
        <v>42156</v>
      </c>
      <c r="H113" s="173">
        <f t="shared" si="52"/>
        <v>42186</v>
      </c>
      <c r="I113" s="173">
        <f t="shared" si="52"/>
        <v>42217</v>
      </c>
      <c r="J113" s="173">
        <f t="shared" si="52"/>
        <v>42248</v>
      </c>
      <c r="K113" s="173">
        <f t="shared" si="52"/>
        <v>42278</v>
      </c>
      <c r="L113" s="173">
        <f t="shared" si="52"/>
        <v>42309</v>
      </c>
      <c r="M113" s="174">
        <f t="shared" si="52"/>
        <v>42339</v>
      </c>
      <c r="N113" s="175">
        <f t="shared" si="52"/>
        <v>42370</v>
      </c>
      <c r="O113" s="175">
        <f t="shared" si="52"/>
        <v>42401</v>
      </c>
      <c r="P113" s="175">
        <f t="shared" si="52"/>
        <v>42430</v>
      </c>
      <c r="Q113" s="175">
        <f t="shared" si="52"/>
        <v>42461</v>
      </c>
      <c r="R113" s="175">
        <f t="shared" si="52"/>
        <v>42491</v>
      </c>
      <c r="S113" s="175">
        <f t="shared" si="52"/>
        <v>42522</v>
      </c>
      <c r="T113" s="175">
        <f t="shared" si="52"/>
        <v>42552</v>
      </c>
      <c r="U113" s="175">
        <f t="shared" si="52"/>
        <v>42583</v>
      </c>
      <c r="V113" s="173">
        <f t="shared" si="52"/>
        <v>42614</v>
      </c>
      <c r="W113" s="173">
        <f t="shared" si="52"/>
        <v>42644</v>
      </c>
      <c r="X113" s="173">
        <f t="shared" si="52"/>
        <v>42675</v>
      </c>
      <c r="Y113" s="174">
        <f t="shared" si="52"/>
        <v>42705</v>
      </c>
      <c r="Z113" s="173">
        <f t="shared" si="52"/>
        <v>42752</v>
      </c>
      <c r="AA113" s="173">
        <f t="shared" si="52"/>
        <v>42783</v>
      </c>
      <c r="AB113" s="173">
        <f t="shared" si="52"/>
        <v>42811</v>
      </c>
      <c r="AC113" s="173">
        <f t="shared" si="52"/>
        <v>42842</v>
      </c>
      <c r="AD113" s="173">
        <f t="shared" si="52"/>
        <v>42872</v>
      </c>
      <c r="AE113" s="173">
        <f t="shared" si="52"/>
        <v>42903</v>
      </c>
      <c r="AF113" s="173">
        <f t="shared" si="52"/>
        <v>42933</v>
      </c>
      <c r="AG113" s="173">
        <f t="shared" si="52"/>
        <v>42964</v>
      </c>
      <c r="AH113" s="173">
        <f t="shared" si="52"/>
        <v>42995</v>
      </c>
      <c r="AI113" s="173">
        <f t="shared" si="52"/>
        <v>43025</v>
      </c>
      <c r="AJ113" s="173">
        <f t="shared" si="52"/>
        <v>43056</v>
      </c>
      <c r="AK113" s="174">
        <f t="shared" si="52"/>
        <v>43086</v>
      </c>
      <c r="AL113" s="173">
        <f t="shared" si="52"/>
        <v>43118</v>
      </c>
      <c r="AM113" s="173">
        <f t="shared" si="52"/>
        <v>43149</v>
      </c>
      <c r="AN113" s="173">
        <f t="shared" si="52"/>
        <v>43177</v>
      </c>
      <c r="AO113" s="173">
        <f t="shared" si="52"/>
        <v>43208</v>
      </c>
      <c r="AP113" s="173">
        <f t="shared" si="52"/>
        <v>43238</v>
      </c>
      <c r="AQ113" s="173">
        <f t="shared" si="52"/>
        <v>43269</v>
      </c>
      <c r="AR113" s="173">
        <f t="shared" si="52"/>
        <v>43299</v>
      </c>
      <c r="AS113" s="173">
        <f t="shared" si="52"/>
        <v>43330</v>
      </c>
      <c r="AT113" s="173">
        <f t="shared" si="52"/>
        <v>43361</v>
      </c>
      <c r="AU113" s="173">
        <f t="shared" si="52"/>
        <v>43391</v>
      </c>
      <c r="AV113" s="173">
        <f t="shared" si="52"/>
        <v>43422</v>
      </c>
      <c r="AW113" s="174">
        <f t="shared" si="52"/>
        <v>43452</v>
      </c>
      <c r="AX113" s="173">
        <f t="shared" si="52"/>
        <v>43483</v>
      </c>
      <c r="AY113" s="173">
        <f t="shared" si="52"/>
        <v>43514</v>
      </c>
      <c r="AZ113" s="173">
        <f t="shared" si="52"/>
        <v>43542</v>
      </c>
      <c r="BA113" s="173">
        <f t="shared" si="52"/>
        <v>43573</v>
      </c>
      <c r="BB113" s="173">
        <f t="shared" si="52"/>
        <v>43603</v>
      </c>
      <c r="BC113" s="173">
        <f t="shared" si="52"/>
        <v>43634</v>
      </c>
      <c r="BD113" s="173">
        <f t="shared" si="52"/>
        <v>43664</v>
      </c>
      <c r="BE113" s="173">
        <f t="shared" si="52"/>
        <v>43695</v>
      </c>
      <c r="BF113" s="173">
        <f t="shared" si="52"/>
        <v>43726</v>
      </c>
      <c r="BG113" s="173">
        <f t="shared" si="52"/>
        <v>43756</v>
      </c>
      <c r="BH113" s="173">
        <f t="shared" si="52"/>
        <v>43787</v>
      </c>
      <c r="BI113" s="174">
        <f t="shared" si="52"/>
        <v>43817</v>
      </c>
      <c r="BJ113" s="173">
        <f t="shared" si="52"/>
        <v>43848</v>
      </c>
      <c r="BK113" s="173">
        <f t="shared" si="52"/>
        <v>43879</v>
      </c>
      <c r="BL113" s="173">
        <f t="shared" si="52"/>
        <v>43908</v>
      </c>
      <c r="BM113" s="173">
        <f t="shared" si="52"/>
        <v>43939</v>
      </c>
      <c r="BN113" s="173">
        <f t="shared" ref="BN113:CS113" si="53">BN58</f>
        <v>43969</v>
      </c>
      <c r="BO113" s="173">
        <f t="shared" si="53"/>
        <v>44000</v>
      </c>
      <c r="BP113" s="173">
        <f t="shared" si="53"/>
        <v>44030</v>
      </c>
      <c r="BQ113" s="173">
        <f t="shared" si="53"/>
        <v>44061</v>
      </c>
      <c r="BR113" s="173">
        <f t="shared" si="53"/>
        <v>44092</v>
      </c>
      <c r="BS113" s="173">
        <f t="shared" si="53"/>
        <v>44122</v>
      </c>
      <c r="BT113" s="173">
        <f t="shared" si="53"/>
        <v>44153</v>
      </c>
      <c r="BU113" s="174">
        <f t="shared" si="53"/>
        <v>44183</v>
      </c>
      <c r="BV113" s="173">
        <f t="shared" si="53"/>
        <v>44214</v>
      </c>
      <c r="BW113" s="173">
        <f t="shared" si="53"/>
        <v>44245</v>
      </c>
      <c r="BX113" s="173">
        <f t="shared" si="53"/>
        <v>44273</v>
      </c>
      <c r="BY113" s="173">
        <f t="shared" si="53"/>
        <v>44304</v>
      </c>
      <c r="BZ113" s="173">
        <f t="shared" si="53"/>
        <v>44334</v>
      </c>
      <c r="CA113" s="173">
        <f t="shared" si="53"/>
        <v>44365</v>
      </c>
      <c r="CB113" s="173">
        <f t="shared" si="53"/>
        <v>44395</v>
      </c>
      <c r="CC113" s="173">
        <f t="shared" si="53"/>
        <v>44426</v>
      </c>
      <c r="CD113" s="173">
        <f t="shared" si="53"/>
        <v>44457</v>
      </c>
      <c r="CE113" s="173">
        <f t="shared" si="53"/>
        <v>44487</v>
      </c>
      <c r="CF113" s="173">
        <f t="shared" si="53"/>
        <v>44518</v>
      </c>
      <c r="CG113" s="174">
        <f t="shared" si="53"/>
        <v>44548</v>
      </c>
      <c r="CH113" s="173">
        <f t="shared" si="53"/>
        <v>44579</v>
      </c>
      <c r="CI113" s="173">
        <f t="shared" si="53"/>
        <v>44610</v>
      </c>
      <c r="CJ113" s="173">
        <f t="shared" si="53"/>
        <v>44638</v>
      </c>
      <c r="CK113" s="173">
        <f t="shared" si="53"/>
        <v>44669</v>
      </c>
      <c r="CL113" s="173">
        <f t="shared" si="53"/>
        <v>44699</v>
      </c>
      <c r="CM113" s="173">
        <f t="shared" si="53"/>
        <v>44730</v>
      </c>
      <c r="CN113" s="173">
        <f t="shared" si="53"/>
        <v>44760</v>
      </c>
      <c r="CO113" s="173">
        <f t="shared" si="53"/>
        <v>44791</v>
      </c>
      <c r="CP113" s="173">
        <f t="shared" si="53"/>
        <v>44822</v>
      </c>
      <c r="CQ113" s="173">
        <f t="shared" si="53"/>
        <v>44852</v>
      </c>
      <c r="CR113" s="173">
        <f t="shared" si="53"/>
        <v>44883</v>
      </c>
      <c r="CS113" s="174">
        <f t="shared" si="53"/>
        <v>44913</v>
      </c>
    </row>
    <row r="114" spans="1:97" s="154" customFormat="1" x14ac:dyDescent="0.25">
      <c r="A114" s="154" t="s">
        <v>99</v>
      </c>
      <c r="B114" s="207">
        <f t="shared" ref="B114:BM117" si="54">IFERROR(B22/B33,"")</f>
        <v>39.474249999999998</v>
      </c>
      <c r="C114" s="156">
        <f t="shared" si="54"/>
        <v>22.874491228070177</v>
      </c>
      <c r="D114" s="156">
        <f t="shared" si="54"/>
        <v>82.768190476190469</v>
      </c>
      <c r="E114" s="156">
        <f t="shared" si="54"/>
        <v>80.577164285714289</v>
      </c>
      <c r="F114" s="156">
        <f t="shared" si="54"/>
        <v>45.539316901408455</v>
      </c>
      <c r="G114" s="156">
        <f t="shared" si="54"/>
        <v>66.881197183098593</v>
      </c>
      <c r="H114" s="156">
        <f t="shared" si="54"/>
        <v>99.296493421052631</v>
      </c>
      <c r="I114" s="156">
        <f t="shared" si="54"/>
        <v>31.644802631578948</v>
      </c>
      <c r="J114" s="156">
        <f t="shared" si="54"/>
        <v>88.019902597402591</v>
      </c>
      <c r="K114" s="156">
        <f t="shared" si="54"/>
        <v>61.883493506493373</v>
      </c>
      <c r="L114" s="156">
        <f t="shared" si="54"/>
        <v>66.295130136986302</v>
      </c>
      <c r="M114" s="157">
        <f t="shared" si="54"/>
        <v>121.88768421052617</v>
      </c>
      <c r="N114" s="158">
        <f t="shared" si="54"/>
        <v>19.227256410256409</v>
      </c>
      <c r="O114" s="158">
        <f t="shared" si="54"/>
        <v>18.406422413792846</v>
      </c>
      <c r="P114" s="158">
        <f t="shared" si="54"/>
        <v>37.421355932203305</v>
      </c>
      <c r="Q114" s="158">
        <f t="shared" si="54"/>
        <v>56.870478632478637</v>
      </c>
      <c r="R114" s="158">
        <f t="shared" si="54"/>
        <v>31.795125000000002</v>
      </c>
      <c r="S114" s="158">
        <f t="shared" si="54"/>
        <v>34.815032710280377</v>
      </c>
      <c r="T114" s="158">
        <f t="shared" si="54"/>
        <v>34.730929292929297</v>
      </c>
      <c r="U114" s="158">
        <f t="shared" si="54"/>
        <v>27.964786458333332</v>
      </c>
      <c r="V114" s="156">
        <f t="shared" si="54"/>
        <v>57.260000000000012</v>
      </c>
      <c r="W114" s="156">
        <f t="shared" si="54"/>
        <v>47.258749999999999</v>
      </c>
      <c r="X114" s="156">
        <f t="shared" si="54"/>
        <v>58.581250000000004</v>
      </c>
      <c r="Y114" s="157">
        <f t="shared" si="54"/>
        <v>65.723593685138212</v>
      </c>
      <c r="Z114" s="156">
        <f t="shared" si="54"/>
        <v>15.586551934552251</v>
      </c>
      <c r="AA114" s="156">
        <f t="shared" si="54"/>
        <v>15.904765396765733</v>
      </c>
      <c r="AB114" s="156">
        <f t="shared" si="54"/>
        <v>29.275772897373255</v>
      </c>
      <c r="AC114" s="156">
        <f t="shared" si="54"/>
        <v>28.698903708184147</v>
      </c>
      <c r="AD114" s="156">
        <f t="shared" si="54"/>
        <v>36.55772289911215</v>
      </c>
      <c r="AE114" s="156">
        <f t="shared" si="54"/>
        <v>37.305040962200742</v>
      </c>
      <c r="AF114" s="156">
        <f t="shared" si="54"/>
        <v>35.389350648671247</v>
      </c>
      <c r="AG114" s="156">
        <f t="shared" si="54"/>
        <v>38.054872285540974</v>
      </c>
      <c r="AH114" s="156">
        <f t="shared" si="54"/>
        <v>39.222036934619297</v>
      </c>
      <c r="AI114" s="156">
        <f t="shared" si="54"/>
        <v>37.176717239613254</v>
      </c>
      <c r="AJ114" s="156">
        <f t="shared" si="54"/>
        <v>39.609186423835155</v>
      </c>
      <c r="AK114" s="157">
        <f t="shared" si="54"/>
        <v>40.410503875775198</v>
      </c>
      <c r="AL114" s="156">
        <f t="shared" si="54"/>
        <v>17.404271213661339</v>
      </c>
      <c r="AM114" s="156">
        <f t="shared" si="54"/>
        <v>17.638595918624507</v>
      </c>
      <c r="AN114" s="156">
        <f t="shared" si="54"/>
        <v>30.820332383040476</v>
      </c>
      <c r="AO114" s="156">
        <f t="shared" si="54"/>
        <v>31.055700210005934</v>
      </c>
      <c r="AP114" s="156">
        <f t="shared" si="54"/>
        <v>38.810174924105993</v>
      </c>
      <c r="AQ114" s="156">
        <f t="shared" si="54"/>
        <v>39.383190203014401</v>
      </c>
      <c r="AR114" s="156">
        <f t="shared" si="54"/>
        <v>37.726008131258745</v>
      </c>
      <c r="AS114" s="156">
        <f t="shared" si="54"/>
        <v>40.646944765340699</v>
      </c>
      <c r="AT114" s="156">
        <f t="shared" si="54"/>
        <v>42.058141962130804</v>
      </c>
      <c r="AU114" s="156">
        <f t="shared" si="54"/>
        <v>39.681561378412987</v>
      </c>
      <c r="AV114" s="156">
        <f t="shared" si="54"/>
        <v>42.297706846049785</v>
      </c>
      <c r="AW114" s="157">
        <f t="shared" si="54"/>
        <v>42.592469646205473</v>
      </c>
      <c r="AX114" s="156">
        <f t="shared" si="54"/>
        <v>20.185814351270434</v>
      </c>
      <c r="AY114" s="156">
        <f t="shared" si="54"/>
        <v>20.476699147322304</v>
      </c>
      <c r="AZ114" s="156">
        <f t="shared" si="54"/>
        <v>36.672971070283729</v>
      </c>
      <c r="BA114" s="156">
        <f t="shared" si="54"/>
        <v>36.232959541238415</v>
      </c>
      <c r="BB114" s="156">
        <f t="shared" si="54"/>
        <v>44.916533455791281</v>
      </c>
      <c r="BC114" s="156">
        <f t="shared" si="54"/>
        <v>45.528529326410577</v>
      </c>
      <c r="BD114" s="156">
        <f t="shared" si="54"/>
        <v>43.565738541888813</v>
      </c>
      <c r="BE114" s="156">
        <f t="shared" si="54"/>
        <v>47.001237329483587</v>
      </c>
      <c r="BF114" s="156">
        <f t="shared" si="54"/>
        <v>48.744807574147025</v>
      </c>
      <c r="BG114" s="156">
        <f t="shared" si="54"/>
        <v>45.960668224962745</v>
      </c>
      <c r="BH114" s="156">
        <f t="shared" si="54"/>
        <v>49.002805399221444</v>
      </c>
      <c r="BI114" s="157">
        <f t="shared" si="54"/>
        <v>50.454301680096485</v>
      </c>
      <c r="BJ114" s="156">
        <f t="shared" si="54"/>
        <v>22.003664593987793</v>
      </c>
      <c r="BK114" s="156">
        <f t="shared" si="54"/>
        <v>22.342753525868545</v>
      </c>
      <c r="BL114" s="156">
        <f t="shared" si="54"/>
        <v>39.550574447704712</v>
      </c>
      <c r="BM114" s="156">
        <f t="shared" si="54"/>
        <v>39.779448623896016</v>
      </c>
      <c r="BN114" s="156">
        <f t="shared" ref="BN114:CS121" si="55">IFERROR(BN22/BN33,"")</f>
        <v>49.15894689523023</v>
      </c>
      <c r="BO114" s="156">
        <f t="shared" si="55"/>
        <v>49.853721327309493</v>
      </c>
      <c r="BP114" s="156">
        <f t="shared" si="55"/>
        <v>48.153055371067254</v>
      </c>
      <c r="BQ114" s="156">
        <f t="shared" si="55"/>
        <v>51.97928802478625</v>
      </c>
      <c r="BR114" s="156">
        <f t="shared" si="55"/>
        <v>54.681031555379576</v>
      </c>
      <c r="BS114" s="156">
        <f t="shared" si="55"/>
        <v>51.549221247134732</v>
      </c>
      <c r="BT114" s="156">
        <f t="shared" si="55"/>
        <v>54.964751322445373</v>
      </c>
      <c r="BU114" s="157">
        <f t="shared" si="55"/>
        <v>56.616830419113334</v>
      </c>
      <c r="BV114" s="156">
        <f t="shared" si="55"/>
        <v>24.651987451729237</v>
      </c>
      <c r="BW114" s="156">
        <f t="shared" si="55"/>
        <v>25.048691325082785</v>
      </c>
      <c r="BX114" s="156">
        <f t="shared" si="55"/>
        <v>43.986326783283232</v>
      </c>
      <c r="BY114" s="156">
        <f t="shared" si="55"/>
        <v>44.38032837764807</v>
      </c>
      <c r="BZ114" s="156">
        <f t="shared" si="55"/>
        <v>56.622815347624005</v>
      </c>
      <c r="CA114" s="156">
        <f t="shared" si="55"/>
        <v>57.422333014773976</v>
      </c>
      <c r="CB114" s="156">
        <f t="shared" si="55"/>
        <v>55.464123397709571</v>
      </c>
      <c r="CC114" s="156">
        <f t="shared" si="55"/>
        <v>60.219826095979045</v>
      </c>
      <c r="CD114" s="156">
        <f t="shared" si="55"/>
        <v>63.367606460365039</v>
      </c>
      <c r="CE114" s="156">
        <f t="shared" si="55"/>
        <v>59.732347363536107</v>
      </c>
      <c r="CF114" s="156">
        <f t="shared" si="55"/>
        <v>63.884627784017646</v>
      </c>
      <c r="CG114" s="157">
        <f t="shared" si="55"/>
        <v>66.863975274986331</v>
      </c>
      <c r="CH114" s="156">
        <f t="shared" si="55"/>
        <v>28.005057183980533</v>
      </c>
      <c r="CI114" s="156">
        <f t="shared" si="55"/>
        <v>28.465282004069774</v>
      </c>
      <c r="CJ114" s="156">
        <f t="shared" si="55"/>
        <v>49.784508588864618</v>
      </c>
      <c r="CK114" s="156">
        <f t="shared" si="55"/>
        <v>50.310400529825422</v>
      </c>
      <c r="CL114" s="156">
        <f t="shared" si="55"/>
        <v>64.07639224786746</v>
      </c>
      <c r="CM114" s="156">
        <f t="shared" si="55"/>
        <v>64.996677866234037</v>
      </c>
      <c r="CN114" s="156">
        <f t="shared" si="55"/>
        <v>62.766728453948552</v>
      </c>
      <c r="CO114" s="156">
        <f t="shared" si="55"/>
        <v>68.173306081268734</v>
      </c>
      <c r="CP114" s="156">
        <f t="shared" si="55"/>
        <v>71.762722082256076</v>
      </c>
      <c r="CQ114" s="156">
        <f t="shared" si="55"/>
        <v>68.057524550038409</v>
      </c>
      <c r="CR114" s="156">
        <f t="shared" si="55"/>
        <v>73.792995220587329</v>
      </c>
      <c r="CS114" s="157">
        <f t="shared" si="55"/>
        <v>77.278842184017719</v>
      </c>
    </row>
    <row r="115" spans="1:97" s="154" customFormat="1" x14ac:dyDescent="0.25">
      <c r="A115" s="154" t="s">
        <v>64</v>
      </c>
      <c r="B115" s="208">
        <f t="shared" si="54"/>
        <v>5.1037096774193556</v>
      </c>
      <c r="C115" s="156">
        <f t="shared" si="54"/>
        <v>5.382232227488152</v>
      </c>
      <c r="D115" s="156">
        <f t="shared" si="54"/>
        <v>6.4126957964601772</v>
      </c>
      <c r="E115" s="156">
        <f t="shared" si="54"/>
        <v>8.5163051724137944</v>
      </c>
      <c r="F115" s="156">
        <f t="shared" si="54"/>
        <v>6.8800053191489363</v>
      </c>
      <c r="G115" s="156">
        <f t="shared" si="54"/>
        <v>7.8684083665338642</v>
      </c>
      <c r="H115" s="156">
        <f t="shared" si="54"/>
        <v>9.1397369477911639</v>
      </c>
      <c r="I115" s="156">
        <f t="shared" si="54"/>
        <v>6.0831946721311478</v>
      </c>
      <c r="J115" s="156">
        <f t="shared" si="54"/>
        <v>11.184959930313587</v>
      </c>
      <c r="K115" s="156">
        <f t="shared" si="54"/>
        <v>8.2988318965517252</v>
      </c>
      <c r="L115" s="156">
        <f t="shared" si="54"/>
        <v>11.185387577639789</v>
      </c>
      <c r="M115" s="157">
        <f t="shared" si="54"/>
        <v>15.102341216216216</v>
      </c>
      <c r="N115" s="158">
        <f t="shared" si="54"/>
        <v>6.6743853658536585</v>
      </c>
      <c r="O115" s="158">
        <f t="shared" si="54"/>
        <v>5.6163061224489796</v>
      </c>
      <c r="P115" s="158">
        <f t="shared" si="54"/>
        <v>13.372370424597367</v>
      </c>
      <c r="Q115" s="158">
        <f t="shared" si="54"/>
        <v>13.667161467889926</v>
      </c>
      <c r="R115" s="158">
        <f t="shared" si="54"/>
        <v>8.1751363636363639</v>
      </c>
      <c r="S115" s="158">
        <f t="shared" si="54"/>
        <v>9.744453076923131</v>
      </c>
      <c r="T115" s="158">
        <f t="shared" si="54"/>
        <v>7.1076933045356485</v>
      </c>
      <c r="U115" s="158">
        <f t="shared" si="54"/>
        <v>7.5871444866920337</v>
      </c>
      <c r="V115" s="156">
        <f t="shared" si="54"/>
        <v>11.426820014509373</v>
      </c>
      <c r="W115" s="156">
        <f t="shared" si="54"/>
        <v>10.369036346112637</v>
      </c>
      <c r="X115" s="156">
        <f t="shared" si="54"/>
        <v>10.970960868096725</v>
      </c>
      <c r="Y115" s="157">
        <f t="shared" si="54"/>
        <v>11.78053358874868</v>
      </c>
      <c r="Z115" s="156">
        <f t="shared" si="54"/>
        <v>2.836328669995277</v>
      </c>
      <c r="AA115" s="156">
        <f t="shared" si="54"/>
        <v>2.6111152652580154</v>
      </c>
      <c r="AB115" s="156">
        <f t="shared" si="54"/>
        <v>6.6714025647987905</v>
      </c>
      <c r="AC115" s="156">
        <f t="shared" si="54"/>
        <v>6.5309332271986191</v>
      </c>
      <c r="AD115" s="156">
        <f t="shared" si="54"/>
        <v>7.4014771132874113</v>
      </c>
      <c r="AE115" s="156">
        <f t="shared" si="54"/>
        <v>7.6445918418733267</v>
      </c>
      <c r="AF115" s="156">
        <f t="shared" si="54"/>
        <v>7.1608646189955181</v>
      </c>
      <c r="AG115" s="156">
        <f t="shared" si="54"/>
        <v>7.6211270262661817</v>
      </c>
      <c r="AH115" s="156">
        <f t="shared" si="54"/>
        <v>8.0226281562866575</v>
      </c>
      <c r="AI115" s="156">
        <f t="shared" si="54"/>
        <v>7.4735846337663645</v>
      </c>
      <c r="AJ115" s="156">
        <f t="shared" si="54"/>
        <v>7.8463654382671271</v>
      </c>
      <c r="AK115" s="157">
        <f t="shared" si="54"/>
        <v>8.255942305673015</v>
      </c>
      <c r="AL115" s="156">
        <f t="shared" si="54"/>
        <v>3.0379908984074797</v>
      </c>
      <c r="AM115" s="156">
        <f t="shared" si="54"/>
        <v>2.7694256066794516</v>
      </c>
      <c r="AN115" s="156">
        <f t="shared" si="54"/>
        <v>6.8480428156959805</v>
      </c>
      <c r="AO115" s="156">
        <f t="shared" si="54"/>
        <v>6.8645518968287709</v>
      </c>
      <c r="AP115" s="156">
        <f t="shared" si="54"/>
        <v>7.7108236651091779</v>
      </c>
      <c r="AQ115" s="156">
        <f t="shared" si="54"/>
        <v>8.0391410962636165</v>
      </c>
      <c r="AR115" s="156">
        <f t="shared" si="54"/>
        <v>7.6516965838250792</v>
      </c>
      <c r="AS115" s="156">
        <f t="shared" si="54"/>
        <v>8.1095143172944137</v>
      </c>
      <c r="AT115" s="156">
        <f t="shared" si="54"/>
        <v>8.5401366110675543</v>
      </c>
      <c r="AU115" s="156">
        <f t="shared" si="54"/>
        <v>8.0430241831654516</v>
      </c>
      <c r="AV115" s="156">
        <f t="shared" si="54"/>
        <v>8.4073130697223331</v>
      </c>
      <c r="AW115" s="157">
        <f t="shared" si="54"/>
        <v>8.812667878662042</v>
      </c>
      <c r="AX115" s="156">
        <f t="shared" si="54"/>
        <v>3.4042209667036061</v>
      </c>
      <c r="AY115" s="156">
        <f t="shared" si="54"/>
        <v>3.0898052344780624</v>
      </c>
      <c r="AZ115" s="156">
        <f t="shared" si="54"/>
        <v>8.0516094510853531</v>
      </c>
      <c r="BA115" s="156">
        <f t="shared" si="54"/>
        <v>7.8517784864975031</v>
      </c>
      <c r="BB115" s="156">
        <f t="shared" si="54"/>
        <v>8.859415975647055</v>
      </c>
      <c r="BC115" s="156">
        <f t="shared" si="54"/>
        <v>9.1794127537591645</v>
      </c>
      <c r="BD115" s="156">
        <f t="shared" si="54"/>
        <v>8.6392303076398562</v>
      </c>
      <c r="BE115" s="156">
        <f t="shared" si="54"/>
        <v>9.2537482640031072</v>
      </c>
      <c r="BF115" s="156">
        <f t="shared" si="54"/>
        <v>9.7483216950183422</v>
      </c>
      <c r="BG115" s="156">
        <f t="shared" si="54"/>
        <v>9.097186484693168</v>
      </c>
      <c r="BH115" s="156">
        <f t="shared" si="54"/>
        <v>9.5930508116422004</v>
      </c>
      <c r="BI115" s="157">
        <f t="shared" si="54"/>
        <v>10.107570337968745</v>
      </c>
      <c r="BJ115" s="156">
        <f t="shared" si="54"/>
        <v>3.6950103126710085</v>
      </c>
      <c r="BK115" s="156">
        <f t="shared" si="54"/>
        <v>3.3542974787335296</v>
      </c>
      <c r="BL115" s="156">
        <f t="shared" si="54"/>
        <v>8.7307318247061634</v>
      </c>
      <c r="BM115" s="156">
        <f t="shared" si="54"/>
        <v>8.5870200830993308</v>
      </c>
      <c r="BN115" s="156">
        <f t="shared" si="55"/>
        <v>9.6906355555298145</v>
      </c>
      <c r="BO115" s="156">
        <f t="shared" si="55"/>
        <v>10.010133251524124</v>
      </c>
      <c r="BP115" s="156">
        <f t="shared" si="55"/>
        <v>9.5383330539905415</v>
      </c>
      <c r="BQ115" s="156">
        <f t="shared" si="55"/>
        <v>10.215008494162619</v>
      </c>
      <c r="BR115" s="156">
        <f t="shared" si="55"/>
        <v>10.819329635495766</v>
      </c>
      <c r="BS115" s="156">
        <f t="shared" si="55"/>
        <v>10.11868117747262</v>
      </c>
      <c r="BT115" s="156">
        <f t="shared" si="55"/>
        <v>10.669093560223153</v>
      </c>
      <c r="BU115" s="157">
        <f t="shared" si="55"/>
        <v>11.213706260332852</v>
      </c>
      <c r="BV115" s="156">
        <f t="shared" si="55"/>
        <v>4.2042835783272361</v>
      </c>
      <c r="BW115" s="156">
        <f t="shared" si="55"/>
        <v>3.8196279418571666</v>
      </c>
      <c r="BX115" s="156">
        <f t="shared" si="55"/>
        <v>9.9395084606010435</v>
      </c>
      <c r="BY115" s="156">
        <f t="shared" si="55"/>
        <v>9.7686097467622393</v>
      </c>
      <c r="BZ115" s="156">
        <f t="shared" si="55"/>
        <v>11.030096651278424</v>
      </c>
      <c r="CA115" s="156">
        <f t="shared" si="55"/>
        <v>11.392575135561664</v>
      </c>
      <c r="CB115" s="156">
        <f t="shared" si="55"/>
        <v>10.857077915219298</v>
      </c>
      <c r="CC115" s="156">
        <f t="shared" si="55"/>
        <v>11.757084397228432</v>
      </c>
      <c r="CD115" s="156">
        <f t="shared" si="55"/>
        <v>12.452428640456734</v>
      </c>
      <c r="CE115" s="156">
        <f t="shared" si="55"/>
        <v>11.645172134090364</v>
      </c>
      <c r="CF115" s="156">
        <f t="shared" si="55"/>
        <v>12.347316515729659</v>
      </c>
      <c r="CG115" s="157">
        <f t="shared" si="55"/>
        <v>12.978940188016193</v>
      </c>
      <c r="CH115" s="156">
        <f t="shared" si="55"/>
        <v>4.7499905964850306</v>
      </c>
      <c r="CI115" s="156">
        <f t="shared" si="55"/>
        <v>4.3133745528882397</v>
      </c>
      <c r="CJ115" s="156">
        <f t="shared" si="55"/>
        <v>11.221670874779505</v>
      </c>
      <c r="CK115" s="156">
        <f t="shared" si="55"/>
        <v>11.032992113455355</v>
      </c>
      <c r="CL115" s="156">
        <f t="shared" si="55"/>
        <v>12.455433340265547</v>
      </c>
      <c r="CM115" s="156">
        <f t="shared" si="55"/>
        <v>12.866917129501998</v>
      </c>
      <c r="CN115" s="156">
        <f t="shared" si="55"/>
        <v>12.260496918671556</v>
      </c>
      <c r="CO115" s="156">
        <f t="shared" si="55"/>
        <v>13.27782401854626</v>
      </c>
      <c r="CP115" s="156">
        <f t="shared" si="55"/>
        <v>14.065298567484289</v>
      </c>
      <c r="CQ115" s="156">
        <f t="shared" si="55"/>
        <v>13.302483627380584</v>
      </c>
      <c r="CR115" s="156">
        <f t="shared" si="55"/>
        <v>14.224492415602755</v>
      </c>
      <c r="CS115" s="157">
        <f t="shared" si="55"/>
        <v>14.955070383836581</v>
      </c>
    </row>
    <row r="116" spans="1:97" s="154" customFormat="1" x14ac:dyDescent="0.25">
      <c r="A116" s="154" t="s">
        <v>65</v>
      </c>
      <c r="B116" s="208">
        <f t="shared" si="54"/>
        <v>4.504714987714987</v>
      </c>
      <c r="C116" s="156">
        <f t="shared" si="54"/>
        <v>4.2728518518518497</v>
      </c>
      <c r="D116" s="156">
        <f t="shared" si="54"/>
        <v>10.346745192307692</v>
      </c>
      <c r="E116" s="156">
        <f t="shared" si="54"/>
        <v>7.2291336302895317</v>
      </c>
      <c r="F116" s="156">
        <f t="shared" si="54"/>
        <v>6.1493845470692721</v>
      </c>
      <c r="G116" s="156">
        <f t="shared" si="54"/>
        <v>8.1081334841628969</v>
      </c>
      <c r="H116" s="156">
        <f t="shared" si="54"/>
        <v>7.468515527950311</v>
      </c>
      <c r="I116" s="156">
        <f t="shared" si="54"/>
        <v>5.2079387755102049</v>
      </c>
      <c r="J116" s="156">
        <f t="shared" si="54"/>
        <v>9.8312097457627114</v>
      </c>
      <c r="K116" s="156">
        <f t="shared" si="54"/>
        <v>8.2759753086419749</v>
      </c>
      <c r="L116" s="156">
        <f t="shared" si="54"/>
        <v>6.786904867256637</v>
      </c>
      <c r="M116" s="157">
        <f t="shared" si="54"/>
        <v>11.431095730918512</v>
      </c>
      <c r="N116" s="158">
        <f t="shared" si="54"/>
        <v>3.2068949152542339</v>
      </c>
      <c r="O116" s="158">
        <f t="shared" si="54"/>
        <v>5.1790731707317077</v>
      </c>
      <c r="P116" s="158">
        <f t="shared" si="54"/>
        <v>8.2532447916666669</v>
      </c>
      <c r="Q116" s="158">
        <f t="shared" si="54"/>
        <v>5.8262396449704141</v>
      </c>
      <c r="R116" s="158">
        <f t="shared" si="54"/>
        <v>6.7423841911764706</v>
      </c>
      <c r="S116" s="158">
        <f t="shared" si="54"/>
        <v>8.7553107191316162</v>
      </c>
      <c r="T116" s="158">
        <f t="shared" si="54"/>
        <v>4.1495806201550387</v>
      </c>
      <c r="U116" s="158">
        <f t="shared" si="54"/>
        <v>4.3528763676148801</v>
      </c>
      <c r="V116" s="156">
        <f t="shared" si="54"/>
        <v>7.1666615969581757</v>
      </c>
      <c r="W116" s="156">
        <f t="shared" si="54"/>
        <v>6.5763882246973751</v>
      </c>
      <c r="X116" s="156">
        <f t="shared" si="54"/>
        <v>7.1692145403469656</v>
      </c>
      <c r="Y116" s="157">
        <f t="shared" si="54"/>
        <v>8.4900105832370407</v>
      </c>
      <c r="Z116" s="156">
        <f t="shared" si="54"/>
        <v>2.2714006655313166</v>
      </c>
      <c r="AA116" s="156">
        <f t="shared" si="54"/>
        <v>2.6993724589265931</v>
      </c>
      <c r="AB116" s="156">
        <f t="shared" si="54"/>
        <v>5.6299903866731089</v>
      </c>
      <c r="AC116" s="156">
        <f t="shared" si="54"/>
        <v>5.0146653084787163</v>
      </c>
      <c r="AD116" s="156">
        <f t="shared" si="54"/>
        <v>5.3480606798360073</v>
      </c>
      <c r="AE116" s="156">
        <f t="shared" si="54"/>
        <v>5.5338331967502157</v>
      </c>
      <c r="AF116" s="156">
        <f t="shared" si="54"/>
        <v>5.1156292885054064</v>
      </c>
      <c r="AG116" s="156">
        <f t="shared" si="54"/>
        <v>5.5172415076459549</v>
      </c>
      <c r="AH116" s="156">
        <f t="shared" si="54"/>
        <v>5.7433413036547423</v>
      </c>
      <c r="AI116" s="156">
        <f t="shared" si="54"/>
        <v>5.3873378973322215</v>
      </c>
      <c r="AJ116" s="156">
        <f t="shared" si="54"/>
        <v>5.7019106358944303</v>
      </c>
      <c r="AK116" s="157">
        <f t="shared" si="54"/>
        <v>5.9112695790352143</v>
      </c>
      <c r="AL116" s="156">
        <f t="shared" si="54"/>
        <v>2.5129853088230494</v>
      </c>
      <c r="AM116" s="156">
        <f t="shared" si="54"/>
        <v>2.9295946376749673</v>
      </c>
      <c r="AN116" s="156">
        <f t="shared" si="54"/>
        <v>5.7259740205779686</v>
      </c>
      <c r="AO116" s="156">
        <f t="shared" si="54"/>
        <v>5.1680752927600322</v>
      </c>
      <c r="AP116" s="156">
        <f t="shared" si="54"/>
        <v>5.6584612048562821</v>
      </c>
      <c r="AQ116" s="156">
        <f t="shared" si="54"/>
        <v>5.7589580412214669</v>
      </c>
      <c r="AR116" s="156">
        <f t="shared" si="54"/>
        <v>5.51936908004879</v>
      </c>
      <c r="AS116" s="156">
        <f t="shared" si="54"/>
        <v>5.9626819190713016</v>
      </c>
      <c r="AT116" s="156">
        <f t="shared" si="54"/>
        <v>6.1077410562615224</v>
      </c>
      <c r="AU116" s="156">
        <f t="shared" si="54"/>
        <v>5.7885698156735659</v>
      </c>
      <c r="AV116" s="156">
        <f t="shared" si="54"/>
        <v>6.1716978884671212</v>
      </c>
      <c r="AW116" s="157">
        <f t="shared" si="54"/>
        <v>6.3294650465364999</v>
      </c>
      <c r="AX116" s="156">
        <f t="shared" si="54"/>
        <v>2.8957139977387567</v>
      </c>
      <c r="AY116" s="156">
        <f t="shared" si="54"/>
        <v>3.2695612009711734</v>
      </c>
      <c r="AZ116" s="156">
        <f t="shared" si="54"/>
        <v>6.6224805095690771</v>
      </c>
      <c r="BA116" s="156">
        <f t="shared" si="54"/>
        <v>5.9601095297791487</v>
      </c>
      <c r="BB116" s="156">
        <f t="shared" si="54"/>
        <v>6.3515161246912148</v>
      </c>
      <c r="BC116" s="156">
        <f t="shared" si="54"/>
        <v>6.5533441844757636</v>
      </c>
      <c r="BD116" s="156">
        <f t="shared" si="54"/>
        <v>6.2430672877377953</v>
      </c>
      <c r="BE116" s="156">
        <f t="shared" si="54"/>
        <v>6.6384754765959091</v>
      </c>
      <c r="BF116" s="156">
        <f t="shared" si="54"/>
        <v>6.9385990006663194</v>
      </c>
      <c r="BG116" s="156">
        <f t="shared" si="54"/>
        <v>6.5421498414894304</v>
      </c>
      <c r="BH116" s="156">
        <f t="shared" si="54"/>
        <v>6.8715360817373616</v>
      </c>
      <c r="BI116" s="157">
        <f t="shared" si="54"/>
        <v>7.1864649990291865</v>
      </c>
      <c r="BJ116" s="156">
        <f t="shared" si="54"/>
        <v>3.1003488278376587</v>
      </c>
      <c r="BK116" s="156">
        <f t="shared" si="54"/>
        <v>3.549631882700345</v>
      </c>
      <c r="BL116" s="156">
        <f t="shared" si="54"/>
        <v>7.1913711355499554</v>
      </c>
      <c r="BM116" s="156">
        <f t="shared" si="54"/>
        <v>6.5241902038650963</v>
      </c>
      <c r="BN116" s="156">
        <f t="shared" si="55"/>
        <v>6.9516527047824788</v>
      </c>
      <c r="BO116" s="156">
        <f t="shared" si="55"/>
        <v>7.1707433123495612</v>
      </c>
      <c r="BP116" s="156">
        <f t="shared" si="55"/>
        <v>6.8591262077171304</v>
      </c>
      <c r="BQ116" s="156">
        <f t="shared" si="55"/>
        <v>7.3303708762058468</v>
      </c>
      <c r="BR116" s="156">
        <f t="shared" si="55"/>
        <v>7.7291827314902877</v>
      </c>
      <c r="BS116" s="156">
        <f t="shared" si="55"/>
        <v>7.2479074795132883</v>
      </c>
      <c r="BT116" s="156">
        <f t="shared" si="55"/>
        <v>7.6470888851148535</v>
      </c>
      <c r="BU116" s="157">
        <f t="shared" si="55"/>
        <v>7.99436915295475</v>
      </c>
      <c r="BV116" s="156">
        <f t="shared" si="55"/>
        <v>3.506651089187836</v>
      </c>
      <c r="BW116" s="156">
        <f t="shared" si="55"/>
        <v>4.0416653853451976</v>
      </c>
      <c r="BX116" s="156">
        <f t="shared" si="55"/>
        <v>8.1976419823986042</v>
      </c>
      <c r="BY116" s="156">
        <f t="shared" si="55"/>
        <v>7.4335316143219758</v>
      </c>
      <c r="BZ116" s="156">
        <f t="shared" si="55"/>
        <v>7.919553130624311</v>
      </c>
      <c r="CA116" s="156">
        <f t="shared" si="55"/>
        <v>8.1682480485314262</v>
      </c>
      <c r="CB116" s="156">
        <f t="shared" si="55"/>
        <v>7.816243074134551</v>
      </c>
      <c r="CC116" s="156">
        <f t="shared" si="55"/>
        <v>8.438221390935869</v>
      </c>
      <c r="CD116" s="156">
        <f t="shared" si="55"/>
        <v>8.8973332146084676</v>
      </c>
      <c r="CE116" s="156">
        <f t="shared" si="55"/>
        <v>8.3439935896638566</v>
      </c>
      <c r="CF116" s="156">
        <f t="shared" si="55"/>
        <v>8.8479827633623849</v>
      </c>
      <c r="CG116" s="157">
        <f t="shared" si="55"/>
        <v>9.2507624048517645</v>
      </c>
      <c r="CH116" s="156">
        <f t="shared" si="55"/>
        <v>3.95575455400457</v>
      </c>
      <c r="CI116" s="156">
        <f t="shared" si="55"/>
        <v>4.5641171787571473</v>
      </c>
      <c r="CJ116" s="156">
        <f t="shared" si="55"/>
        <v>9.2507321334620141</v>
      </c>
      <c r="CK116" s="156">
        <f t="shared" si="55"/>
        <v>8.3881195256666263</v>
      </c>
      <c r="CL116" s="156">
        <f t="shared" si="55"/>
        <v>8.9375219204422454</v>
      </c>
      <c r="CM116" s="156">
        <f t="shared" si="55"/>
        <v>9.2199758575494446</v>
      </c>
      <c r="CN116" s="156">
        <f t="shared" si="55"/>
        <v>8.8222357748914551</v>
      </c>
      <c r="CO116" s="156">
        <f t="shared" si="55"/>
        <v>9.5248138306550718</v>
      </c>
      <c r="CP116" s="156">
        <f t="shared" si="55"/>
        <v>10.044674129666499</v>
      </c>
      <c r="CQ116" s="156">
        <f t="shared" si="55"/>
        <v>9.5178956849450866</v>
      </c>
      <c r="CR116" s="156">
        <f t="shared" si="55"/>
        <v>10.188391037193544</v>
      </c>
      <c r="CS116" s="157">
        <f t="shared" si="55"/>
        <v>10.654317618432653</v>
      </c>
    </row>
    <row r="117" spans="1:97" s="154" customFormat="1" x14ac:dyDescent="0.25">
      <c r="A117" s="154" t="s">
        <v>66</v>
      </c>
      <c r="B117" s="208">
        <f t="shared" si="54"/>
        <v>3.7722345679012346</v>
      </c>
      <c r="C117" s="156">
        <f t="shared" si="54"/>
        <v>2.6303519480519482</v>
      </c>
      <c r="D117" s="156">
        <f t="shared" si="54"/>
        <v>4.9853810709838102</v>
      </c>
      <c r="E117" s="156">
        <f t="shared" si="54"/>
        <v>3.6984469820554651</v>
      </c>
      <c r="F117" s="156">
        <f t="shared" si="54"/>
        <v>4.705234521575985</v>
      </c>
      <c r="G117" s="156">
        <f t="shared" si="54"/>
        <v>7.0876059479553781</v>
      </c>
      <c r="H117" s="156">
        <f t="shared" si="54"/>
        <v>5.6533048192771087</v>
      </c>
      <c r="I117" s="156">
        <f t="shared" si="54"/>
        <v>3.121442563482467</v>
      </c>
      <c r="J117" s="156">
        <f t="shared" si="54"/>
        <v>6.7265980861244019</v>
      </c>
      <c r="K117" s="156">
        <f t="shared" si="54"/>
        <v>5.5134363207547175</v>
      </c>
      <c r="L117" s="156">
        <f t="shared" si="54"/>
        <v>8.2793671444321948</v>
      </c>
      <c r="M117" s="157">
        <f t="shared" si="54"/>
        <v>8.9216223150357994</v>
      </c>
      <c r="N117" s="158">
        <f t="shared" si="54"/>
        <v>2.1414637946837765</v>
      </c>
      <c r="O117" s="158">
        <f t="shared" si="54"/>
        <v>2.7523755036261082</v>
      </c>
      <c r="P117" s="158">
        <f t="shared" si="54"/>
        <v>7.2335261669024042</v>
      </c>
      <c r="Q117" s="158">
        <f t="shared" si="54"/>
        <v>5.7655837837837813</v>
      </c>
      <c r="R117" s="158">
        <f t="shared" si="54"/>
        <v>5.5292573891625612</v>
      </c>
      <c r="S117" s="158">
        <f t="shared" si="54"/>
        <v>5.8783703374777971</v>
      </c>
      <c r="T117" s="158">
        <f t="shared" si="54"/>
        <v>4.4623783783783786</v>
      </c>
      <c r="U117" s="158">
        <f t="shared" si="54"/>
        <v>3.174445846477397</v>
      </c>
      <c r="V117" s="156">
        <f t="shared" si="54"/>
        <v>7.2444060475161978</v>
      </c>
      <c r="W117" s="156">
        <f t="shared" si="54"/>
        <v>5.3296083650190109</v>
      </c>
      <c r="X117" s="156">
        <f t="shared" si="54"/>
        <v>6.1832380913032221</v>
      </c>
      <c r="Y117" s="157">
        <f t="shared" si="54"/>
        <v>7.4875078817719771</v>
      </c>
      <c r="Z117" s="156">
        <f t="shared" si="54"/>
        <v>1.9430928212886946</v>
      </c>
      <c r="AA117" s="156">
        <f t="shared" si="54"/>
        <v>2.0346707510100686</v>
      </c>
      <c r="AB117" s="156">
        <f t="shared" si="54"/>
        <v>5.1059089578109029</v>
      </c>
      <c r="AC117" s="156">
        <f t="shared" si="54"/>
        <v>5.124925780237815</v>
      </c>
      <c r="AD117" s="156">
        <f t="shared" si="54"/>
        <v>5.3724001047019945</v>
      </c>
      <c r="AE117" s="156">
        <f t="shared" si="54"/>
        <v>5.5349128085815877</v>
      </c>
      <c r="AF117" s="156">
        <f t="shared" si="54"/>
        <v>5.1614246701938109</v>
      </c>
      <c r="AG117" s="156">
        <f t="shared" si="54"/>
        <v>5.4523713293434763</v>
      </c>
      <c r="AH117" s="156">
        <f t="shared" si="54"/>
        <v>5.7441743695329839</v>
      </c>
      <c r="AI117" s="156">
        <f t="shared" si="54"/>
        <v>5.3450720704454353</v>
      </c>
      <c r="AJ117" s="156">
        <f t="shared" si="54"/>
        <v>5.6926316632677532</v>
      </c>
      <c r="AK117" s="157">
        <f t="shared" si="54"/>
        <v>5.9333419156784419</v>
      </c>
      <c r="AL117" s="156">
        <f t="shared" si="54"/>
        <v>2.2320400816169901</v>
      </c>
      <c r="AM117" s="156">
        <f t="shared" si="54"/>
        <v>2.3230888379169969</v>
      </c>
      <c r="AN117" s="156">
        <f t="shared" si="54"/>
        <v>5.299016715725295</v>
      </c>
      <c r="AO117" s="156">
        <f t="shared" si="54"/>
        <v>5.3853233990279099</v>
      </c>
      <c r="AP117" s="156">
        <f t="shared" si="54"/>
        <v>5.6198220265433516</v>
      </c>
      <c r="AQ117" s="156">
        <f t="shared" si="54"/>
        <v>5.9575053935590025</v>
      </c>
      <c r="AR117" s="156">
        <f t="shared" si="54"/>
        <v>5.5636633451676154</v>
      </c>
      <c r="AS117" s="156">
        <f t="shared" si="54"/>
        <v>6.0286336513736662</v>
      </c>
      <c r="AT117" s="156">
        <f t="shared" si="54"/>
        <v>6.3099296611022284</v>
      </c>
      <c r="AU117" s="156">
        <f t="shared" si="54"/>
        <v>5.8296873850907867</v>
      </c>
      <c r="AV117" s="156">
        <f t="shared" si="54"/>
        <v>6.2441993532594813</v>
      </c>
      <c r="AW117" s="157">
        <f t="shared" si="54"/>
        <v>6.5320770928828047</v>
      </c>
      <c r="AX117" s="156">
        <f t="shared" si="54"/>
        <v>2.5793961203170404</v>
      </c>
      <c r="AY117" s="156">
        <f t="shared" si="54"/>
        <v>2.6643152299312982</v>
      </c>
      <c r="AZ117" s="156">
        <f t="shared" si="54"/>
        <v>6.0750168158365501</v>
      </c>
      <c r="BA117" s="156">
        <f t="shared" si="54"/>
        <v>6.1026410481488966</v>
      </c>
      <c r="BB117" s="156">
        <f t="shared" si="54"/>
        <v>6.4508181529452475</v>
      </c>
      <c r="BC117" s="156">
        <f t="shared" si="54"/>
        <v>6.6693425054069557</v>
      </c>
      <c r="BD117" s="156">
        <f t="shared" si="54"/>
        <v>6.318794558199655</v>
      </c>
      <c r="BE117" s="156">
        <f t="shared" si="54"/>
        <v>6.8133729400661931</v>
      </c>
      <c r="BF117" s="156">
        <f t="shared" si="54"/>
        <v>7.0485945301653814</v>
      </c>
      <c r="BG117" s="156">
        <f t="shared" si="54"/>
        <v>6.6114680226122688</v>
      </c>
      <c r="BH117" s="156">
        <f t="shared" si="54"/>
        <v>7.0483700628629737</v>
      </c>
      <c r="BI117" s="157">
        <f t="shared" si="54"/>
        <v>7.2986737747353381</v>
      </c>
      <c r="BJ117" s="156">
        <f t="shared" si="54"/>
        <v>2.7429609479237573</v>
      </c>
      <c r="BK117" s="156">
        <f t="shared" si="54"/>
        <v>2.8595380667346362</v>
      </c>
      <c r="BL117" s="156">
        <f t="shared" si="54"/>
        <v>6.6003593390825204</v>
      </c>
      <c r="BM117" s="156">
        <f t="shared" ref="BM117:CK120" si="56">IFERROR(BM25/BM36,"")</f>
        <v>6.6934351617524568</v>
      </c>
      <c r="BN117" s="156">
        <f t="shared" si="56"/>
        <v>7.0612973660855678</v>
      </c>
      <c r="BO117" s="156">
        <f t="shared" si="56"/>
        <v>7.2990127987574418</v>
      </c>
      <c r="BP117" s="156">
        <f t="shared" si="56"/>
        <v>6.9836178580987678</v>
      </c>
      <c r="BQ117" s="156">
        <f t="shared" si="56"/>
        <v>7.4841016513158101</v>
      </c>
      <c r="BR117" s="156">
        <f t="shared" si="56"/>
        <v>7.8545561912563153</v>
      </c>
      <c r="BS117" s="156">
        <f t="shared" si="56"/>
        <v>7.366390203426489</v>
      </c>
      <c r="BT117" s="156">
        <f t="shared" si="56"/>
        <v>7.806984466427509</v>
      </c>
      <c r="BU117" s="157">
        <f t="shared" si="56"/>
        <v>8.121477864709659</v>
      </c>
      <c r="BV117" s="156">
        <f t="shared" si="56"/>
        <v>3.1250945544113247</v>
      </c>
      <c r="BW117" s="156">
        <f t="shared" si="56"/>
        <v>3.2371107549896951</v>
      </c>
      <c r="BX117" s="156">
        <f t="shared" si="56"/>
        <v>7.5329514090830507</v>
      </c>
      <c r="BY117" s="156">
        <f t="shared" si="56"/>
        <v>7.630725041966941</v>
      </c>
      <c r="BZ117" s="156">
        <f t="shared" si="56"/>
        <v>8.0454133797073162</v>
      </c>
      <c r="CA117" s="156">
        <f t="shared" si="56"/>
        <v>8.3142308540698746</v>
      </c>
      <c r="CB117" s="156">
        <f t="shared" si="56"/>
        <v>7.957694734459456</v>
      </c>
      <c r="CC117" s="156">
        <f t="shared" si="56"/>
        <v>8.6148842160851959</v>
      </c>
      <c r="CD117" s="156">
        <f t="shared" si="56"/>
        <v>9.0413910993671109</v>
      </c>
      <c r="CE117" s="156">
        <f t="shared" si="56"/>
        <v>8.4801312002229121</v>
      </c>
      <c r="CF117" s="156">
        <f t="shared" si="56"/>
        <v>9.0329742267002757</v>
      </c>
      <c r="CG117" s="157">
        <f t="shared" si="56"/>
        <v>9.3973113276058839</v>
      </c>
      <c r="CH117" s="156">
        <f t="shared" si="56"/>
        <v>3.5253078066181249</v>
      </c>
      <c r="CI117" s="156">
        <f t="shared" si="56"/>
        <v>3.6529296439150958</v>
      </c>
      <c r="CJ117" s="156">
        <f t="shared" si="56"/>
        <v>8.4931438974878137</v>
      </c>
      <c r="CK117" s="156">
        <f t="shared" si="56"/>
        <v>8.6104591184652275</v>
      </c>
      <c r="CL117" s="156">
        <f t="shared" si="55"/>
        <v>9.0786390894319613</v>
      </c>
      <c r="CM117" s="156">
        <f t="shared" si="55"/>
        <v>9.3835837445005374</v>
      </c>
      <c r="CN117" s="156">
        <f t="shared" si="55"/>
        <v>8.98075808167121</v>
      </c>
      <c r="CO117" s="156">
        <f t="shared" si="55"/>
        <v>9.723653492855405</v>
      </c>
      <c r="CP117" s="156">
        <f t="shared" si="55"/>
        <v>10.206332665877232</v>
      </c>
      <c r="CQ117" s="156">
        <f t="shared" si="55"/>
        <v>9.671410110576927</v>
      </c>
      <c r="CR117" s="156">
        <f t="shared" si="55"/>
        <v>10.401145683142486</v>
      </c>
      <c r="CS117" s="157">
        <f t="shared" si="55"/>
        <v>10.82207599382369</v>
      </c>
    </row>
    <row r="118" spans="1:97" s="154" customFormat="1" x14ac:dyDescent="0.25">
      <c r="A118" s="154" t="s">
        <v>67</v>
      </c>
      <c r="B118" s="208">
        <f t="shared" ref="B118:BM121" si="57">IFERROR(B26/B37,"")</f>
        <v>1.76103550295858</v>
      </c>
      <c r="C118" s="156">
        <f t="shared" si="57"/>
        <v>2.2333424657534247</v>
      </c>
      <c r="D118" s="156">
        <f t="shared" si="57"/>
        <v>4.5088146258503405</v>
      </c>
      <c r="E118" s="156">
        <f t="shared" si="57"/>
        <v>6.0019681335356605</v>
      </c>
      <c r="F118" s="156">
        <f t="shared" si="57"/>
        <v>4.6688757485029946</v>
      </c>
      <c r="G118" s="156">
        <f t="shared" si="57"/>
        <v>5.7921955645161294</v>
      </c>
      <c r="H118" s="156">
        <f t="shared" si="57"/>
        <v>7.3826895491803279</v>
      </c>
      <c r="I118" s="156">
        <f t="shared" si="57"/>
        <v>4.6252401263823062</v>
      </c>
      <c r="J118" s="156">
        <f t="shared" si="57"/>
        <v>6.6746568213783259</v>
      </c>
      <c r="K118" s="156">
        <f t="shared" si="57"/>
        <v>4.8882666240409209</v>
      </c>
      <c r="L118" s="156">
        <f t="shared" si="57"/>
        <v>8.0814903314917128</v>
      </c>
      <c r="M118" s="157">
        <f t="shared" si="57"/>
        <v>11.480174149659863</v>
      </c>
      <c r="N118" s="158">
        <f t="shared" si="57"/>
        <v>2.2203143176733784</v>
      </c>
      <c r="O118" s="158">
        <f t="shared" si="57"/>
        <v>1.9430244716351501</v>
      </c>
      <c r="P118" s="158">
        <f t="shared" si="57"/>
        <v>4.9806190476190473</v>
      </c>
      <c r="Q118" s="158">
        <f t="shared" si="57"/>
        <v>5.1223339432753878</v>
      </c>
      <c r="R118" s="158">
        <f t="shared" si="57"/>
        <v>3.1697013815090331</v>
      </c>
      <c r="S118" s="158">
        <f t="shared" si="57"/>
        <v>4.7216449912126537</v>
      </c>
      <c r="T118" s="158">
        <f t="shared" si="57"/>
        <v>3.6038657534246576</v>
      </c>
      <c r="U118" s="158">
        <f t="shared" si="57"/>
        <v>4.0684022633744856</v>
      </c>
      <c r="V118" s="156">
        <f t="shared" si="57"/>
        <v>4.6911666137734063</v>
      </c>
      <c r="W118" s="156">
        <f t="shared" si="57"/>
        <v>3.5884203657839593</v>
      </c>
      <c r="X118" s="156">
        <f t="shared" si="57"/>
        <v>4.168392281258261</v>
      </c>
      <c r="Y118" s="157">
        <f t="shared" si="57"/>
        <v>5.4903635536292379</v>
      </c>
      <c r="Z118" s="156">
        <f t="shared" si="57"/>
        <v>1.5534444684854514</v>
      </c>
      <c r="AA118" s="156">
        <f t="shared" si="57"/>
        <v>1.5721466750387063</v>
      </c>
      <c r="AB118" s="156">
        <f t="shared" si="57"/>
        <v>3.9039249513790262</v>
      </c>
      <c r="AC118" s="156">
        <f t="shared" si="57"/>
        <v>3.7367315140141559</v>
      </c>
      <c r="AD118" s="156">
        <f t="shared" si="57"/>
        <v>3.9120409389952258</v>
      </c>
      <c r="AE118" s="156">
        <f t="shared" si="57"/>
        <v>4.0681129083127576</v>
      </c>
      <c r="AF118" s="156">
        <f t="shared" si="57"/>
        <v>3.7726696455141573</v>
      </c>
      <c r="AG118" s="156">
        <f t="shared" si="57"/>
        <v>3.9947429204941862</v>
      </c>
      <c r="AH118" s="156">
        <f t="shared" si="57"/>
        <v>4.1576882151314152</v>
      </c>
      <c r="AI118" s="156">
        <f t="shared" si="57"/>
        <v>3.8918587623963727</v>
      </c>
      <c r="AJ118" s="156">
        <f t="shared" si="57"/>
        <v>4.0882133647114376</v>
      </c>
      <c r="AK118" s="157">
        <f t="shared" si="57"/>
        <v>4.3160454634128937</v>
      </c>
      <c r="AL118" s="156">
        <f t="shared" si="57"/>
        <v>1.8672809861326789</v>
      </c>
      <c r="AM118" s="156">
        <f t="shared" si="57"/>
        <v>1.8406394111996063</v>
      </c>
      <c r="AN118" s="156">
        <f t="shared" si="57"/>
        <v>4.203934138531225</v>
      </c>
      <c r="AO118" s="156">
        <f t="shared" si="57"/>
        <v>4.0451479513043918</v>
      </c>
      <c r="AP118" s="156">
        <f t="shared" si="57"/>
        <v>4.2166245876534427</v>
      </c>
      <c r="AQ118" s="156">
        <f t="shared" si="57"/>
        <v>4.3525572965491168</v>
      </c>
      <c r="AR118" s="156">
        <f t="shared" si="57"/>
        <v>4.1739991230499509</v>
      </c>
      <c r="AS118" s="156">
        <f t="shared" si="57"/>
        <v>4.4596098210900514</v>
      </c>
      <c r="AT118" s="156">
        <f t="shared" si="57"/>
        <v>4.7033122767731079</v>
      </c>
      <c r="AU118" s="156">
        <f t="shared" si="57"/>
        <v>4.4311797823875025</v>
      </c>
      <c r="AV118" s="156">
        <f t="shared" si="57"/>
        <v>4.6548587818633109</v>
      </c>
      <c r="AW118" s="157">
        <f t="shared" si="57"/>
        <v>4.8734166577837943</v>
      </c>
      <c r="AX118" s="156">
        <f t="shared" si="57"/>
        <v>2.163214291659556</v>
      </c>
      <c r="AY118" s="156">
        <f t="shared" si="57"/>
        <v>2.1334348362253737</v>
      </c>
      <c r="AZ118" s="156">
        <f t="shared" si="57"/>
        <v>5.1167162775591875</v>
      </c>
      <c r="BA118" s="156">
        <f t="shared" si="57"/>
        <v>4.7493445813234452</v>
      </c>
      <c r="BB118" s="156">
        <f t="shared" si="57"/>
        <v>4.8622162354999032</v>
      </c>
      <c r="BC118" s="156">
        <f t="shared" si="57"/>
        <v>4.9561872893079819</v>
      </c>
      <c r="BD118" s="156">
        <f t="shared" si="57"/>
        <v>4.692364205145978</v>
      </c>
      <c r="BE118" s="156">
        <f t="shared" si="57"/>
        <v>5.0237117074189266</v>
      </c>
      <c r="BF118" s="156">
        <f t="shared" si="57"/>
        <v>5.2882555524437311</v>
      </c>
      <c r="BG118" s="156">
        <f t="shared" si="57"/>
        <v>4.9604839300293122</v>
      </c>
      <c r="BH118" s="156">
        <f t="shared" si="57"/>
        <v>5.2060446086972805</v>
      </c>
      <c r="BI118" s="157">
        <f t="shared" si="57"/>
        <v>5.4700554273925288</v>
      </c>
      <c r="BJ118" s="156">
        <f t="shared" si="57"/>
        <v>2.2873673780315573</v>
      </c>
      <c r="BK118" s="156">
        <f t="shared" si="57"/>
        <v>2.2562113108551922</v>
      </c>
      <c r="BL118" s="156">
        <f t="shared" si="57"/>
        <v>5.396624866763716</v>
      </c>
      <c r="BM118" s="156">
        <f t="shared" si="57"/>
        <v>5.1324460354963808</v>
      </c>
      <c r="BN118" s="156">
        <f t="shared" si="56"/>
        <v>5.2889438942734674</v>
      </c>
      <c r="BO118" s="156">
        <f t="shared" si="56"/>
        <v>5.4310701024953678</v>
      </c>
      <c r="BP118" s="156">
        <f t="shared" si="56"/>
        <v>5.190848476105951</v>
      </c>
      <c r="BQ118" s="156">
        <f t="shared" si="56"/>
        <v>5.5553174602902837</v>
      </c>
      <c r="BR118" s="156">
        <f t="shared" si="56"/>
        <v>5.8872506939209854</v>
      </c>
      <c r="BS118" s="156">
        <f t="shared" si="56"/>
        <v>5.5222659408045889</v>
      </c>
      <c r="BT118" s="156">
        <f t="shared" si="56"/>
        <v>5.7951907772521398</v>
      </c>
      <c r="BU118" s="157">
        <f t="shared" si="56"/>
        <v>6.0807050208122719</v>
      </c>
      <c r="BV118" s="156">
        <f t="shared" si="56"/>
        <v>2.6025228596733179</v>
      </c>
      <c r="BW118" s="156">
        <f t="shared" si="56"/>
        <v>2.5665523403087649</v>
      </c>
      <c r="BX118" s="156">
        <f t="shared" si="56"/>
        <v>6.1307132328284606</v>
      </c>
      <c r="BY118" s="156">
        <f t="shared" si="56"/>
        <v>5.8281033169319398</v>
      </c>
      <c r="BZ118" s="156">
        <f t="shared" si="56"/>
        <v>6.0015034297272152</v>
      </c>
      <c r="CA118" s="156">
        <f t="shared" si="56"/>
        <v>6.192265883347595</v>
      </c>
      <c r="CB118" s="156">
        <f t="shared" si="56"/>
        <v>5.9191594949043029</v>
      </c>
      <c r="CC118" s="156">
        <f t="shared" si="56"/>
        <v>6.3937693076489772</v>
      </c>
      <c r="CD118" s="156">
        <f t="shared" si="56"/>
        <v>6.7764842213712395</v>
      </c>
      <c r="CE118" s="156">
        <f t="shared" si="56"/>
        <v>6.3570594916145362</v>
      </c>
      <c r="CF118" s="156">
        <f t="shared" si="56"/>
        <v>6.7029502794736384</v>
      </c>
      <c r="CG118" s="157">
        <f t="shared" si="56"/>
        <v>7.0346002452605605</v>
      </c>
      <c r="CH118" s="156">
        <f t="shared" si="56"/>
        <v>2.9359648832011414</v>
      </c>
      <c r="CI118" s="156">
        <f t="shared" si="56"/>
        <v>2.8954397685003008</v>
      </c>
      <c r="CJ118" s="156">
        <f t="shared" si="56"/>
        <v>6.9125928845640807</v>
      </c>
      <c r="CK118" s="156">
        <f t="shared" si="56"/>
        <v>6.5734107478195902</v>
      </c>
      <c r="CL118" s="156">
        <f t="shared" si="55"/>
        <v>6.7681673560321443</v>
      </c>
      <c r="CM118" s="156">
        <f t="shared" si="55"/>
        <v>6.9850929186352886</v>
      </c>
      <c r="CN118" s="156">
        <f t="shared" si="55"/>
        <v>6.676327932029599</v>
      </c>
      <c r="CO118" s="156">
        <f t="shared" si="55"/>
        <v>7.2123557322682394</v>
      </c>
      <c r="CP118" s="156">
        <f t="shared" si="55"/>
        <v>7.6460383458005463</v>
      </c>
      <c r="CQ118" s="156">
        <f t="shared" si="55"/>
        <v>7.2417779341818243</v>
      </c>
      <c r="CR118" s="156">
        <f t="shared" si="55"/>
        <v>7.7144438020567652</v>
      </c>
      <c r="CS118" s="157">
        <f t="shared" si="55"/>
        <v>8.0982176508006667</v>
      </c>
    </row>
    <row r="119" spans="1:97" s="154" customFormat="1" x14ac:dyDescent="0.25">
      <c r="A119" s="154" t="s">
        <v>68</v>
      </c>
      <c r="B119" s="208">
        <f t="shared" si="57"/>
        <v>2.4917683923705725</v>
      </c>
      <c r="C119" s="156">
        <f t="shared" si="57"/>
        <v>2.775983981693364</v>
      </c>
      <c r="D119" s="156">
        <f t="shared" si="57"/>
        <v>2.7323120229007634</v>
      </c>
      <c r="E119" s="156">
        <f t="shared" si="57"/>
        <v>5.6291971476510065</v>
      </c>
      <c r="F119" s="156">
        <f t="shared" si="57"/>
        <v>4.6382645985401467</v>
      </c>
      <c r="G119" s="156">
        <f t="shared" si="57"/>
        <v>9.7116809872029251</v>
      </c>
      <c r="H119" s="156">
        <f t="shared" si="57"/>
        <v>7.995245210727969</v>
      </c>
      <c r="I119" s="156">
        <f t="shared" si="57"/>
        <v>4.0921097122302159</v>
      </c>
      <c r="J119" s="156">
        <f t="shared" si="57"/>
        <v>10.872750489236791</v>
      </c>
      <c r="K119" s="156">
        <f t="shared" si="57"/>
        <v>7.7884254966887418</v>
      </c>
      <c r="L119" s="156">
        <f t="shared" si="57"/>
        <v>11.215763713080184</v>
      </c>
      <c r="M119" s="157">
        <f t="shared" si="57"/>
        <v>12.223746164574631</v>
      </c>
      <c r="N119" s="158">
        <f t="shared" si="57"/>
        <v>2.0286574654956087</v>
      </c>
      <c r="O119" s="158">
        <f t="shared" si="57"/>
        <v>2.366229977116705</v>
      </c>
      <c r="P119" s="158">
        <f t="shared" si="57"/>
        <v>5.2971885593220343</v>
      </c>
      <c r="Q119" s="158">
        <f t="shared" si="57"/>
        <v>3.1862116451016633</v>
      </c>
      <c r="R119" s="158">
        <f t="shared" si="57"/>
        <v>4.5256977648202135</v>
      </c>
      <c r="S119" s="158">
        <f t="shared" si="57"/>
        <v>4.857896006655575</v>
      </c>
      <c r="T119" s="158">
        <f t="shared" si="57"/>
        <v>3.4272176422093983</v>
      </c>
      <c r="U119" s="158">
        <f t="shared" si="57"/>
        <v>3.3552282708142727</v>
      </c>
      <c r="V119" s="156">
        <f t="shared" si="57"/>
        <v>4.6872405677198499</v>
      </c>
      <c r="W119" s="156">
        <f t="shared" si="57"/>
        <v>4.0114974916387967</v>
      </c>
      <c r="X119" s="156">
        <f t="shared" si="57"/>
        <v>4.8372819122720552</v>
      </c>
      <c r="Y119" s="157">
        <f t="shared" si="57"/>
        <v>5.9564776144690583</v>
      </c>
      <c r="Z119" s="156">
        <f t="shared" si="57"/>
        <v>1.7920683888624609</v>
      </c>
      <c r="AA119" s="156">
        <f t="shared" si="57"/>
        <v>1.9658297067495976</v>
      </c>
      <c r="AB119" s="156">
        <f t="shared" si="57"/>
        <v>4.2273825049153668</v>
      </c>
      <c r="AC119" s="156">
        <f t="shared" si="57"/>
        <v>3.9842174599803504</v>
      </c>
      <c r="AD119" s="156">
        <f t="shared" si="57"/>
        <v>4.2875226237536319</v>
      </c>
      <c r="AE119" s="156">
        <f t="shared" si="57"/>
        <v>4.442404839647085</v>
      </c>
      <c r="AF119" s="156">
        <f t="shared" si="57"/>
        <v>4.1433625569571895</v>
      </c>
      <c r="AG119" s="156">
        <f t="shared" si="57"/>
        <v>4.4172451156293677</v>
      </c>
      <c r="AH119" s="156">
        <f t="shared" si="57"/>
        <v>4.6290738861471912</v>
      </c>
      <c r="AI119" s="156">
        <f t="shared" si="57"/>
        <v>4.313851200492123</v>
      </c>
      <c r="AJ119" s="156">
        <f t="shared" si="57"/>
        <v>4.5506861285085414</v>
      </c>
      <c r="AK119" s="157">
        <f t="shared" si="57"/>
        <v>4.7612797690394615</v>
      </c>
      <c r="AL119" s="156">
        <f t="shared" si="57"/>
        <v>2.1223594330158231</v>
      </c>
      <c r="AM119" s="156">
        <f t="shared" si="57"/>
        <v>2.2919247329305796</v>
      </c>
      <c r="AN119" s="156">
        <f t="shared" si="57"/>
        <v>4.5204857818804003</v>
      </c>
      <c r="AO119" s="156">
        <f t="shared" si="57"/>
        <v>4.3071119742595796</v>
      </c>
      <c r="AP119" s="156">
        <f t="shared" si="57"/>
        <v>4.6133496102552423</v>
      </c>
      <c r="AQ119" s="156">
        <f t="shared" si="57"/>
        <v>4.7796406931504416</v>
      </c>
      <c r="AR119" s="156">
        <f t="shared" si="57"/>
        <v>4.5233050676340598</v>
      </c>
      <c r="AS119" s="156">
        <f t="shared" si="57"/>
        <v>4.8452791579544323</v>
      </c>
      <c r="AT119" s="156">
        <f t="shared" si="57"/>
        <v>5.0767260224735864</v>
      </c>
      <c r="AU119" s="156">
        <f t="shared" si="57"/>
        <v>4.7592134503207744</v>
      </c>
      <c r="AV119" s="156">
        <f t="shared" si="57"/>
        <v>5.0194843186473275</v>
      </c>
      <c r="AW119" s="157">
        <f t="shared" si="57"/>
        <v>5.2534091163465231</v>
      </c>
      <c r="AX119" s="156">
        <f t="shared" si="57"/>
        <v>2.4064313543976783</v>
      </c>
      <c r="AY119" s="156">
        <f t="shared" si="57"/>
        <v>2.5910095802456543</v>
      </c>
      <c r="AZ119" s="156">
        <f t="shared" si="57"/>
        <v>5.3328962025458173</v>
      </c>
      <c r="BA119" s="156">
        <f t="shared" si="57"/>
        <v>4.987478070419594</v>
      </c>
      <c r="BB119" s="156">
        <f t="shared" si="57"/>
        <v>5.3138210991109602</v>
      </c>
      <c r="BC119" s="156">
        <f t="shared" si="57"/>
        <v>5.5060275244290002</v>
      </c>
      <c r="BD119" s="156">
        <f t="shared" si="57"/>
        <v>5.2119220041534158</v>
      </c>
      <c r="BE119" s="156">
        <f t="shared" si="57"/>
        <v>5.5815894635505554</v>
      </c>
      <c r="BF119" s="156">
        <f t="shared" si="57"/>
        <v>5.846513303512916</v>
      </c>
      <c r="BG119" s="156">
        <f t="shared" si="57"/>
        <v>5.482196274943508</v>
      </c>
      <c r="BH119" s="156">
        <f t="shared" si="57"/>
        <v>5.781713775517388</v>
      </c>
      <c r="BI119" s="157">
        <f t="shared" si="57"/>
        <v>6.0559443585866664</v>
      </c>
      <c r="BJ119" s="156">
        <f t="shared" si="57"/>
        <v>2.6159668335899418</v>
      </c>
      <c r="BK119" s="156">
        <f t="shared" si="57"/>
        <v>2.815848912557894</v>
      </c>
      <c r="BL119" s="156">
        <f t="shared" si="57"/>
        <v>5.7928114070030468</v>
      </c>
      <c r="BM119" s="156">
        <f t="shared" si="57"/>
        <v>5.4699958179495267</v>
      </c>
      <c r="BN119" s="156">
        <f t="shared" si="56"/>
        <v>5.8276868512880231</v>
      </c>
      <c r="BO119" s="156">
        <f t="shared" si="56"/>
        <v>6.0395442754194564</v>
      </c>
      <c r="BP119" s="156">
        <f t="shared" si="56"/>
        <v>5.7720133659258241</v>
      </c>
      <c r="BQ119" s="156">
        <f t="shared" si="56"/>
        <v>6.1820754712036816</v>
      </c>
      <c r="BR119" s="156">
        <f t="shared" si="56"/>
        <v>6.5359758296666879</v>
      </c>
      <c r="BS119" s="156">
        <f t="shared" si="56"/>
        <v>6.1257852470635354</v>
      </c>
      <c r="BT119" s="156">
        <f t="shared" si="56"/>
        <v>6.4609209616861776</v>
      </c>
      <c r="BU119" s="157">
        <f t="shared" si="56"/>
        <v>6.7628806730602218</v>
      </c>
      <c r="BV119" s="156">
        <f t="shared" si="56"/>
        <v>3.0121553853710452</v>
      </c>
      <c r="BW119" s="156">
        <f t="shared" si="56"/>
        <v>3.2315819730844804</v>
      </c>
      <c r="BX119" s="156">
        <f t="shared" si="56"/>
        <v>6.6375245875755526</v>
      </c>
      <c r="BY119" s="156">
        <f t="shared" si="56"/>
        <v>6.2619731099251172</v>
      </c>
      <c r="BZ119" s="156">
        <f t="shared" si="56"/>
        <v>6.6694664702739166</v>
      </c>
      <c r="CA119" s="156">
        <f t="shared" si="56"/>
        <v>6.9071414982677011</v>
      </c>
      <c r="CB119" s="156">
        <f t="shared" si="56"/>
        <v>6.6043055605569965</v>
      </c>
      <c r="CC119" s="156">
        <f t="shared" si="56"/>
        <v>7.1456092755013296</v>
      </c>
      <c r="CD119" s="156">
        <f t="shared" si="56"/>
        <v>7.5512388955696128</v>
      </c>
      <c r="CE119" s="156">
        <f t="shared" si="56"/>
        <v>7.0789434473662327</v>
      </c>
      <c r="CF119" s="156">
        <f t="shared" si="56"/>
        <v>7.5057018569954099</v>
      </c>
      <c r="CG119" s="157">
        <f t="shared" si="56"/>
        <v>7.8547570308467156</v>
      </c>
      <c r="CH119" s="156">
        <f t="shared" si="56"/>
        <v>3.4207995080983129</v>
      </c>
      <c r="CI119" s="156">
        <f t="shared" si="56"/>
        <v>3.6659073077906532</v>
      </c>
      <c r="CJ119" s="156">
        <f t="shared" si="56"/>
        <v>7.525832085286754</v>
      </c>
      <c r="CK119" s="156">
        <f t="shared" si="56"/>
        <v>7.0980981429352701</v>
      </c>
      <c r="CL119" s="156">
        <f t="shared" si="55"/>
        <v>7.559227108577681</v>
      </c>
      <c r="CM119" s="156">
        <f t="shared" si="55"/>
        <v>7.8270179214498405</v>
      </c>
      <c r="CN119" s="156">
        <f t="shared" si="55"/>
        <v>7.4848857938428797</v>
      </c>
      <c r="CO119" s="156">
        <f t="shared" si="55"/>
        <v>8.0972986137802554</v>
      </c>
      <c r="CP119" s="156">
        <f t="shared" si="55"/>
        <v>8.5554700231258618</v>
      </c>
      <c r="CQ119" s="156">
        <f t="shared" si="55"/>
        <v>8.1044424515631537</v>
      </c>
      <c r="CR119" s="156">
        <f t="shared" si="55"/>
        <v>8.6751015324160363</v>
      </c>
      <c r="CS119" s="157">
        <f t="shared" si="55"/>
        <v>9.0776978716989944</v>
      </c>
    </row>
    <row r="120" spans="1:97" s="154" customFormat="1" x14ac:dyDescent="0.25">
      <c r="A120" s="154" t="s">
        <v>69</v>
      </c>
      <c r="B120" s="208">
        <f t="shared" si="57"/>
        <v>2.2862222222222224</v>
      </c>
      <c r="C120" s="156">
        <f t="shared" si="57"/>
        <v>2.2852619047619047</v>
      </c>
      <c r="D120" s="156">
        <f t="shared" si="57"/>
        <v>3.9076886227544909</v>
      </c>
      <c r="E120" s="156">
        <f t="shared" si="57"/>
        <v>2.6221686746987953</v>
      </c>
      <c r="F120" s="156">
        <f t="shared" si="57"/>
        <v>2.5325880829015541</v>
      </c>
      <c r="G120" s="156">
        <f t="shared" si="57"/>
        <v>4.7397860169491528</v>
      </c>
      <c r="H120" s="156">
        <f t="shared" si="57"/>
        <v>4.458456521739131</v>
      </c>
      <c r="I120" s="156">
        <f t="shared" si="57"/>
        <v>4.4713265306122443</v>
      </c>
      <c r="J120" s="156">
        <f t="shared" si="57"/>
        <v>18.26362142857143</v>
      </c>
      <c r="K120" s="156">
        <f t="shared" si="57"/>
        <v>-2.471767857142857</v>
      </c>
      <c r="L120" s="156">
        <f t="shared" si="57"/>
        <v>13.694596036585367</v>
      </c>
      <c r="M120" s="157">
        <f t="shared" si="57"/>
        <v>17.204685233160596</v>
      </c>
      <c r="N120" s="158">
        <f t="shared" si="57"/>
        <v>3.0091796536796536</v>
      </c>
      <c r="O120" s="158">
        <f t="shared" si="57"/>
        <v>4.1886194029850747</v>
      </c>
      <c r="P120" s="158">
        <f t="shared" si="57"/>
        <v>6.0012828467153287</v>
      </c>
      <c r="Q120" s="158">
        <f t="shared" si="57"/>
        <v>2.6151254019292605</v>
      </c>
      <c r="R120" s="158">
        <f t="shared" si="57"/>
        <v>3.6025524193548386</v>
      </c>
      <c r="S120" s="158">
        <f t="shared" si="57"/>
        <v>5.3731446015424158</v>
      </c>
      <c r="T120" s="158">
        <f t="shared" si="57"/>
        <v>2.8079579439252336</v>
      </c>
      <c r="U120" s="158">
        <f t="shared" si="57"/>
        <v>3.7741222104144532</v>
      </c>
      <c r="V120" s="156">
        <f t="shared" si="57"/>
        <v>4.8110448278851985</v>
      </c>
      <c r="W120" s="156">
        <f t="shared" si="57"/>
        <v>4.242990410924306</v>
      </c>
      <c r="X120" s="156">
        <f t="shared" si="57"/>
        <v>5.1918105521240987</v>
      </c>
      <c r="Y120" s="157">
        <f t="shared" si="57"/>
        <v>6.4257322105732779</v>
      </c>
      <c r="Z120" s="156">
        <f t="shared" si="57"/>
        <v>2.4199286654643957</v>
      </c>
      <c r="AA120" s="156">
        <f t="shared" si="57"/>
        <v>2.1942814875003274</v>
      </c>
      <c r="AB120" s="156">
        <f t="shared" si="57"/>
        <v>5.0190372284851383</v>
      </c>
      <c r="AC120" s="156">
        <f t="shared" si="57"/>
        <v>4.7920268081554527</v>
      </c>
      <c r="AD120" s="156">
        <f t="shared" si="57"/>
        <v>5.3610621741884756</v>
      </c>
      <c r="AE120" s="156">
        <f t="shared" si="57"/>
        <v>5.6250585416580181</v>
      </c>
      <c r="AF120" s="156">
        <f t="shared" si="57"/>
        <v>5.2231392127824225</v>
      </c>
      <c r="AG120" s="156">
        <f t="shared" si="57"/>
        <v>5.5864216403246116</v>
      </c>
      <c r="AH120" s="156">
        <f t="shared" si="57"/>
        <v>5.8888549620643671</v>
      </c>
      <c r="AI120" s="156">
        <f t="shared" si="57"/>
        <v>5.4421980110393759</v>
      </c>
      <c r="AJ120" s="156">
        <f t="shared" si="57"/>
        <v>5.7524356590470251</v>
      </c>
      <c r="AK120" s="157">
        <f t="shared" si="57"/>
        <v>6.0502563833741574</v>
      </c>
      <c r="AL120" s="156">
        <f t="shared" si="57"/>
        <v>3.038435314723495</v>
      </c>
      <c r="AM120" s="156">
        <f t="shared" si="57"/>
        <v>2.6780767902090972</v>
      </c>
      <c r="AN120" s="156">
        <f t="shared" si="57"/>
        <v>5.3349914673843237</v>
      </c>
      <c r="AO120" s="156">
        <f t="shared" si="57"/>
        <v>5.1507280166918568</v>
      </c>
      <c r="AP120" s="156">
        <f t="shared" si="57"/>
        <v>5.73690636392661</v>
      </c>
      <c r="AQ120" s="156">
        <f t="shared" si="57"/>
        <v>5.9830219161289229</v>
      </c>
      <c r="AR120" s="156">
        <f t="shared" si="57"/>
        <v>5.6307684899429677</v>
      </c>
      <c r="AS120" s="156">
        <f t="shared" si="57"/>
        <v>6.0314859973757109</v>
      </c>
      <c r="AT120" s="156">
        <f t="shared" si="57"/>
        <v>6.3344642357555712</v>
      </c>
      <c r="AU120" s="156">
        <f t="shared" si="57"/>
        <v>5.9205816338216923</v>
      </c>
      <c r="AV120" s="156">
        <f t="shared" si="57"/>
        <v>6.2691243653624298</v>
      </c>
      <c r="AW120" s="157">
        <f t="shared" si="57"/>
        <v>6.5845721110111644</v>
      </c>
      <c r="AX120" s="156">
        <f t="shared" si="57"/>
        <v>3.3930172327325963</v>
      </c>
      <c r="AY120" s="156">
        <f t="shared" si="57"/>
        <v>3.0230191800850954</v>
      </c>
      <c r="AZ120" s="156">
        <f t="shared" si="57"/>
        <v>6.280148048705672</v>
      </c>
      <c r="BA120" s="156">
        <f t="shared" si="57"/>
        <v>5.9646960246738407</v>
      </c>
      <c r="BB120" s="156">
        <f t="shared" si="57"/>
        <v>6.5987132713912784</v>
      </c>
      <c r="BC120" s="156">
        <f t="shared" si="57"/>
        <v>6.8536035996915219</v>
      </c>
      <c r="BD120" s="156">
        <f t="shared" si="57"/>
        <v>6.4466738668403485</v>
      </c>
      <c r="BE120" s="156">
        <f t="shared" si="57"/>
        <v>6.9046013079022099</v>
      </c>
      <c r="BF120" s="156">
        <f t="shared" si="57"/>
        <v>7.2297921716963742</v>
      </c>
      <c r="BG120" s="156">
        <f t="shared" si="57"/>
        <v>6.7507332471578962</v>
      </c>
      <c r="BH120" s="156">
        <f t="shared" si="57"/>
        <v>7.15473397565132</v>
      </c>
      <c r="BI120" s="157">
        <f t="shared" si="57"/>
        <v>7.4931568471494163</v>
      </c>
      <c r="BJ120" s="156">
        <f t="shared" si="57"/>
        <v>3.6724920647341253</v>
      </c>
      <c r="BK120" s="156">
        <f t="shared" si="57"/>
        <v>3.2955607035397496</v>
      </c>
      <c r="BL120" s="156">
        <f t="shared" si="57"/>
        <v>6.8177995149913437</v>
      </c>
      <c r="BM120" s="156">
        <f t="shared" si="57"/>
        <v>6.5238046065129316</v>
      </c>
      <c r="BN120" s="156">
        <f t="shared" si="56"/>
        <v>7.2273679568220404</v>
      </c>
      <c r="BO120" s="156">
        <f t="shared" si="56"/>
        <v>7.5308990569102416</v>
      </c>
      <c r="BP120" s="156">
        <f t="shared" si="56"/>
        <v>7.1736127219331598</v>
      </c>
      <c r="BQ120" s="156">
        <f t="shared" si="56"/>
        <v>7.6801817626499442</v>
      </c>
      <c r="BR120" s="156">
        <f t="shared" si="56"/>
        <v>8.1152479652215881</v>
      </c>
      <c r="BS120" s="156">
        <f t="shared" si="56"/>
        <v>7.5880460352292545</v>
      </c>
      <c r="BT120" s="156">
        <f t="shared" si="56"/>
        <v>8.0339736749420112</v>
      </c>
      <c r="BU120" s="157">
        <f t="shared" si="56"/>
        <v>8.4300251575414435</v>
      </c>
      <c r="BV120" s="156">
        <f t="shared" si="56"/>
        <v>4.1951133752532792</v>
      </c>
      <c r="BW120" s="156">
        <f t="shared" si="56"/>
        <v>3.7465478601966269</v>
      </c>
      <c r="BX120" s="156">
        <f t="shared" si="56"/>
        <v>7.7723905812211527</v>
      </c>
      <c r="BY120" s="156">
        <f t="shared" si="56"/>
        <v>7.4421531658208409</v>
      </c>
      <c r="BZ120" s="156">
        <f t="shared" si="56"/>
        <v>8.2368078032416658</v>
      </c>
      <c r="CA120" s="156">
        <f t="shared" si="56"/>
        <v>8.576114092158118</v>
      </c>
      <c r="CB120" s="156">
        <f t="shared" si="56"/>
        <v>8.1643498817314075</v>
      </c>
      <c r="CC120" s="156">
        <f t="shared" si="56"/>
        <v>8.849693636882618</v>
      </c>
      <c r="CD120" s="156">
        <f t="shared" si="56"/>
        <v>9.3540880289697288</v>
      </c>
      <c r="CE120" s="156">
        <f t="shared" si="56"/>
        <v>8.7469579887658018</v>
      </c>
      <c r="CF120" s="156">
        <f t="shared" si="56"/>
        <v>9.3191217247295182</v>
      </c>
      <c r="CG120" s="157">
        <f t="shared" si="56"/>
        <v>9.7863309799090104</v>
      </c>
      <c r="CH120" s="156">
        <f t="shared" si="56"/>
        <v>4.7466757524201366</v>
      </c>
      <c r="CI120" s="156">
        <f t="shared" si="56"/>
        <v>4.2323205744381331</v>
      </c>
      <c r="CJ120" s="156">
        <f t="shared" si="56"/>
        <v>8.7889340956500845</v>
      </c>
      <c r="CK120" s="156">
        <f t="shared" si="56"/>
        <v>8.4209867585191418</v>
      </c>
      <c r="CL120" s="156">
        <f t="shared" si="55"/>
        <v>9.3254536752399737</v>
      </c>
      <c r="CM120" s="156">
        <f t="shared" si="55"/>
        <v>9.712471947745561</v>
      </c>
      <c r="CN120" s="156">
        <f t="shared" si="55"/>
        <v>9.2406891882097018</v>
      </c>
      <c r="CO120" s="156">
        <f t="shared" si="55"/>
        <v>10.016701461342912</v>
      </c>
      <c r="CP120" s="156">
        <f t="shared" si="55"/>
        <v>10.589004183036543</v>
      </c>
      <c r="CQ120" s="156">
        <f t="shared" si="55"/>
        <v>10.026132650676239</v>
      </c>
      <c r="CR120" s="156">
        <f t="shared" si="55"/>
        <v>10.75866590009859</v>
      </c>
      <c r="CS120" s="157">
        <f t="shared" si="55"/>
        <v>11.300017578079721</v>
      </c>
    </row>
    <row r="121" spans="1:97" s="164" customFormat="1" x14ac:dyDescent="0.25">
      <c r="A121" s="164" t="s">
        <v>100</v>
      </c>
      <c r="B121" s="209">
        <f t="shared" si="57"/>
        <v>4.1737335737179482</v>
      </c>
      <c r="C121" s="203">
        <f t="shared" si="57"/>
        <v>3.4992293116782669</v>
      </c>
      <c r="D121" s="203">
        <f t="shared" si="57"/>
        <v>6.7749793226381456</v>
      </c>
      <c r="E121" s="203">
        <f t="shared" si="57"/>
        <v>7.6088305138844543</v>
      </c>
      <c r="F121" s="203">
        <f t="shared" si="57"/>
        <v>6.1018565331582408</v>
      </c>
      <c r="G121" s="203">
        <f t="shared" si="57"/>
        <v>8.8054843598839057</v>
      </c>
      <c r="H121" s="203">
        <f t="shared" si="57"/>
        <v>9.3378234729772931</v>
      </c>
      <c r="I121" s="203">
        <f t="shared" si="57"/>
        <v>5.0694998491704375</v>
      </c>
      <c r="J121" s="203">
        <f t="shared" si="57"/>
        <v>11.232862467494941</v>
      </c>
      <c r="K121" s="203">
        <f t="shared" si="57"/>
        <v>7.0545446575342448</v>
      </c>
      <c r="L121" s="203">
        <f t="shared" si="57"/>
        <v>10.684520750000011</v>
      </c>
      <c r="M121" s="204">
        <f t="shared" si="57"/>
        <v>14.175362885596305</v>
      </c>
      <c r="N121" s="205">
        <f t="shared" si="57"/>
        <v>3.0890964870067368</v>
      </c>
      <c r="O121" s="205">
        <f t="shared" si="57"/>
        <v>3.3866026555200324</v>
      </c>
      <c r="P121" s="205">
        <f t="shared" si="57"/>
        <v>7.902229773462782</v>
      </c>
      <c r="Q121" s="205">
        <f t="shared" si="57"/>
        <v>6.847292563817982</v>
      </c>
      <c r="R121" s="205">
        <f t="shared" si="57"/>
        <v>5.7106695740365101</v>
      </c>
      <c r="S121" s="205">
        <f t="shared" si="57"/>
        <v>7.2470905653892546</v>
      </c>
      <c r="T121" s="205">
        <f t="shared" si="57"/>
        <v>4.7376887134964507</v>
      </c>
      <c r="U121" s="205">
        <f t="shared" si="57"/>
        <v>4.5704190817790575</v>
      </c>
      <c r="V121" s="203">
        <f t="shared" si="57"/>
        <v>7.080414621231756</v>
      </c>
      <c r="W121" s="203">
        <f t="shared" si="57"/>
        <v>5.9991622918100633</v>
      </c>
      <c r="X121" s="203">
        <f t="shared" si="57"/>
        <v>6.7291313359196216</v>
      </c>
      <c r="Y121" s="204">
        <f t="shared" si="57"/>
        <v>7.8405005293610062</v>
      </c>
      <c r="Z121" s="203">
        <f t="shared" si="57"/>
        <v>2.1219352177580371</v>
      </c>
      <c r="AA121" s="203">
        <f t="shared" si="57"/>
        <v>2.1370877620676363</v>
      </c>
      <c r="AB121" s="203">
        <f t="shared" si="57"/>
        <v>4.9311954456069884</v>
      </c>
      <c r="AC121" s="203">
        <f t="shared" si="57"/>
        <v>4.7800316248487347</v>
      </c>
      <c r="AD121" s="203">
        <f t="shared" si="57"/>
        <v>5.3776088548757341</v>
      </c>
      <c r="AE121" s="203">
        <f t="shared" si="57"/>
        <v>5.6330897664816524</v>
      </c>
      <c r="AF121" s="203">
        <f t="shared" si="57"/>
        <v>5.1613450970519068</v>
      </c>
      <c r="AG121" s="203">
        <f t="shared" si="57"/>
        <v>5.5264878907144164</v>
      </c>
      <c r="AH121" s="203">
        <f t="shared" si="57"/>
        <v>5.7834078972486305</v>
      </c>
      <c r="AI121" s="203">
        <f t="shared" si="57"/>
        <v>5.3397319620357333</v>
      </c>
      <c r="AJ121" s="203">
        <f t="shared" si="57"/>
        <v>5.6623405857749924</v>
      </c>
      <c r="AK121" s="204">
        <f t="shared" si="57"/>
        <v>5.9224801366885904</v>
      </c>
      <c r="AL121" s="203">
        <f t="shared" si="57"/>
        <v>2.5226996782111093</v>
      </c>
      <c r="AM121" s="203">
        <f t="shared" si="57"/>
        <v>2.5022656582175506</v>
      </c>
      <c r="AN121" s="203">
        <f t="shared" si="57"/>
        <v>5.3018089346223682</v>
      </c>
      <c r="AO121" s="203">
        <f t="shared" si="57"/>
        <v>5.1790004043689768</v>
      </c>
      <c r="AP121" s="203">
        <f t="shared" si="57"/>
        <v>5.7809169169181729</v>
      </c>
      <c r="AQ121" s="203">
        <f t="shared" si="57"/>
        <v>5.9774749199453145</v>
      </c>
      <c r="AR121" s="203">
        <f t="shared" si="57"/>
        <v>5.6070013188101289</v>
      </c>
      <c r="AS121" s="203">
        <f t="shared" si="57"/>
        <v>6.0175482864159395</v>
      </c>
      <c r="AT121" s="203">
        <f t="shared" si="57"/>
        <v>6.2869596467156708</v>
      </c>
      <c r="AU121" s="203">
        <f t="shared" si="57"/>
        <v>5.8555559706441098</v>
      </c>
      <c r="AV121" s="203">
        <f t="shared" si="57"/>
        <v>6.2068272067818988</v>
      </c>
      <c r="AW121" s="204">
        <f t="shared" si="57"/>
        <v>6.4534909366789446</v>
      </c>
      <c r="AX121" s="203">
        <f t="shared" si="57"/>
        <v>2.8803001943764914</v>
      </c>
      <c r="AY121" s="203">
        <f t="shared" si="57"/>
        <v>2.8549335115303482</v>
      </c>
      <c r="AZ121" s="203">
        <f t="shared" si="57"/>
        <v>6.3146689018787949</v>
      </c>
      <c r="BA121" s="203">
        <f t="shared" si="57"/>
        <v>6.0510705750577323</v>
      </c>
      <c r="BB121" s="203">
        <f t="shared" si="57"/>
        <v>6.6803464165983364</v>
      </c>
      <c r="BC121" s="203">
        <f t="shared" si="57"/>
        <v>6.8600786875420905</v>
      </c>
      <c r="BD121" s="203">
        <f t="shared" si="57"/>
        <v>6.4274108793864366</v>
      </c>
      <c r="BE121" s="203">
        <f t="shared" si="57"/>
        <v>6.8584581424230029</v>
      </c>
      <c r="BF121" s="203">
        <f t="shared" si="57"/>
        <v>7.1614593329242293</v>
      </c>
      <c r="BG121" s="203">
        <f t="shared" si="57"/>
        <v>6.6724654483534609</v>
      </c>
      <c r="BH121" s="203">
        <f t="shared" si="57"/>
        <v>7.0380771675309104</v>
      </c>
      <c r="BI121" s="204">
        <f t="shared" si="57"/>
        <v>7.3502203628538165</v>
      </c>
      <c r="BJ121" s="203">
        <f t="shared" si="57"/>
        <v>3.0843590305678119</v>
      </c>
      <c r="BK121" s="203">
        <f t="shared" si="57"/>
        <v>3.0718038131291658</v>
      </c>
      <c r="BL121" s="203">
        <f t="shared" si="57"/>
        <v>6.7673810945961916</v>
      </c>
      <c r="BM121" s="203">
        <f t="shared" ref="BM121:CK121" si="58">IFERROR(BM29/BM40,"")</f>
        <v>6.5654282558451911</v>
      </c>
      <c r="BN121" s="203">
        <f t="shared" si="58"/>
        <v>7.2537817835870131</v>
      </c>
      <c r="BO121" s="203">
        <f t="shared" si="58"/>
        <v>7.4625921926576684</v>
      </c>
      <c r="BP121" s="203">
        <f t="shared" si="58"/>
        <v>7.0798379309365993</v>
      </c>
      <c r="BQ121" s="203">
        <f t="shared" si="58"/>
        <v>7.5659223705818732</v>
      </c>
      <c r="BR121" s="203">
        <f t="shared" si="58"/>
        <v>7.9827365182108201</v>
      </c>
      <c r="BS121" s="203">
        <f t="shared" si="58"/>
        <v>7.4514626903609962</v>
      </c>
      <c r="BT121" s="203">
        <f t="shared" si="58"/>
        <v>7.8643476878368306</v>
      </c>
      <c r="BU121" s="204">
        <f t="shared" si="58"/>
        <v>8.2125618034945873</v>
      </c>
      <c r="BV121" s="203">
        <f t="shared" si="58"/>
        <v>3.5381719883645126</v>
      </c>
      <c r="BW121" s="203">
        <f t="shared" si="58"/>
        <v>3.5175223712986128</v>
      </c>
      <c r="BX121" s="203">
        <f t="shared" si="58"/>
        <v>7.7323630964365933</v>
      </c>
      <c r="BY121" s="203">
        <f t="shared" si="58"/>
        <v>7.5039221959503548</v>
      </c>
      <c r="BZ121" s="203">
        <f t="shared" si="58"/>
        <v>8.3141857469327345</v>
      </c>
      <c r="CA121" s="203">
        <f t="shared" si="58"/>
        <v>8.5476807871354907</v>
      </c>
      <c r="CB121" s="203">
        <f t="shared" si="58"/>
        <v>8.1112721269177488</v>
      </c>
      <c r="CC121" s="203">
        <f t="shared" si="58"/>
        <v>8.7529083239399146</v>
      </c>
      <c r="CD121" s="203">
        <f t="shared" si="58"/>
        <v>9.2287948916140454</v>
      </c>
      <c r="CE121" s="203">
        <f t="shared" si="58"/>
        <v>8.6141038282892524</v>
      </c>
      <c r="CF121" s="203">
        <f t="shared" si="58"/>
        <v>9.1334989763650043</v>
      </c>
      <c r="CG121" s="204">
        <f t="shared" si="58"/>
        <v>9.5433890532573997</v>
      </c>
      <c r="CH121" s="203">
        <f t="shared" si="58"/>
        <v>3.9944651057080374</v>
      </c>
      <c r="CI121" s="203">
        <f t="shared" si="58"/>
        <v>3.9736040806066786</v>
      </c>
      <c r="CJ121" s="203">
        <f t="shared" si="58"/>
        <v>8.7345111978903329</v>
      </c>
      <c r="CK121" s="203">
        <f t="shared" si="58"/>
        <v>8.4780897793761998</v>
      </c>
      <c r="CL121" s="203">
        <f t="shared" si="55"/>
        <v>9.3894127614188569</v>
      </c>
      <c r="CM121" s="203">
        <f t="shared" si="55"/>
        <v>9.6523675762609802</v>
      </c>
      <c r="CN121" s="203">
        <f t="shared" si="55"/>
        <v>9.1577359083988554</v>
      </c>
      <c r="CO121" s="203">
        <f t="shared" si="55"/>
        <v>9.8823940562298596</v>
      </c>
      <c r="CP121" s="203">
        <f t="shared" si="55"/>
        <v>10.421892887157675</v>
      </c>
      <c r="CQ121" s="203">
        <f t="shared" si="55"/>
        <v>9.8315685690469312</v>
      </c>
      <c r="CR121" s="203">
        <f t="shared" si="55"/>
        <v>10.522893992550168</v>
      </c>
      <c r="CS121" s="204">
        <f t="shared" si="55"/>
        <v>10.997483692365279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1"/>
  </sheetPr>
  <dimension ref="A3:CS121"/>
  <sheetViews>
    <sheetView showGridLines="0" zoomScale="70" zoomScaleNormal="70" workbookViewId="0">
      <pane xSplit="13" ySplit="6" topLeftCell="N7" activePane="bottomRight" state="frozen"/>
      <selection activeCell="CO72" sqref="CO72"/>
      <selection pane="topRight" activeCell="CO72" sqref="CO72"/>
      <selection pane="bottomLeft" activeCell="CO72" sqref="CO72"/>
      <selection pane="bottomRight" activeCell="P26" sqref="P26"/>
    </sheetView>
  </sheetViews>
  <sheetFormatPr defaultColWidth="9.140625" defaultRowHeight="15" x14ac:dyDescent="0.25"/>
  <cols>
    <col min="1" max="1" width="21" style="134" customWidth="1" collapsed="1"/>
    <col min="2" max="12" width="9.140625" style="134" hidden="1" customWidth="1" collapsed="1"/>
    <col min="13" max="13" width="9.140625" style="159" hidden="1" customWidth="1" collapsed="1"/>
    <col min="14" max="24" width="9.140625" style="134" customWidth="1" collapsed="1"/>
    <col min="25" max="25" width="9.140625" style="159" customWidth="1" collapsed="1"/>
    <col min="26" max="36" width="9.140625" style="139" collapsed="1"/>
    <col min="37" max="37" width="9.140625" style="160" collapsed="1"/>
    <col min="38" max="48" width="9.140625" style="139" collapsed="1"/>
    <col min="49" max="49" width="9.140625" style="160" collapsed="1"/>
    <col min="50" max="60" width="9.140625" style="139" collapsed="1"/>
    <col min="61" max="61" width="9.140625" style="160" collapsed="1"/>
    <col min="62" max="72" width="9.140625" style="139" collapsed="1"/>
    <col min="73" max="73" width="9.140625" style="160" collapsed="1"/>
    <col min="74" max="84" width="9.140625" style="139" collapsed="1"/>
    <col min="85" max="85" width="9.140625" style="160" collapsed="1"/>
    <col min="86" max="96" width="9.140625" style="139" collapsed="1"/>
    <col min="97" max="97" width="9.140625" style="160" collapsed="1"/>
    <col min="98" max="16384" width="9.140625" style="139" collapsed="1"/>
  </cols>
  <sheetData>
    <row r="3" spans="1:97" s="210" customFormat="1" ht="15.75" x14ac:dyDescent="0.25">
      <c r="A3" s="210" t="s">
        <v>235</v>
      </c>
      <c r="M3" s="211"/>
      <c r="U3" s="210">
        <v>4</v>
      </c>
      <c r="V3" s="210">
        <v>1</v>
      </c>
      <c r="W3" s="210">
        <v>1</v>
      </c>
      <c r="X3" s="210">
        <v>1</v>
      </c>
      <c r="Y3" s="211">
        <v>1</v>
      </c>
      <c r="Z3" s="210">
        <v>0</v>
      </c>
      <c r="AA3" s="210">
        <v>0</v>
      </c>
      <c r="AB3" s="210">
        <v>2</v>
      </c>
      <c r="AC3" s="210">
        <v>1</v>
      </c>
      <c r="AD3" s="210">
        <v>2</v>
      </c>
      <c r="AE3" s="210">
        <v>2</v>
      </c>
      <c r="AF3" s="210">
        <v>1</v>
      </c>
      <c r="AG3" s="210">
        <v>1</v>
      </c>
      <c r="AH3" s="210">
        <v>2</v>
      </c>
      <c r="AI3" s="210">
        <v>1</v>
      </c>
      <c r="AJ3" s="210">
        <v>1</v>
      </c>
      <c r="AK3" s="211">
        <v>1</v>
      </c>
      <c r="AL3" s="210">
        <v>0</v>
      </c>
      <c r="AM3" s="210">
        <v>0</v>
      </c>
      <c r="AN3" s="210">
        <v>2</v>
      </c>
      <c r="AO3" s="210">
        <v>1</v>
      </c>
      <c r="AP3" s="210">
        <v>2</v>
      </c>
      <c r="AQ3" s="210">
        <v>2</v>
      </c>
      <c r="AR3" s="210">
        <v>1</v>
      </c>
      <c r="AS3" s="210">
        <v>1</v>
      </c>
      <c r="AT3" s="210">
        <v>2</v>
      </c>
      <c r="AU3" s="210">
        <v>1</v>
      </c>
      <c r="AV3" s="210">
        <v>1</v>
      </c>
      <c r="AW3" s="211">
        <v>1</v>
      </c>
      <c r="AX3" s="210">
        <v>0</v>
      </c>
      <c r="AY3" s="210">
        <v>0</v>
      </c>
      <c r="AZ3" s="210">
        <v>1</v>
      </c>
      <c r="BA3" s="210">
        <v>1</v>
      </c>
      <c r="BB3" s="210">
        <v>1</v>
      </c>
      <c r="BC3" s="210">
        <v>1</v>
      </c>
      <c r="BD3" s="210">
        <v>1</v>
      </c>
      <c r="BE3" s="210">
        <v>1</v>
      </c>
      <c r="BF3" s="210">
        <v>1</v>
      </c>
      <c r="BG3" s="210">
        <v>1</v>
      </c>
      <c r="BI3" s="211"/>
      <c r="BL3" s="210">
        <v>1</v>
      </c>
      <c r="BO3" s="210">
        <v>1</v>
      </c>
      <c r="BR3" s="210">
        <v>1</v>
      </c>
      <c r="BU3" s="211"/>
      <c r="BX3" s="210">
        <v>1</v>
      </c>
      <c r="CA3" s="210">
        <v>1</v>
      </c>
      <c r="CD3" s="210">
        <v>1</v>
      </c>
      <c r="CG3" s="211"/>
      <c r="CJ3" s="210">
        <v>1</v>
      </c>
      <c r="CM3" s="210">
        <v>1</v>
      </c>
      <c r="CP3" s="210">
        <v>1</v>
      </c>
      <c r="CS3" s="211"/>
    </row>
    <row r="4" spans="1:97" s="210" customFormat="1" ht="15.75" x14ac:dyDescent="0.25">
      <c r="A4" s="210" t="s">
        <v>236</v>
      </c>
      <c r="M4" s="211"/>
      <c r="U4" s="210">
        <f>U3</f>
        <v>4</v>
      </c>
      <c r="V4" s="210">
        <f>U4+V3</f>
        <v>5</v>
      </c>
      <c r="W4" s="210">
        <f t="shared" ref="W4:CH4" si="0">V4+W3</f>
        <v>6</v>
      </c>
      <c r="X4" s="210">
        <f t="shared" si="0"/>
        <v>7</v>
      </c>
      <c r="Y4" s="211">
        <f t="shared" si="0"/>
        <v>8</v>
      </c>
      <c r="Z4" s="210">
        <f t="shared" si="0"/>
        <v>8</v>
      </c>
      <c r="AA4" s="210">
        <f t="shared" si="0"/>
        <v>8</v>
      </c>
      <c r="AB4" s="210">
        <f t="shared" si="0"/>
        <v>10</v>
      </c>
      <c r="AC4" s="210">
        <f t="shared" si="0"/>
        <v>11</v>
      </c>
      <c r="AD4" s="210">
        <f t="shared" si="0"/>
        <v>13</v>
      </c>
      <c r="AE4" s="210">
        <f t="shared" si="0"/>
        <v>15</v>
      </c>
      <c r="AF4" s="210">
        <f t="shared" si="0"/>
        <v>16</v>
      </c>
      <c r="AG4" s="210">
        <f t="shared" si="0"/>
        <v>17</v>
      </c>
      <c r="AH4" s="210">
        <f t="shared" si="0"/>
        <v>19</v>
      </c>
      <c r="AI4" s="210">
        <f t="shared" si="0"/>
        <v>20</v>
      </c>
      <c r="AJ4" s="210">
        <f t="shared" si="0"/>
        <v>21</v>
      </c>
      <c r="AK4" s="211">
        <f t="shared" si="0"/>
        <v>22</v>
      </c>
      <c r="AL4" s="210">
        <f t="shared" si="0"/>
        <v>22</v>
      </c>
      <c r="AM4" s="210">
        <f t="shared" si="0"/>
        <v>22</v>
      </c>
      <c r="AN4" s="210">
        <f t="shared" si="0"/>
        <v>24</v>
      </c>
      <c r="AO4" s="210">
        <f t="shared" si="0"/>
        <v>25</v>
      </c>
      <c r="AP4" s="210">
        <f t="shared" si="0"/>
        <v>27</v>
      </c>
      <c r="AQ4" s="210">
        <f t="shared" si="0"/>
        <v>29</v>
      </c>
      <c r="AR4" s="210">
        <f t="shared" si="0"/>
        <v>30</v>
      </c>
      <c r="AS4" s="210">
        <f t="shared" si="0"/>
        <v>31</v>
      </c>
      <c r="AT4" s="210">
        <f t="shared" si="0"/>
        <v>33</v>
      </c>
      <c r="AU4" s="210">
        <f t="shared" si="0"/>
        <v>34</v>
      </c>
      <c r="AV4" s="210">
        <f t="shared" si="0"/>
        <v>35</v>
      </c>
      <c r="AW4" s="211">
        <f t="shared" si="0"/>
        <v>36</v>
      </c>
      <c r="AX4" s="210">
        <f t="shared" si="0"/>
        <v>36</v>
      </c>
      <c r="AY4" s="210">
        <f t="shared" si="0"/>
        <v>36</v>
      </c>
      <c r="AZ4" s="210">
        <f t="shared" si="0"/>
        <v>37</v>
      </c>
      <c r="BA4" s="210">
        <f t="shared" si="0"/>
        <v>38</v>
      </c>
      <c r="BB4" s="210">
        <f t="shared" si="0"/>
        <v>39</v>
      </c>
      <c r="BC4" s="210">
        <f t="shared" si="0"/>
        <v>40</v>
      </c>
      <c r="BD4" s="210">
        <f t="shared" si="0"/>
        <v>41</v>
      </c>
      <c r="BE4" s="210">
        <f t="shared" si="0"/>
        <v>42</v>
      </c>
      <c r="BF4" s="210">
        <f t="shared" si="0"/>
        <v>43</v>
      </c>
      <c r="BG4" s="210">
        <f t="shared" si="0"/>
        <v>44</v>
      </c>
      <c r="BH4" s="210">
        <f t="shared" si="0"/>
        <v>44</v>
      </c>
      <c r="BI4" s="211">
        <f t="shared" si="0"/>
        <v>44</v>
      </c>
      <c r="BJ4" s="210">
        <f t="shared" si="0"/>
        <v>44</v>
      </c>
      <c r="BK4" s="210">
        <f t="shared" si="0"/>
        <v>44</v>
      </c>
      <c r="BL4" s="210">
        <f t="shared" si="0"/>
        <v>45</v>
      </c>
      <c r="BM4" s="210">
        <f t="shared" si="0"/>
        <v>45</v>
      </c>
      <c r="BN4" s="210">
        <f t="shared" si="0"/>
        <v>45</v>
      </c>
      <c r="BO4" s="210">
        <f t="shared" si="0"/>
        <v>46</v>
      </c>
      <c r="BP4" s="210">
        <f t="shared" si="0"/>
        <v>46</v>
      </c>
      <c r="BQ4" s="210">
        <f t="shared" si="0"/>
        <v>46</v>
      </c>
      <c r="BR4" s="210">
        <f t="shared" si="0"/>
        <v>47</v>
      </c>
      <c r="BS4" s="210">
        <f t="shared" si="0"/>
        <v>47</v>
      </c>
      <c r="BT4" s="210">
        <f t="shared" si="0"/>
        <v>47</v>
      </c>
      <c r="BU4" s="211">
        <f t="shared" si="0"/>
        <v>47</v>
      </c>
      <c r="BV4" s="210">
        <f t="shared" si="0"/>
        <v>47</v>
      </c>
      <c r="BW4" s="210">
        <f t="shared" si="0"/>
        <v>47</v>
      </c>
      <c r="BX4" s="210">
        <f t="shared" si="0"/>
        <v>48</v>
      </c>
      <c r="BY4" s="210">
        <f t="shared" si="0"/>
        <v>48</v>
      </c>
      <c r="BZ4" s="210">
        <f t="shared" si="0"/>
        <v>48</v>
      </c>
      <c r="CA4" s="210">
        <f t="shared" si="0"/>
        <v>49</v>
      </c>
      <c r="CB4" s="210">
        <f t="shared" si="0"/>
        <v>49</v>
      </c>
      <c r="CC4" s="210">
        <f t="shared" si="0"/>
        <v>49</v>
      </c>
      <c r="CD4" s="210">
        <f t="shared" si="0"/>
        <v>50</v>
      </c>
      <c r="CE4" s="210">
        <f t="shared" si="0"/>
        <v>50</v>
      </c>
      <c r="CF4" s="210">
        <f t="shared" si="0"/>
        <v>50</v>
      </c>
      <c r="CG4" s="211">
        <f t="shared" si="0"/>
        <v>50</v>
      </c>
      <c r="CH4" s="210">
        <f t="shared" si="0"/>
        <v>50</v>
      </c>
      <c r="CI4" s="210">
        <f t="shared" ref="CI4:CS4" si="1">CH4+CI3</f>
        <v>50</v>
      </c>
      <c r="CJ4" s="210">
        <f t="shared" si="1"/>
        <v>51</v>
      </c>
      <c r="CK4" s="210">
        <f t="shared" si="1"/>
        <v>51</v>
      </c>
      <c r="CL4" s="210">
        <f t="shared" si="1"/>
        <v>51</v>
      </c>
      <c r="CM4" s="210">
        <f t="shared" si="1"/>
        <v>52</v>
      </c>
      <c r="CN4" s="210">
        <f t="shared" si="1"/>
        <v>52</v>
      </c>
      <c r="CO4" s="210">
        <f t="shared" si="1"/>
        <v>52</v>
      </c>
      <c r="CP4" s="210">
        <f t="shared" si="1"/>
        <v>53</v>
      </c>
      <c r="CQ4" s="210">
        <f t="shared" si="1"/>
        <v>53</v>
      </c>
      <c r="CR4" s="210">
        <f t="shared" si="1"/>
        <v>53</v>
      </c>
      <c r="CS4" s="211">
        <f t="shared" si="1"/>
        <v>53</v>
      </c>
    </row>
    <row r="5" spans="1:97" x14ac:dyDescent="0.25"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6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6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6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6"/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6"/>
      <c r="BJ5" s="135"/>
      <c r="BK5" s="135"/>
      <c r="BL5" s="135"/>
      <c r="BM5" s="135"/>
      <c r="BN5" s="135"/>
      <c r="BO5" s="135"/>
      <c r="BP5" s="135"/>
      <c r="BQ5" s="135"/>
      <c r="BR5" s="135"/>
      <c r="BS5" s="135"/>
      <c r="BT5" s="135"/>
      <c r="BU5" s="136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6"/>
      <c r="CH5" s="135"/>
      <c r="CI5" s="135"/>
      <c r="CJ5" s="135"/>
      <c r="CK5" s="135"/>
      <c r="CL5" s="135"/>
      <c r="CM5" s="135"/>
      <c r="CN5" s="135"/>
      <c r="CO5" s="135"/>
      <c r="CP5" s="135"/>
      <c r="CQ5" s="135"/>
      <c r="CR5" s="135"/>
      <c r="CS5" s="136"/>
    </row>
    <row r="6" spans="1:97" s="140" customFormat="1" x14ac:dyDescent="0.25">
      <c r="A6" s="140" t="s">
        <v>237</v>
      </c>
      <c r="B6" s="140">
        <v>42005</v>
      </c>
      <c r="C6" s="140">
        <v>42036</v>
      </c>
      <c r="D6" s="140">
        <v>42064</v>
      </c>
      <c r="E6" s="140">
        <v>42095</v>
      </c>
      <c r="F6" s="140">
        <v>42125</v>
      </c>
      <c r="G6" s="140">
        <v>42156</v>
      </c>
      <c r="H6" s="140">
        <v>42186</v>
      </c>
      <c r="I6" s="140">
        <v>42217</v>
      </c>
      <c r="J6" s="140">
        <v>42248</v>
      </c>
      <c r="K6" s="140">
        <v>42278</v>
      </c>
      <c r="L6" s="140">
        <v>42309</v>
      </c>
      <c r="M6" s="141">
        <v>42339</v>
      </c>
      <c r="N6" s="212">
        <v>42370</v>
      </c>
      <c r="O6" s="212">
        <v>42401</v>
      </c>
      <c r="P6" s="212">
        <v>42430</v>
      </c>
      <c r="Q6" s="212">
        <v>42461</v>
      </c>
      <c r="R6" s="212">
        <v>42491</v>
      </c>
      <c r="S6" s="212">
        <v>42522</v>
      </c>
      <c r="T6" s="212">
        <v>42552</v>
      </c>
      <c r="U6" s="212">
        <v>42583</v>
      </c>
      <c r="V6" s="212">
        <v>42614</v>
      </c>
      <c r="W6" s="140">
        <v>42644</v>
      </c>
      <c r="X6" s="140">
        <v>42675</v>
      </c>
      <c r="Y6" s="141">
        <v>42705</v>
      </c>
      <c r="Z6" s="140">
        <v>42752</v>
      </c>
      <c r="AA6" s="140">
        <v>42783</v>
      </c>
      <c r="AB6" s="140">
        <v>42811</v>
      </c>
      <c r="AC6" s="140">
        <v>42842</v>
      </c>
      <c r="AD6" s="140">
        <v>42872</v>
      </c>
      <c r="AE6" s="140">
        <v>42903</v>
      </c>
      <c r="AF6" s="140">
        <v>42933</v>
      </c>
      <c r="AG6" s="140">
        <v>42964</v>
      </c>
      <c r="AH6" s="140">
        <v>42995</v>
      </c>
      <c r="AI6" s="140">
        <v>43025</v>
      </c>
      <c r="AJ6" s="140">
        <v>43056</v>
      </c>
      <c r="AK6" s="141">
        <v>43086</v>
      </c>
      <c r="AL6" s="140">
        <v>43118</v>
      </c>
      <c r="AM6" s="140">
        <v>43149</v>
      </c>
      <c r="AN6" s="140">
        <v>43177</v>
      </c>
      <c r="AO6" s="140">
        <v>43208</v>
      </c>
      <c r="AP6" s="140">
        <v>43238</v>
      </c>
      <c r="AQ6" s="140">
        <v>43269</v>
      </c>
      <c r="AR6" s="140">
        <v>43299</v>
      </c>
      <c r="AS6" s="140">
        <v>43330</v>
      </c>
      <c r="AT6" s="140">
        <v>43361</v>
      </c>
      <c r="AU6" s="140">
        <v>43391</v>
      </c>
      <c r="AV6" s="140">
        <v>43422</v>
      </c>
      <c r="AW6" s="141">
        <v>43452</v>
      </c>
      <c r="AX6" s="140">
        <v>43483</v>
      </c>
      <c r="AY6" s="140">
        <v>43514</v>
      </c>
      <c r="AZ6" s="140">
        <v>43542</v>
      </c>
      <c r="BA6" s="140">
        <v>43573</v>
      </c>
      <c r="BB6" s="140">
        <v>43603</v>
      </c>
      <c r="BC6" s="140">
        <v>43634</v>
      </c>
      <c r="BD6" s="140">
        <v>43664</v>
      </c>
      <c r="BE6" s="140">
        <v>43695</v>
      </c>
      <c r="BF6" s="140">
        <v>43726</v>
      </c>
      <c r="BG6" s="140">
        <v>43756</v>
      </c>
      <c r="BH6" s="140">
        <v>43787</v>
      </c>
      <c r="BI6" s="141">
        <v>43817</v>
      </c>
      <c r="BJ6" s="140">
        <v>43848</v>
      </c>
      <c r="BK6" s="140">
        <v>43879</v>
      </c>
      <c r="BL6" s="140">
        <v>43908</v>
      </c>
      <c r="BM6" s="140">
        <v>43939</v>
      </c>
      <c r="BN6" s="140">
        <v>43969</v>
      </c>
      <c r="BO6" s="140">
        <v>44000</v>
      </c>
      <c r="BP6" s="140">
        <v>44030</v>
      </c>
      <c r="BQ6" s="140">
        <v>44061</v>
      </c>
      <c r="BR6" s="140">
        <v>44092</v>
      </c>
      <c r="BS6" s="140">
        <v>44122</v>
      </c>
      <c r="BT6" s="140">
        <v>44153</v>
      </c>
      <c r="BU6" s="141">
        <v>44183</v>
      </c>
      <c r="BV6" s="140">
        <v>44214</v>
      </c>
      <c r="BW6" s="140">
        <v>44245</v>
      </c>
      <c r="BX6" s="140">
        <v>44273</v>
      </c>
      <c r="BY6" s="140">
        <v>44304</v>
      </c>
      <c r="BZ6" s="140">
        <v>44334</v>
      </c>
      <c r="CA6" s="140">
        <v>44365</v>
      </c>
      <c r="CB6" s="140">
        <v>44395</v>
      </c>
      <c r="CC6" s="140">
        <v>44426</v>
      </c>
      <c r="CD6" s="140">
        <v>44457</v>
      </c>
      <c r="CE6" s="140">
        <v>44487</v>
      </c>
      <c r="CF6" s="140">
        <v>44518</v>
      </c>
      <c r="CG6" s="141">
        <v>44548</v>
      </c>
      <c r="CH6" s="140">
        <v>44579</v>
      </c>
      <c r="CI6" s="140">
        <v>44610</v>
      </c>
      <c r="CJ6" s="140">
        <v>44638</v>
      </c>
      <c r="CK6" s="140">
        <v>44669</v>
      </c>
      <c r="CL6" s="140">
        <v>44699</v>
      </c>
      <c r="CM6" s="140">
        <v>44730</v>
      </c>
      <c r="CN6" s="140">
        <v>44760</v>
      </c>
      <c r="CO6" s="140">
        <v>44791</v>
      </c>
      <c r="CP6" s="140">
        <v>44822</v>
      </c>
      <c r="CQ6" s="140">
        <v>44852</v>
      </c>
      <c r="CR6" s="140">
        <v>44883</v>
      </c>
      <c r="CS6" s="141">
        <v>44913</v>
      </c>
    </row>
    <row r="7" spans="1:97" s="154" customFormat="1" x14ac:dyDescent="0.25">
      <c r="A7" s="154" t="s">
        <v>238</v>
      </c>
      <c r="M7" s="155"/>
      <c r="N7" s="154">
        <v>503</v>
      </c>
      <c r="O7" s="154">
        <v>509</v>
      </c>
      <c r="P7" s="154">
        <v>533</v>
      </c>
      <c r="Q7" s="154">
        <v>593</v>
      </c>
      <c r="R7" s="154">
        <v>653</v>
      </c>
      <c r="S7" s="154">
        <v>760</v>
      </c>
      <c r="T7" s="154">
        <v>760</v>
      </c>
      <c r="U7" s="154">
        <f>T11</f>
        <v>791</v>
      </c>
      <c r="V7" s="154">
        <f t="shared" ref="V7:CG7" si="2">U11</f>
        <v>848.93</v>
      </c>
      <c r="W7" s="154">
        <f t="shared" si="2"/>
        <v>917.15719999999999</v>
      </c>
      <c r="X7" s="154">
        <f t="shared" si="2"/>
        <v>951.12373200000002</v>
      </c>
      <c r="Y7" s="155">
        <f t="shared" si="2"/>
        <v>1023.75849468</v>
      </c>
      <c r="Z7" s="154">
        <f t="shared" si="2"/>
        <v>1099.0436964211999</v>
      </c>
      <c r="AA7" s="154">
        <f t="shared" si="2"/>
        <v>1040.9100704706821</v>
      </c>
      <c r="AB7" s="154">
        <f t="shared" si="2"/>
        <v>1082.8735363370472</v>
      </c>
      <c r="AC7" s="154">
        <f t="shared" si="2"/>
        <v>1137.2582023539403</v>
      </c>
      <c r="AD7" s="154">
        <f t="shared" si="2"/>
        <v>1114.6557263597674</v>
      </c>
      <c r="AE7" s="154">
        <f t="shared" si="2"/>
        <v>1173.0441088747816</v>
      </c>
      <c r="AF7" s="154">
        <f t="shared" si="2"/>
        <v>1232.2149311378923</v>
      </c>
      <c r="AG7" s="154">
        <f t="shared" si="2"/>
        <v>1214.1164210002776</v>
      </c>
      <c r="AH7" s="154">
        <f t="shared" si="2"/>
        <v>1277.6724078023078</v>
      </c>
      <c r="AI7" s="154">
        <f t="shared" si="2"/>
        <v>1346.0165342725077</v>
      </c>
      <c r="AJ7" s="154">
        <f t="shared" si="2"/>
        <v>1339.1332252001196</v>
      </c>
      <c r="AK7" s="155">
        <f t="shared" si="2"/>
        <v>1401.2198631712972</v>
      </c>
      <c r="AL7" s="154">
        <f t="shared" si="2"/>
        <v>1466.1941337122016</v>
      </c>
      <c r="AM7" s="154">
        <f t="shared" si="2"/>
        <v>1341.2973646942626</v>
      </c>
      <c r="AN7" s="154">
        <f t="shared" si="2"/>
        <v>1395.1350435237646</v>
      </c>
      <c r="AO7" s="154">
        <f t="shared" si="2"/>
        <v>1475.6429942288582</v>
      </c>
      <c r="AP7" s="154">
        <f t="shared" si="2"/>
        <v>1410.721060545038</v>
      </c>
      <c r="AQ7" s="154">
        <f t="shared" si="2"/>
        <v>1476.6927882428492</v>
      </c>
      <c r="AR7" s="154">
        <f t="shared" si="2"/>
        <v>1544.439393456408</v>
      </c>
      <c r="AS7" s="154">
        <f t="shared" si="2"/>
        <v>1464.7531628028939</v>
      </c>
      <c r="AT7" s="154">
        <f t="shared" si="2"/>
        <v>1536.3328815977377</v>
      </c>
      <c r="AU7" s="154">
        <f t="shared" si="2"/>
        <v>1611.0361312278108</v>
      </c>
      <c r="AV7" s="154">
        <f t="shared" si="2"/>
        <v>1533.4257860868004</v>
      </c>
      <c r="AW7" s="155">
        <f t="shared" si="2"/>
        <v>1611.107869983319</v>
      </c>
      <c r="AX7" s="154">
        <f t="shared" si="2"/>
        <v>1690.327321556648</v>
      </c>
      <c r="AY7" s="154">
        <f t="shared" si="2"/>
        <v>1637.0156790810984</v>
      </c>
      <c r="AZ7" s="154">
        <f t="shared" si="2"/>
        <v>1697.3016080019647</v>
      </c>
      <c r="BA7" s="154">
        <f t="shared" si="2"/>
        <v>1778.6954499122264</v>
      </c>
      <c r="BB7" s="154">
        <f t="shared" si="2"/>
        <v>1723.7315135930089</v>
      </c>
      <c r="BC7" s="154">
        <f t="shared" si="2"/>
        <v>1785.0166237935086</v>
      </c>
      <c r="BD7" s="154">
        <f t="shared" si="2"/>
        <v>1849.3682938790391</v>
      </c>
      <c r="BE7" s="154">
        <f t="shared" si="2"/>
        <v>1790.1882484892014</v>
      </c>
      <c r="BF7" s="154">
        <f t="shared" si="2"/>
        <v>1861.0980625050595</v>
      </c>
      <c r="BG7" s="154">
        <f t="shared" si="2"/>
        <v>1936.0281065879053</v>
      </c>
      <c r="BH7" s="154">
        <f t="shared" si="2"/>
        <v>1885.2496166906328</v>
      </c>
      <c r="BI7" s="155">
        <f t="shared" si="2"/>
        <v>1964.6005978736796</v>
      </c>
      <c r="BJ7" s="154">
        <f t="shared" si="2"/>
        <v>2045.7342751566123</v>
      </c>
      <c r="BK7" s="154">
        <f t="shared" si="2"/>
        <v>1954.1473119612326</v>
      </c>
      <c r="BL7" s="154">
        <f t="shared" si="2"/>
        <v>2029.2419910205551</v>
      </c>
      <c r="BM7" s="154">
        <f t="shared" si="2"/>
        <v>2105.506256031194</v>
      </c>
      <c r="BN7" s="154">
        <f t="shared" si="2"/>
        <v>2005.5622673236655</v>
      </c>
      <c r="BO7" s="154">
        <f t="shared" si="2"/>
        <v>2069.759589466843</v>
      </c>
      <c r="BP7" s="154">
        <f t="shared" si="2"/>
        <v>2137.1057607054822</v>
      </c>
      <c r="BQ7" s="154">
        <f t="shared" si="2"/>
        <v>2035.1819888460182</v>
      </c>
      <c r="BR7" s="154">
        <f t="shared" si="2"/>
        <v>2109.9432320738779</v>
      </c>
      <c r="BS7" s="154">
        <f t="shared" si="2"/>
        <v>2188.9784724466158</v>
      </c>
      <c r="BT7" s="154">
        <f t="shared" si="2"/>
        <v>2093.5551361701214</v>
      </c>
      <c r="BU7" s="155">
        <f t="shared" si="2"/>
        <v>2176.2369247991551</v>
      </c>
      <c r="BV7" s="154">
        <f t="shared" si="2"/>
        <v>2260.4454882719369</v>
      </c>
      <c r="BW7" s="154">
        <f t="shared" si="2"/>
        <v>2201.4737857519267</v>
      </c>
      <c r="BX7" s="154">
        <f t="shared" si="2"/>
        <v>2287.7305320819814</v>
      </c>
      <c r="BY7" s="154">
        <f t="shared" si="2"/>
        <v>2374.5332617703962</v>
      </c>
      <c r="BZ7" s="154">
        <f t="shared" si="2"/>
        <v>2296.1119968605758</v>
      </c>
      <c r="CA7" s="154">
        <f t="shared" si="2"/>
        <v>2367.6823359913747</v>
      </c>
      <c r="CB7" s="154">
        <f t="shared" si="2"/>
        <v>2442.3995666135929</v>
      </c>
      <c r="CC7" s="154">
        <f t="shared" si="2"/>
        <v>2356.6720257400684</v>
      </c>
      <c r="CD7" s="154">
        <f t="shared" si="2"/>
        <v>2439.4329018470808</v>
      </c>
      <c r="CE7" s="154">
        <f t="shared" si="2"/>
        <v>2527.1523127073224</v>
      </c>
      <c r="CF7" s="154">
        <f t="shared" si="2"/>
        <v>2452.9842552381174</v>
      </c>
      <c r="CG7" s="155">
        <f t="shared" si="2"/>
        <v>2544.8673026270426</v>
      </c>
      <c r="CH7" s="154">
        <f t="shared" ref="CH7:CS7" si="3">CG11</f>
        <v>2638.6130154067359</v>
      </c>
      <c r="CI7" s="154">
        <f t="shared" si="3"/>
        <v>2564.2161204515528</v>
      </c>
      <c r="CJ7" s="154">
        <f t="shared" si="3"/>
        <v>2660.9906275366343</v>
      </c>
      <c r="CK7" s="154">
        <f t="shared" si="3"/>
        <v>2758.6837650658413</v>
      </c>
      <c r="CL7" s="154">
        <f t="shared" si="3"/>
        <v>2663.9912124951925</v>
      </c>
      <c r="CM7" s="154">
        <f t="shared" si="3"/>
        <v>2744.5044793141424</v>
      </c>
      <c r="CN7" s="154">
        <f t="shared" si="3"/>
        <v>2828.9617022995249</v>
      </c>
      <c r="CO7" s="154">
        <f t="shared" si="3"/>
        <v>2727.7640454369598</v>
      </c>
      <c r="CP7" s="154">
        <f t="shared" si="3"/>
        <v>2821.8652686795813</v>
      </c>
      <c r="CQ7" s="154">
        <f t="shared" si="3"/>
        <v>2921.7322592831747</v>
      </c>
      <c r="CR7" s="154">
        <f t="shared" si="3"/>
        <v>2834.6281264936565</v>
      </c>
      <c r="CS7" s="155">
        <f t="shared" si="3"/>
        <v>2939.4752826997687</v>
      </c>
    </row>
    <row r="8" spans="1:97" s="213" customFormat="1" x14ac:dyDescent="0.25">
      <c r="A8" s="213" t="s">
        <v>239</v>
      </c>
      <c r="E8" s="213">
        <v>48</v>
      </c>
      <c r="F8" s="213">
        <v>33</v>
      </c>
      <c r="G8" s="213">
        <v>40</v>
      </c>
      <c r="H8" s="213">
        <v>36</v>
      </c>
      <c r="I8" s="213">
        <v>39</v>
      </c>
      <c r="J8" s="213">
        <v>67</v>
      </c>
      <c r="K8" s="213">
        <v>33</v>
      </c>
      <c r="L8" s="213">
        <v>49</v>
      </c>
      <c r="M8" s="214">
        <v>32</v>
      </c>
      <c r="N8" s="213">
        <v>8</v>
      </c>
      <c r="O8" s="213">
        <v>8</v>
      </c>
      <c r="P8" s="213">
        <v>31</v>
      </c>
      <c r="Q8" s="213">
        <v>57</v>
      </c>
      <c r="R8" s="213">
        <v>90</v>
      </c>
      <c r="S8" s="213">
        <v>136</v>
      </c>
      <c r="T8" s="215">
        <v>81</v>
      </c>
      <c r="U8" s="215">
        <v>50</v>
      </c>
      <c r="V8" s="215">
        <v>50</v>
      </c>
      <c r="W8" s="215">
        <v>50</v>
      </c>
      <c r="X8" s="215">
        <v>50</v>
      </c>
      <c r="Y8" s="216">
        <v>50</v>
      </c>
      <c r="Z8" s="215">
        <v>10</v>
      </c>
      <c r="AA8" s="215">
        <v>10</v>
      </c>
      <c r="AB8" s="215">
        <v>20</v>
      </c>
      <c r="AC8" s="215">
        <v>30</v>
      </c>
      <c r="AD8" s="215">
        <v>30</v>
      </c>
      <c r="AE8" s="215">
        <v>30</v>
      </c>
      <c r="AF8" s="215">
        <v>30</v>
      </c>
      <c r="AG8" s="215">
        <v>30</v>
      </c>
      <c r="AH8" s="215">
        <v>30</v>
      </c>
      <c r="AI8" s="215">
        <v>30</v>
      </c>
      <c r="AJ8" s="215">
        <v>20</v>
      </c>
      <c r="AK8" s="216">
        <v>20</v>
      </c>
      <c r="AL8" s="215">
        <v>10</v>
      </c>
      <c r="AM8" s="215">
        <v>10</v>
      </c>
      <c r="AN8" s="217">
        <v>35</v>
      </c>
      <c r="AO8" s="217">
        <v>35</v>
      </c>
      <c r="AP8" s="217">
        <v>30</v>
      </c>
      <c r="AQ8" s="217">
        <v>30</v>
      </c>
      <c r="AR8" s="217">
        <v>30</v>
      </c>
      <c r="AS8" s="217">
        <v>30</v>
      </c>
      <c r="AT8" s="217">
        <v>30</v>
      </c>
      <c r="AU8" s="217">
        <v>30</v>
      </c>
      <c r="AV8" s="217">
        <v>30</v>
      </c>
      <c r="AW8" s="216">
        <v>30</v>
      </c>
      <c r="AX8" s="215">
        <v>10</v>
      </c>
      <c r="AY8" s="215">
        <v>10</v>
      </c>
      <c r="AZ8" s="215">
        <v>30</v>
      </c>
      <c r="BA8" s="215">
        <v>20</v>
      </c>
      <c r="BB8" s="215">
        <v>20</v>
      </c>
      <c r="BC8" s="215">
        <v>20</v>
      </c>
      <c r="BD8" s="215">
        <v>20</v>
      </c>
      <c r="BE8" s="215">
        <v>20</v>
      </c>
      <c r="BF8" s="215">
        <v>20</v>
      </c>
      <c r="BG8" s="215">
        <v>20</v>
      </c>
      <c r="BH8" s="215">
        <v>20</v>
      </c>
      <c r="BI8" s="216">
        <v>20</v>
      </c>
      <c r="BJ8" s="215">
        <v>10</v>
      </c>
      <c r="BK8" s="215">
        <v>10</v>
      </c>
      <c r="BL8" s="215">
        <v>10</v>
      </c>
      <c r="BM8" s="215">
        <v>10</v>
      </c>
      <c r="BN8" s="215">
        <v>10</v>
      </c>
      <c r="BO8" s="215">
        <v>10</v>
      </c>
      <c r="BP8" s="215">
        <v>10</v>
      </c>
      <c r="BQ8" s="215">
        <v>10</v>
      </c>
      <c r="BR8" s="215">
        <v>10</v>
      </c>
      <c r="BS8" s="215">
        <v>10</v>
      </c>
      <c r="BT8" s="215">
        <v>10</v>
      </c>
      <c r="BU8" s="216">
        <v>10</v>
      </c>
      <c r="BV8" s="215">
        <v>10</v>
      </c>
      <c r="BW8" s="215">
        <v>10</v>
      </c>
      <c r="BX8" s="215">
        <v>10</v>
      </c>
      <c r="BY8" s="215">
        <v>10</v>
      </c>
      <c r="BZ8" s="215">
        <v>10</v>
      </c>
      <c r="CA8" s="215">
        <v>10</v>
      </c>
      <c r="CB8" s="215">
        <v>10</v>
      </c>
      <c r="CC8" s="215">
        <v>10</v>
      </c>
      <c r="CD8" s="215">
        <v>10</v>
      </c>
      <c r="CE8" s="215">
        <v>10</v>
      </c>
      <c r="CF8" s="215">
        <v>10</v>
      </c>
      <c r="CG8" s="216">
        <v>10</v>
      </c>
      <c r="CH8" s="215">
        <v>10</v>
      </c>
      <c r="CI8" s="215">
        <v>10</v>
      </c>
      <c r="CJ8" s="215">
        <v>10</v>
      </c>
      <c r="CK8" s="215">
        <v>10</v>
      </c>
      <c r="CL8" s="215">
        <v>10</v>
      </c>
      <c r="CM8" s="215">
        <v>10</v>
      </c>
      <c r="CN8" s="215">
        <v>10</v>
      </c>
      <c r="CO8" s="215">
        <v>10</v>
      </c>
      <c r="CP8" s="215">
        <v>10</v>
      </c>
      <c r="CQ8" s="215">
        <v>10</v>
      </c>
      <c r="CR8" s="215">
        <v>10</v>
      </c>
      <c r="CS8" s="216">
        <v>10</v>
      </c>
    </row>
    <row r="9" spans="1:97" s="154" customFormat="1" x14ac:dyDescent="0.25">
      <c r="A9" s="154" t="s">
        <v>240</v>
      </c>
      <c r="M9" s="155"/>
      <c r="T9" s="154">
        <f>(SUM(T33,T37:T39)-T7)*T17</f>
        <v>10.799999999999999</v>
      </c>
      <c r="U9" s="154">
        <f t="shared" ref="U9:CF9" si="4">(SUM(U33,U37:U39)-U7)*U17</f>
        <v>7.9300000000000006</v>
      </c>
      <c r="V9" s="154">
        <f t="shared" si="4"/>
        <v>18.227200000000003</v>
      </c>
      <c r="W9" s="154">
        <f t="shared" si="4"/>
        <v>29.824392000000003</v>
      </c>
      <c r="X9" s="154">
        <f t="shared" si="4"/>
        <v>22.634762679999998</v>
      </c>
      <c r="Y9" s="155">
        <f t="shared" si="4"/>
        <v>25.285201741199998</v>
      </c>
      <c r="Z9" s="154">
        <f t="shared" si="4"/>
        <v>41.770743691602007</v>
      </c>
      <c r="AA9" s="154">
        <f t="shared" si="4"/>
        <v>31.963465866365183</v>
      </c>
      <c r="AB9" s="154">
        <f t="shared" si="4"/>
        <v>34.384666016893206</v>
      </c>
      <c r="AC9" s="154">
        <f t="shared" si="4"/>
        <v>61.123344241221083</v>
      </c>
      <c r="AD9" s="154">
        <f t="shared" si="4"/>
        <v>28.38838251501409</v>
      </c>
      <c r="AE9" s="154">
        <f t="shared" si="4"/>
        <v>29.170822263110651</v>
      </c>
      <c r="AF9" s="154">
        <f t="shared" si="4"/>
        <v>75.12298297617447</v>
      </c>
      <c r="AG9" s="154">
        <f t="shared" si="4"/>
        <v>33.555986802030141</v>
      </c>
      <c r="AH9" s="154">
        <f t="shared" si="4"/>
        <v>38.344126470199861</v>
      </c>
      <c r="AI9" s="154">
        <f t="shared" si="4"/>
        <v>97.718344354862609</v>
      </c>
      <c r="AJ9" s="154">
        <f t="shared" si="4"/>
        <v>42.086637971177701</v>
      </c>
      <c r="AK9" s="155">
        <f t="shared" si="4"/>
        <v>44.974270540904449</v>
      </c>
      <c r="AL9" s="154">
        <f t="shared" si="4"/>
        <v>41.04652702752508</v>
      </c>
      <c r="AM9" s="154">
        <f t="shared" si="4"/>
        <v>43.837678829501982</v>
      </c>
      <c r="AN9" s="154">
        <f t="shared" si="4"/>
        <v>45.507950705093563</v>
      </c>
      <c r="AO9" s="154">
        <f t="shared" si="4"/>
        <v>47.642365739065568</v>
      </c>
      <c r="AP9" s="154">
        <f t="shared" si="4"/>
        <v>35.971727697811211</v>
      </c>
      <c r="AQ9" s="154">
        <f t="shared" si="4"/>
        <v>37.746605213558659</v>
      </c>
      <c r="AR9" s="154">
        <f t="shared" si="4"/>
        <v>44.757708692126776</v>
      </c>
      <c r="AS9" s="154">
        <f t="shared" si="4"/>
        <v>41.579718794843849</v>
      </c>
      <c r="AT9" s="154">
        <f t="shared" si="4"/>
        <v>44.703249630072953</v>
      </c>
      <c r="AU9" s="154">
        <f t="shared" si="4"/>
        <v>53.493267981770693</v>
      </c>
      <c r="AV9" s="154">
        <f t="shared" si="4"/>
        <v>47.682083896518542</v>
      </c>
      <c r="AW9" s="155">
        <f t="shared" si="4"/>
        <v>49.219451573329017</v>
      </c>
      <c r="AX9" s="154">
        <f t="shared" si="4"/>
        <v>71.914543248982227</v>
      </c>
      <c r="AY9" s="154">
        <f t="shared" si="4"/>
        <v>50.285928920866411</v>
      </c>
      <c r="AZ9" s="154">
        <f t="shared" si="4"/>
        <v>51.393841910261671</v>
      </c>
      <c r="BA9" s="154">
        <f t="shared" si="4"/>
        <v>67.331699673760454</v>
      </c>
      <c r="BB9" s="154">
        <f t="shared" si="4"/>
        <v>41.285110200499822</v>
      </c>
      <c r="BC9" s="154">
        <f t="shared" si="4"/>
        <v>44.351670085530458</v>
      </c>
      <c r="BD9" s="154">
        <f t="shared" si="4"/>
        <v>68.769418120485511</v>
      </c>
      <c r="BE9" s="154">
        <f t="shared" si="4"/>
        <v>50.909814015857954</v>
      </c>
      <c r="BF9" s="154">
        <f t="shared" si="4"/>
        <v>54.930044082845882</v>
      </c>
      <c r="BG9" s="154">
        <f t="shared" si="4"/>
        <v>84.10375862975998</v>
      </c>
      <c r="BH9" s="154">
        <f t="shared" si="4"/>
        <v>59.350981183046777</v>
      </c>
      <c r="BI9" s="155">
        <f t="shared" si="4"/>
        <v>61.133677282932759</v>
      </c>
      <c r="BJ9" s="154">
        <f t="shared" si="4"/>
        <v>62.071778817149735</v>
      </c>
      <c r="BK9" s="154">
        <f t="shared" si="4"/>
        <v>65.094679059322587</v>
      </c>
      <c r="BL9" s="154">
        <f t="shared" si="4"/>
        <v>66.264265010638695</v>
      </c>
      <c r="BM9" s="154">
        <f t="shared" si="4"/>
        <v>58.496511774966947</v>
      </c>
      <c r="BN9" s="154">
        <f t="shared" si="4"/>
        <v>54.197322143177217</v>
      </c>
      <c r="BO9" s="154">
        <f t="shared" si="4"/>
        <v>57.346171238639108</v>
      </c>
      <c r="BP9" s="154">
        <f t="shared" si="4"/>
        <v>59.0446889969746</v>
      </c>
      <c r="BQ9" s="154">
        <f t="shared" si="4"/>
        <v>64.761243227859779</v>
      </c>
      <c r="BR9" s="154">
        <f t="shared" si="4"/>
        <v>69.035240372737718</v>
      </c>
      <c r="BS9" s="154">
        <f t="shared" si="4"/>
        <v>69.694941519234817</v>
      </c>
      <c r="BT9" s="154">
        <f t="shared" si="4"/>
        <v>72.681788629033747</v>
      </c>
      <c r="BU9" s="155">
        <f t="shared" si="4"/>
        <v>74.208563472781989</v>
      </c>
      <c r="BV9" s="154">
        <f t="shared" si="4"/>
        <v>111.86393654174502</v>
      </c>
      <c r="BW9" s="154">
        <f t="shared" si="4"/>
        <v>76.25674633005454</v>
      </c>
      <c r="BX9" s="154">
        <f t="shared" si="4"/>
        <v>76.802729688414928</v>
      </c>
      <c r="BY9" s="154">
        <f t="shared" si="4"/>
        <v>101.54139603181142</v>
      </c>
      <c r="BZ9" s="154">
        <f t="shared" si="4"/>
        <v>61.570339130798821</v>
      </c>
      <c r="CA9" s="154">
        <f t="shared" si="4"/>
        <v>64.717230622218338</v>
      </c>
      <c r="CB9" s="154">
        <f t="shared" si="4"/>
        <v>99.664424455562695</v>
      </c>
      <c r="CC9" s="154">
        <f t="shared" si="4"/>
        <v>72.760876107012152</v>
      </c>
      <c r="CD9" s="154">
        <f t="shared" si="4"/>
        <v>77.719410860241823</v>
      </c>
      <c r="CE9" s="154">
        <f t="shared" si="4"/>
        <v>118.00412754738107</v>
      </c>
      <c r="CF9" s="154">
        <f t="shared" si="4"/>
        <v>81.883047388925021</v>
      </c>
      <c r="CG9" s="155">
        <f t="shared" ref="CG9:CS9" si="5">(SUM(CG33,CG37:CG39)-CG7)*CG17</f>
        <v>83.745712779693363</v>
      </c>
      <c r="CH9" s="154">
        <f t="shared" si="5"/>
        <v>126.69214627735585</v>
      </c>
      <c r="CI9" s="154">
        <f t="shared" si="5"/>
        <v>86.774507085081567</v>
      </c>
      <c r="CJ9" s="154">
        <f t="shared" si="5"/>
        <v>87.693137529206766</v>
      </c>
      <c r="CK9" s="154">
        <f t="shared" si="5"/>
        <v>116.00214863461845</v>
      </c>
      <c r="CL9" s="154">
        <f t="shared" si="5"/>
        <v>70.51326681894993</v>
      </c>
      <c r="CM9" s="154">
        <f t="shared" si="5"/>
        <v>74.457222985382458</v>
      </c>
      <c r="CN9" s="154">
        <f t="shared" si="5"/>
        <v>115.11927932139697</v>
      </c>
      <c r="CO9" s="154">
        <f t="shared" si="5"/>
        <v>84.101223242621515</v>
      </c>
      <c r="CP9" s="154">
        <f t="shared" si="5"/>
        <v>89.866990603593493</v>
      </c>
      <c r="CQ9" s="154">
        <f t="shared" si="5"/>
        <v>136.63444795313603</v>
      </c>
      <c r="CR9" s="154">
        <f t="shared" si="5"/>
        <v>94.847156206112331</v>
      </c>
      <c r="CS9" s="155">
        <f t="shared" si="5"/>
        <v>97.049835596754264</v>
      </c>
    </row>
    <row r="10" spans="1:97" s="154" customFormat="1" x14ac:dyDescent="0.25">
      <c r="A10" s="154" t="s">
        <v>254</v>
      </c>
      <c r="M10" s="155"/>
      <c r="T10" s="218">
        <f t="shared" ref="T10:CE10" si="6">T7*T18</f>
        <v>60.800000000000004</v>
      </c>
      <c r="U10" s="218">
        <f t="shared" si="6"/>
        <v>0</v>
      </c>
      <c r="V10" s="218">
        <f t="shared" si="6"/>
        <v>0</v>
      </c>
      <c r="W10" s="218">
        <f t="shared" si="6"/>
        <v>45.857860000000002</v>
      </c>
      <c r="X10" s="218">
        <f t="shared" si="6"/>
        <v>0</v>
      </c>
      <c r="Y10" s="155">
        <f t="shared" si="6"/>
        <v>0</v>
      </c>
      <c r="Z10" s="154">
        <f t="shared" si="6"/>
        <v>109.90436964212</v>
      </c>
      <c r="AA10" s="154">
        <f t="shared" si="6"/>
        <v>0</v>
      </c>
      <c r="AB10" s="154">
        <f t="shared" si="6"/>
        <v>0</v>
      </c>
      <c r="AC10" s="154">
        <f t="shared" si="6"/>
        <v>113.72582023539404</v>
      </c>
      <c r="AD10" s="154">
        <f t="shared" si="6"/>
        <v>0</v>
      </c>
      <c r="AE10" s="154">
        <f t="shared" si="6"/>
        <v>0</v>
      </c>
      <c r="AF10" s="154">
        <f t="shared" si="6"/>
        <v>123.22149311378924</v>
      </c>
      <c r="AG10" s="154">
        <f t="shared" si="6"/>
        <v>0</v>
      </c>
      <c r="AH10" s="154">
        <f t="shared" si="6"/>
        <v>0</v>
      </c>
      <c r="AI10" s="154">
        <f t="shared" si="6"/>
        <v>134.60165342725077</v>
      </c>
      <c r="AJ10" s="154">
        <f t="shared" si="6"/>
        <v>0</v>
      </c>
      <c r="AK10" s="155">
        <f t="shared" si="6"/>
        <v>0</v>
      </c>
      <c r="AL10" s="154">
        <f t="shared" si="6"/>
        <v>175.94329604546419</v>
      </c>
      <c r="AM10" s="154">
        <f t="shared" si="6"/>
        <v>0</v>
      </c>
      <c r="AN10" s="154">
        <f t="shared" si="6"/>
        <v>0</v>
      </c>
      <c r="AO10" s="154">
        <f t="shared" si="6"/>
        <v>147.56429942288582</v>
      </c>
      <c r="AP10" s="154">
        <f t="shared" si="6"/>
        <v>0</v>
      </c>
      <c r="AQ10" s="154">
        <f t="shared" si="6"/>
        <v>0</v>
      </c>
      <c r="AR10" s="154">
        <f t="shared" si="6"/>
        <v>154.44393934564081</v>
      </c>
      <c r="AS10" s="154">
        <f t="shared" si="6"/>
        <v>0</v>
      </c>
      <c r="AT10" s="154">
        <f t="shared" si="6"/>
        <v>0</v>
      </c>
      <c r="AU10" s="154">
        <f t="shared" si="6"/>
        <v>161.1036131227811</v>
      </c>
      <c r="AV10" s="154">
        <f t="shared" si="6"/>
        <v>0</v>
      </c>
      <c r="AW10" s="155">
        <f t="shared" si="6"/>
        <v>0</v>
      </c>
      <c r="AX10" s="154">
        <f t="shared" si="6"/>
        <v>135.22618572453183</v>
      </c>
      <c r="AY10" s="154">
        <f t="shared" si="6"/>
        <v>0</v>
      </c>
      <c r="AZ10" s="154">
        <f t="shared" si="6"/>
        <v>0</v>
      </c>
      <c r="BA10" s="154">
        <f t="shared" si="6"/>
        <v>142.29563599297811</v>
      </c>
      <c r="BB10" s="154">
        <f t="shared" si="6"/>
        <v>0</v>
      </c>
      <c r="BC10" s="154">
        <f t="shared" si="6"/>
        <v>0</v>
      </c>
      <c r="BD10" s="154">
        <f t="shared" si="6"/>
        <v>147.94946351032314</v>
      </c>
      <c r="BE10" s="154">
        <f t="shared" si="6"/>
        <v>0</v>
      </c>
      <c r="BF10" s="154">
        <f t="shared" si="6"/>
        <v>0</v>
      </c>
      <c r="BG10" s="154">
        <f t="shared" si="6"/>
        <v>154.88224852703243</v>
      </c>
      <c r="BH10" s="154">
        <f t="shared" si="6"/>
        <v>0</v>
      </c>
      <c r="BI10" s="155">
        <f t="shared" si="6"/>
        <v>0</v>
      </c>
      <c r="BJ10" s="154">
        <f t="shared" si="6"/>
        <v>163.65874201252899</v>
      </c>
      <c r="BK10" s="154">
        <f t="shared" si="6"/>
        <v>0</v>
      </c>
      <c r="BL10" s="154">
        <f t="shared" si="6"/>
        <v>0</v>
      </c>
      <c r="BM10" s="154">
        <f t="shared" si="6"/>
        <v>168.44050048249551</v>
      </c>
      <c r="BN10" s="154">
        <f t="shared" si="6"/>
        <v>0</v>
      </c>
      <c r="BO10" s="154">
        <f t="shared" si="6"/>
        <v>0</v>
      </c>
      <c r="BP10" s="154">
        <f t="shared" si="6"/>
        <v>170.96846085643858</v>
      </c>
      <c r="BQ10" s="154">
        <f t="shared" si="6"/>
        <v>0</v>
      </c>
      <c r="BR10" s="154">
        <f t="shared" si="6"/>
        <v>0</v>
      </c>
      <c r="BS10" s="154">
        <f t="shared" si="6"/>
        <v>175.11827779572926</v>
      </c>
      <c r="BT10" s="154">
        <f t="shared" si="6"/>
        <v>0</v>
      </c>
      <c r="BU10" s="155">
        <f t="shared" si="6"/>
        <v>0</v>
      </c>
      <c r="BV10" s="154">
        <f t="shared" si="6"/>
        <v>180.83563906175496</v>
      </c>
      <c r="BW10" s="154">
        <f t="shared" si="6"/>
        <v>0</v>
      </c>
      <c r="BX10" s="154">
        <f t="shared" si="6"/>
        <v>0</v>
      </c>
      <c r="BY10" s="154">
        <f t="shared" si="6"/>
        <v>189.9626609416317</v>
      </c>
      <c r="BZ10" s="154">
        <f t="shared" si="6"/>
        <v>0</v>
      </c>
      <c r="CA10" s="154">
        <f t="shared" si="6"/>
        <v>0</v>
      </c>
      <c r="CB10" s="154">
        <f t="shared" si="6"/>
        <v>195.39196532908744</v>
      </c>
      <c r="CC10" s="154">
        <f t="shared" si="6"/>
        <v>0</v>
      </c>
      <c r="CD10" s="154">
        <f t="shared" si="6"/>
        <v>0</v>
      </c>
      <c r="CE10" s="154">
        <f t="shared" si="6"/>
        <v>202.17218501658579</v>
      </c>
      <c r="CF10" s="154">
        <f t="shared" ref="CF10:CS10" si="7">CF7*CF18</f>
        <v>0</v>
      </c>
      <c r="CG10" s="155">
        <f t="shared" si="7"/>
        <v>0</v>
      </c>
      <c r="CH10" s="154">
        <f t="shared" si="7"/>
        <v>211.08904123253888</v>
      </c>
      <c r="CI10" s="154">
        <f t="shared" si="7"/>
        <v>0</v>
      </c>
      <c r="CJ10" s="154">
        <f t="shared" si="7"/>
        <v>0</v>
      </c>
      <c r="CK10" s="154">
        <f t="shared" si="7"/>
        <v>220.69470120526731</v>
      </c>
      <c r="CL10" s="154">
        <f t="shared" si="7"/>
        <v>0</v>
      </c>
      <c r="CM10" s="154">
        <f t="shared" si="7"/>
        <v>0</v>
      </c>
      <c r="CN10" s="154">
        <f t="shared" si="7"/>
        <v>226.31693618396199</v>
      </c>
      <c r="CO10" s="154">
        <f t="shared" si="7"/>
        <v>0</v>
      </c>
      <c r="CP10" s="154">
        <f t="shared" si="7"/>
        <v>0</v>
      </c>
      <c r="CQ10" s="154">
        <f t="shared" si="7"/>
        <v>233.73858074265399</v>
      </c>
      <c r="CR10" s="154">
        <f t="shared" si="7"/>
        <v>0</v>
      </c>
      <c r="CS10" s="155">
        <f t="shared" si="7"/>
        <v>0</v>
      </c>
    </row>
    <row r="11" spans="1:97" s="148" customFormat="1" x14ac:dyDescent="0.25">
      <c r="A11" s="148" t="s">
        <v>242</v>
      </c>
      <c r="E11" s="148">
        <v>376</v>
      </c>
      <c r="F11" s="148">
        <v>398</v>
      </c>
      <c r="G11" s="148">
        <v>380</v>
      </c>
      <c r="H11" s="148">
        <v>384</v>
      </c>
      <c r="I11" s="148">
        <v>373</v>
      </c>
      <c r="J11" s="148">
        <v>435</v>
      </c>
      <c r="K11" s="148">
        <v>465</v>
      </c>
      <c r="L11" s="148">
        <v>487</v>
      </c>
      <c r="M11" s="149">
        <v>488</v>
      </c>
      <c r="N11" s="148">
        <v>503</v>
      </c>
      <c r="O11" s="148">
        <v>509</v>
      </c>
      <c r="P11" s="148">
        <v>533</v>
      </c>
      <c r="Q11" s="148">
        <v>593</v>
      </c>
      <c r="R11" s="148">
        <v>653</v>
      </c>
      <c r="S11" s="148">
        <v>760</v>
      </c>
      <c r="T11" s="148">
        <f>T7+T8+T9-T10</f>
        <v>791</v>
      </c>
      <c r="U11" s="148">
        <f t="shared" ref="U11:CF11" si="8">U7+U8+U9-U10</f>
        <v>848.93</v>
      </c>
      <c r="V11" s="148">
        <f t="shared" si="8"/>
        <v>917.15719999999999</v>
      </c>
      <c r="W11" s="148">
        <f t="shared" si="8"/>
        <v>951.12373200000002</v>
      </c>
      <c r="X11" s="148">
        <f t="shared" si="8"/>
        <v>1023.75849468</v>
      </c>
      <c r="Y11" s="149">
        <f t="shared" si="8"/>
        <v>1099.0436964211999</v>
      </c>
      <c r="Z11" s="148">
        <f t="shared" si="8"/>
        <v>1040.9100704706821</v>
      </c>
      <c r="AA11" s="148">
        <f t="shared" si="8"/>
        <v>1082.8735363370472</v>
      </c>
      <c r="AB11" s="148">
        <f t="shared" si="8"/>
        <v>1137.2582023539403</v>
      </c>
      <c r="AC11" s="148">
        <f t="shared" si="8"/>
        <v>1114.6557263597674</v>
      </c>
      <c r="AD11" s="148">
        <f t="shared" si="8"/>
        <v>1173.0441088747816</v>
      </c>
      <c r="AE11" s="148">
        <f t="shared" si="8"/>
        <v>1232.2149311378923</v>
      </c>
      <c r="AF11" s="148">
        <f t="shared" si="8"/>
        <v>1214.1164210002776</v>
      </c>
      <c r="AG11" s="148">
        <f t="shared" si="8"/>
        <v>1277.6724078023078</v>
      </c>
      <c r="AH11" s="148">
        <f t="shared" si="8"/>
        <v>1346.0165342725077</v>
      </c>
      <c r="AI11" s="148">
        <f t="shared" si="8"/>
        <v>1339.1332252001196</v>
      </c>
      <c r="AJ11" s="148">
        <f t="shared" si="8"/>
        <v>1401.2198631712972</v>
      </c>
      <c r="AK11" s="149">
        <f t="shared" si="8"/>
        <v>1466.1941337122016</v>
      </c>
      <c r="AL11" s="148">
        <f t="shared" si="8"/>
        <v>1341.2973646942626</v>
      </c>
      <c r="AM11" s="148">
        <f t="shared" si="8"/>
        <v>1395.1350435237646</v>
      </c>
      <c r="AN11" s="148">
        <f t="shared" si="8"/>
        <v>1475.6429942288582</v>
      </c>
      <c r="AO11" s="148">
        <f t="shared" si="8"/>
        <v>1410.721060545038</v>
      </c>
      <c r="AP11" s="148">
        <f t="shared" si="8"/>
        <v>1476.6927882428492</v>
      </c>
      <c r="AQ11" s="148">
        <f t="shared" si="8"/>
        <v>1544.439393456408</v>
      </c>
      <c r="AR11" s="148">
        <f t="shared" si="8"/>
        <v>1464.7531628028939</v>
      </c>
      <c r="AS11" s="148">
        <f t="shared" si="8"/>
        <v>1536.3328815977377</v>
      </c>
      <c r="AT11" s="148">
        <f t="shared" si="8"/>
        <v>1611.0361312278108</v>
      </c>
      <c r="AU11" s="148">
        <f t="shared" si="8"/>
        <v>1533.4257860868004</v>
      </c>
      <c r="AV11" s="148">
        <f t="shared" si="8"/>
        <v>1611.107869983319</v>
      </c>
      <c r="AW11" s="149">
        <f t="shared" si="8"/>
        <v>1690.327321556648</v>
      </c>
      <c r="AX11" s="148">
        <f t="shared" si="8"/>
        <v>1637.0156790810984</v>
      </c>
      <c r="AY11" s="148">
        <f t="shared" si="8"/>
        <v>1697.3016080019647</v>
      </c>
      <c r="AZ11" s="148">
        <f t="shared" si="8"/>
        <v>1778.6954499122264</v>
      </c>
      <c r="BA11" s="148">
        <f t="shared" si="8"/>
        <v>1723.7315135930089</v>
      </c>
      <c r="BB11" s="148">
        <f t="shared" si="8"/>
        <v>1785.0166237935086</v>
      </c>
      <c r="BC11" s="148">
        <f t="shared" si="8"/>
        <v>1849.3682938790391</v>
      </c>
      <c r="BD11" s="148">
        <f t="shared" si="8"/>
        <v>1790.1882484892014</v>
      </c>
      <c r="BE11" s="148">
        <f t="shared" si="8"/>
        <v>1861.0980625050595</v>
      </c>
      <c r="BF11" s="148">
        <f t="shared" si="8"/>
        <v>1936.0281065879053</v>
      </c>
      <c r="BG11" s="148">
        <f t="shared" si="8"/>
        <v>1885.2496166906328</v>
      </c>
      <c r="BH11" s="148">
        <f t="shared" si="8"/>
        <v>1964.6005978736796</v>
      </c>
      <c r="BI11" s="149">
        <f t="shared" si="8"/>
        <v>2045.7342751566123</v>
      </c>
      <c r="BJ11" s="148">
        <f t="shared" si="8"/>
        <v>1954.1473119612326</v>
      </c>
      <c r="BK11" s="148">
        <f t="shared" si="8"/>
        <v>2029.2419910205551</v>
      </c>
      <c r="BL11" s="148">
        <f t="shared" si="8"/>
        <v>2105.506256031194</v>
      </c>
      <c r="BM11" s="148">
        <f t="shared" si="8"/>
        <v>2005.5622673236655</v>
      </c>
      <c r="BN11" s="148">
        <f t="shared" si="8"/>
        <v>2069.759589466843</v>
      </c>
      <c r="BO11" s="148">
        <f t="shared" si="8"/>
        <v>2137.1057607054822</v>
      </c>
      <c r="BP11" s="148">
        <f t="shared" si="8"/>
        <v>2035.1819888460182</v>
      </c>
      <c r="BQ11" s="148">
        <f t="shared" si="8"/>
        <v>2109.9432320738779</v>
      </c>
      <c r="BR11" s="148">
        <f t="shared" si="8"/>
        <v>2188.9784724466158</v>
      </c>
      <c r="BS11" s="148">
        <f t="shared" si="8"/>
        <v>2093.5551361701214</v>
      </c>
      <c r="BT11" s="148">
        <f t="shared" si="8"/>
        <v>2176.2369247991551</v>
      </c>
      <c r="BU11" s="149">
        <f t="shared" si="8"/>
        <v>2260.4454882719369</v>
      </c>
      <c r="BV11" s="148">
        <f t="shared" si="8"/>
        <v>2201.4737857519267</v>
      </c>
      <c r="BW11" s="148">
        <f t="shared" si="8"/>
        <v>2287.7305320819814</v>
      </c>
      <c r="BX11" s="148">
        <f t="shared" si="8"/>
        <v>2374.5332617703962</v>
      </c>
      <c r="BY11" s="148">
        <f t="shared" si="8"/>
        <v>2296.1119968605758</v>
      </c>
      <c r="BZ11" s="148">
        <f t="shared" si="8"/>
        <v>2367.6823359913747</v>
      </c>
      <c r="CA11" s="148">
        <f t="shared" si="8"/>
        <v>2442.3995666135929</v>
      </c>
      <c r="CB11" s="148">
        <f t="shared" si="8"/>
        <v>2356.6720257400684</v>
      </c>
      <c r="CC11" s="148">
        <f t="shared" si="8"/>
        <v>2439.4329018470808</v>
      </c>
      <c r="CD11" s="148">
        <f t="shared" si="8"/>
        <v>2527.1523127073224</v>
      </c>
      <c r="CE11" s="148">
        <f t="shared" si="8"/>
        <v>2452.9842552381174</v>
      </c>
      <c r="CF11" s="148">
        <f t="shared" si="8"/>
        <v>2544.8673026270426</v>
      </c>
      <c r="CG11" s="149">
        <f t="shared" ref="CG11:CS11" si="9">CG7+CG8+CG9-CG10</f>
        <v>2638.6130154067359</v>
      </c>
      <c r="CH11" s="148">
        <f t="shared" si="9"/>
        <v>2564.2161204515528</v>
      </c>
      <c r="CI11" s="148">
        <f t="shared" si="9"/>
        <v>2660.9906275366343</v>
      </c>
      <c r="CJ11" s="148">
        <f t="shared" si="9"/>
        <v>2758.6837650658413</v>
      </c>
      <c r="CK11" s="148">
        <f t="shared" si="9"/>
        <v>2663.9912124951925</v>
      </c>
      <c r="CL11" s="148">
        <f t="shared" si="9"/>
        <v>2744.5044793141424</v>
      </c>
      <c r="CM11" s="148">
        <f t="shared" si="9"/>
        <v>2828.9617022995249</v>
      </c>
      <c r="CN11" s="148">
        <f t="shared" si="9"/>
        <v>2727.7640454369598</v>
      </c>
      <c r="CO11" s="148">
        <f t="shared" si="9"/>
        <v>2821.8652686795813</v>
      </c>
      <c r="CP11" s="148">
        <f t="shared" si="9"/>
        <v>2921.7322592831747</v>
      </c>
      <c r="CQ11" s="148">
        <f t="shared" si="9"/>
        <v>2834.6281264936565</v>
      </c>
      <c r="CR11" s="148">
        <f t="shared" si="9"/>
        <v>2939.4752826997687</v>
      </c>
      <c r="CS11" s="149">
        <f t="shared" si="9"/>
        <v>3046.525118296523</v>
      </c>
    </row>
    <row r="12" spans="1:97" s="219" customFormat="1" x14ac:dyDescent="0.25">
      <c r="A12" s="219" t="s">
        <v>243</v>
      </c>
      <c r="E12" s="219">
        <v>0.34308510638297873</v>
      </c>
      <c r="F12" s="219">
        <v>0.33668341708542715</v>
      </c>
      <c r="G12" s="219">
        <v>0.34210526315789475</v>
      </c>
      <c r="H12" s="219">
        <v>0.36979166666666669</v>
      </c>
      <c r="I12" s="219">
        <v>0.3512064343163539</v>
      </c>
      <c r="J12" s="219">
        <v>0.39080459770114945</v>
      </c>
      <c r="K12" s="219">
        <v>0.33763440860215055</v>
      </c>
      <c r="L12" s="219">
        <v>0.4537987679671458</v>
      </c>
      <c r="M12" s="220">
        <v>0.37295081967213117</v>
      </c>
      <c r="N12" s="219">
        <v>0.18091451292246521</v>
      </c>
      <c r="O12" s="219">
        <v>0.14734774066797643</v>
      </c>
      <c r="P12" s="219">
        <v>0.34521575984990621</v>
      </c>
      <c r="Q12" s="219">
        <v>0.25126475548060706</v>
      </c>
      <c r="R12" s="219">
        <v>0.34303215926493108</v>
      </c>
      <c r="S12" s="219">
        <v>0.44473684210526315</v>
      </c>
      <c r="T12" s="221">
        <v>0.4</v>
      </c>
      <c r="U12" s="221">
        <v>0.4</v>
      </c>
      <c r="V12" s="221">
        <v>0.4</v>
      </c>
      <c r="W12" s="221">
        <v>0.4</v>
      </c>
      <c r="X12" s="221">
        <v>0.4</v>
      </c>
      <c r="Y12" s="222">
        <v>0.4</v>
      </c>
      <c r="Z12" s="221">
        <v>0.15</v>
      </c>
      <c r="AA12" s="221">
        <v>0.15</v>
      </c>
      <c r="AB12" s="221">
        <v>0.3</v>
      </c>
      <c r="AC12" s="221">
        <v>0.3</v>
      </c>
      <c r="AD12" s="221">
        <v>0.35</v>
      </c>
      <c r="AE12" s="221">
        <v>0.4</v>
      </c>
      <c r="AF12" s="221">
        <v>0.3</v>
      </c>
      <c r="AG12" s="221">
        <v>0.35</v>
      </c>
      <c r="AH12" s="221">
        <v>0.35</v>
      </c>
      <c r="AI12" s="223">
        <v>0.3</v>
      </c>
      <c r="AJ12" s="223">
        <v>0.35</v>
      </c>
      <c r="AK12" s="222">
        <v>0.35</v>
      </c>
      <c r="AL12" s="221">
        <v>0.15</v>
      </c>
      <c r="AM12" s="221">
        <v>0.15</v>
      </c>
      <c r="AN12" s="221">
        <v>0.35</v>
      </c>
      <c r="AO12" s="221">
        <v>0.3</v>
      </c>
      <c r="AP12" s="221">
        <v>0.35</v>
      </c>
      <c r="AQ12" s="221">
        <v>0.35</v>
      </c>
      <c r="AR12" s="221">
        <v>0.3</v>
      </c>
      <c r="AS12" s="221">
        <v>0.35</v>
      </c>
      <c r="AT12" s="221">
        <v>0.35</v>
      </c>
      <c r="AU12" s="221">
        <v>0.3</v>
      </c>
      <c r="AV12" s="221">
        <v>0.35</v>
      </c>
      <c r="AW12" s="222">
        <v>0.35</v>
      </c>
      <c r="AX12" s="221">
        <v>0.15</v>
      </c>
      <c r="AY12" s="221">
        <v>0.15</v>
      </c>
      <c r="AZ12" s="221">
        <v>0.35</v>
      </c>
      <c r="BA12" s="221">
        <v>0.35</v>
      </c>
      <c r="BB12" s="221">
        <v>0.35</v>
      </c>
      <c r="BC12" s="221">
        <v>0.35</v>
      </c>
      <c r="BD12" s="221">
        <v>0.35</v>
      </c>
      <c r="BE12" s="221">
        <v>0.35</v>
      </c>
      <c r="BF12" s="221">
        <v>0.35</v>
      </c>
      <c r="BG12" s="221">
        <v>0.35</v>
      </c>
      <c r="BH12" s="221">
        <v>0.35</v>
      </c>
      <c r="BI12" s="222">
        <v>0.35</v>
      </c>
      <c r="BJ12" s="221">
        <v>0.15</v>
      </c>
      <c r="BK12" s="221">
        <v>0.15</v>
      </c>
      <c r="BL12" s="221">
        <v>0.35</v>
      </c>
      <c r="BM12" s="221">
        <v>0.35</v>
      </c>
      <c r="BN12" s="221">
        <v>0.35</v>
      </c>
      <c r="BO12" s="221">
        <v>0.35</v>
      </c>
      <c r="BP12" s="221">
        <v>0.35</v>
      </c>
      <c r="BQ12" s="221">
        <v>0.35</v>
      </c>
      <c r="BR12" s="221">
        <v>0.35</v>
      </c>
      <c r="BS12" s="221">
        <v>0.35</v>
      </c>
      <c r="BT12" s="221">
        <v>0.35</v>
      </c>
      <c r="BU12" s="222">
        <v>0.35</v>
      </c>
      <c r="BV12" s="221">
        <v>0.15</v>
      </c>
      <c r="BW12" s="221">
        <v>0.15</v>
      </c>
      <c r="BX12" s="221">
        <v>0.35</v>
      </c>
      <c r="BY12" s="221">
        <v>0.35</v>
      </c>
      <c r="BZ12" s="221">
        <v>0.35</v>
      </c>
      <c r="CA12" s="221">
        <v>0.35</v>
      </c>
      <c r="CB12" s="221">
        <v>0.35</v>
      </c>
      <c r="CC12" s="221">
        <v>0.35</v>
      </c>
      <c r="CD12" s="221">
        <v>0.35</v>
      </c>
      <c r="CE12" s="221">
        <v>0.35</v>
      </c>
      <c r="CF12" s="221">
        <v>0.35</v>
      </c>
      <c r="CG12" s="222">
        <v>0.35</v>
      </c>
      <c r="CH12" s="221">
        <v>0.15</v>
      </c>
      <c r="CI12" s="221">
        <v>0.15</v>
      </c>
      <c r="CJ12" s="221">
        <v>0.35</v>
      </c>
      <c r="CK12" s="221">
        <v>0.35</v>
      </c>
      <c r="CL12" s="221">
        <v>0.35</v>
      </c>
      <c r="CM12" s="221">
        <v>0.35</v>
      </c>
      <c r="CN12" s="221">
        <v>0.35</v>
      </c>
      <c r="CO12" s="221">
        <v>0.35</v>
      </c>
      <c r="CP12" s="221">
        <v>0.35</v>
      </c>
      <c r="CQ12" s="221">
        <v>0.35</v>
      </c>
      <c r="CR12" s="221">
        <v>0.35</v>
      </c>
      <c r="CS12" s="222">
        <v>0.35</v>
      </c>
    </row>
    <row r="13" spans="1:97" s="154" customFormat="1" x14ac:dyDescent="0.25">
      <c r="A13" s="154" t="s">
        <v>244</v>
      </c>
      <c r="M13" s="155"/>
      <c r="N13" s="154">
        <f>N11*N12</f>
        <v>91</v>
      </c>
      <c r="O13" s="154">
        <f>O12*O11</f>
        <v>75</v>
      </c>
      <c r="P13" s="154">
        <f t="shared" ref="P13:V13" si="10">P12*P11</f>
        <v>184</v>
      </c>
      <c r="Q13" s="154">
        <f t="shared" si="10"/>
        <v>149</v>
      </c>
      <c r="R13" s="154">
        <f t="shared" si="10"/>
        <v>224</v>
      </c>
      <c r="S13" s="154">
        <f t="shared" si="10"/>
        <v>338</v>
      </c>
      <c r="T13" s="154">
        <f t="shared" si="10"/>
        <v>316.40000000000003</v>
      </c>
      <c r="U13" s="154">
        <f t="shared" si="10"/>
        <v>339.572</v>
      </c>
      <c r="V13" s="154">
        <f t="shared" si="10"/>
        <v>366.86288000000002</v>
      </c>
      <c r="W13" s="154">
        <f>W12*W11</f>
        <v>380.44949280000003</v>
      </c>
      <c r="X13" s="154">
        <f t="shared" ref="X13:CI13" si="11">X12*X11</f>
        <v>409.50339787200005</v>
      </c>
      <c r="Y13" s="155">
        <f t="shared" si="11"/>
        <v>439.61747856848001</v>
      </c>
      <c r="Z13" s="154">
        <f t="shared" si="11"/>
        <v>156.1365105706023</v>
      </c>
      <c r="AA13" s="154">
        <f t="shared" si="11"/>
        <v>162.43103045055707</v>
      </c>
      <c r="AB13" s="154">
        <f t="shared" si="11"/>
        <v>341.1774607061821</v>
      </c>
      <c r="AC13" s="154">
        <f t="shared" si="11"/>
        <v>334.39671790793022</v>
      </c>
      <c r="AD13" s="154">
        <f t="shared" si="11"/>
        <v>410.56543810617353</v>
      </c>
      <c r="AE13" s="154">
        <f t="shared" si="11"/>
        <v>492.88597245515695</v>
      </c>
      <c r="AF13" s="154">
        <f t="shared" si="11"/>
        <v>364.23492630008326</v>
      </c>
      <c r="AG13" s="154">
        <f t="shared" si="11"/>
        <v>447.18534273080769</v>
      </c>
      <c r="AH13" s="154">
        <f t="shared" si="11"/>
        <v>471.10578699537763</v>
      </c>
      <c r="AI13" s="154">
        <f t="shared" si="11"/>
        <v>401.73996756003584</v>
      </c>
      <c r="AJ13" s="154">
        <f t="shared" si="11"/>
        <v>490.42695210995402</v>
      </c>
      <c r="AK13" s="155">
        <f t="shared" si="11"/>
        <v>513.16794679927057</v>
      </c>
      <c r="AL13" s="154">
        <f t="shared" si="11"/>
        <v>201.19460470413938</v>
      </c>
      <c r="AM13" s="154">
        <f t="shared" si="11"/>
        <v>209.27025652856469</v>
      </c>
      <c r="AN13" s="154">
        <f t="shared" si="11"/>
        <v>516.47504798010038</v>
      </c>
      <c r="AO13" s="154">
        <f t="shared" si="11"/>
        <v>423.2163181635114</v>
      </c>
      <c r="AP13" s="154">
        <f t="shared" si="11"/>
        <v>516.84247588499716</v>
      </c>
      <c r="AQ13" s="154">
        <f t="shared" si="11"/>
        <v>540.55378770974278</v>
      </c>
      <c r="AR13" s="154">
        <f t="shared" si="11"/>
        <v>439.42594884086816</v>
      </c>
      <c r="AS13" s="154">
        <f t="shared" si="11"/>
        <v>537.71650855920814</v>
      </c>
      <c r="AT13" s="154">
        <f t="shared" si="11"/>
        <v>563.86264592973373</v>
      </c>
      <c r="AU13" s="154">
        <f t="shared" si="11"/>
        <v>460.0277358260401</v>
      </c>
      <c r="AV13" s="154">
        <f t="shared" si="11"/>
        <v>563.88775449416164</v>
      </c>
      <c r="AW13" s="155">
        <f t="shared" si="11"/>
        <v>591.61456254482675</v>
      </c>
      <c r="AX13" s="154">
        <f t="shared" si="11"/>
        <v>245.55235186216476</v>
      </c>
      <c r="AY13" s="154">
        <f t="shared" si="11"/>
        <v>254.59524120029471</v>
      </c>
      <c r="AZ13" s="154">
        <f t="shared" si="11"/>
        <v>622.54340746927926</v>
      </c>
      <c r="BA13" s="154">
        <f t="shared" si="11"/>
        <v>603.30602975755312</v>
      </c>
      <c r="BB13" s="154">
        <f t="shared" si="11"/>
        <v>624.75581832772798</v>
      </c>
      <c r="BC13" s="154">
        <f t="shared" si="11"/>
        <v>647.27890285766364</v>
      </c>
      <c r="BD13" s="154">
        <f t="shared" si="11"/>
        <v>626.56588697122049</v>
      </c>
      <c r="BE13" s="154">
        <f t="shared" si="11"/>
        <v>651.38432187677074</v>
      </c>
      <c r="BF13" s="154">
        <f t="shared" si="11"/>
        <v>677.60983730576686</v>
      </c>
      <c r="BG13" s="154">
        <f t="shared" si="11"/>
        <v>659.83736584172141</v>
      </c>
      <c r="BH13" s="154">
        <f t="shared" si="11"/>
        <v>687.61020925578782</v>
      </c>
      <c r="BI13" s="155">
        <f t="shared" si="11"/>
        <v>716.00699630481427</v>
      </c>
      <c r="BJ13" s="154">
        <f t="shared" si="11"/>
        <v>293.12209679418487</v>
      </c>
      <c r="BK13" s="154">
        <f t="shared" si="11"/>
        <v>304.38629865308326</v>
      </c>
      <c r="BL13" s="154">
        <f t="shared" si="11"/>
        <v>736.92718961091782</v>
      </c>
      <c r="BM13" s="154">
        <f t="shared" si="11"/>
        <v>701.94679356328288</v>
      </c>
      <c r="BN13" s="154">
        <f t="shared" si="11"/>
        <v>724.41585631339501</v>
      </c>
      <c r="BO13" s="154">
        <f t="shared" si="11"/>
        <v>747.98701624691876</v>
      </c>
      <c r="BP13" s="154">
        <f t="shared" si="11"/>
        <v>712.31369609610636</v>
      </c>
      <c r="BQ13" s="154">
        <f t="shared" si="11"/>
        <v>738.48013122585724</v>
      </c>
      <c r="BR13" s="154">
        <f t="shared" si="11"/>
        <v>766.14246535631548</v>
      </c>
      <c r="BS13" s="154">
        <f t="shared" si="11"/>
        <v>732.74429765954244</v>
      </c>
      <c r="BT13" s="154">
        <f t="shared" si="11"/>
        <v>761.68292367970423</v>
      </c>
      <c r="BU13" s="155">
        <f t="shared" si="11"/>
        <v>791.15592089517793</v>
      </c>
      <c r="BV13" s="154">
        <f t="shared" si="11"/>
        <v>330.22106786278897</v>
      </c>
      <c r="BW13" s="154">
        <f t="shared" si="11"/>
        <v>343.15957981229718</v>
      </c>
      <c r="BX13" s="154">
        <f t="shared" si="11"/>
        <v>831.08664161963861</v>
      </c>
      <c r="BY13" s="154">
        <f t="shared" si="11"/>
        <v>803.63919890120144</v>
      </c>
      <c r="BZ13" s="154">
        <f t="shared" si="11"/>
        <v>828.68881759698104</v>
      </c>
      <c r="CA13" s="154">
        <f t="shared" si="11"/>
        <v>854.83984831475743</v>
      </c>
      <c r="CB13" s="154">
        <f t="shared" si="11"/>
        <v>824.83520900902386</v>
      </c>
      <c r="CC13" s="154">
        <f t="shared" si="11"/>
        <v>853.80151564647826</v>
      </c>
      <c r="CD13" s="154">
        <f t="shared" si="11"/>
        <v>884.50330944756274</v>
      </c>
      <c r="CE13" s="154">
        <f t="shared" si="11"/>
        <v>858.54448933334106</v>
      </c>
      <c r="CF13" s="154">
        <f t="shared" si="11"/>
        <v>890.70355591946486</v>
      </c>
      <c r="CG13" s="155">
        <f t="shared" si="11"/>
        <v>923.51455539235747</v>
      </c>
      <c r="CH13" s="154">
        <f t="shared" si="11"/>
        <v>384.63241806773289</v>
      </c>
      <c r="CI13" s="154">
        <f t="shared" si="11"/>
        <v>399.14859413049516</v>
      </c>
      <c r="CJ13" s="154">
        <f t="shared" ref="CJ13:CS13" si="12">CJ12*CJ11</f>
        <v>965.53931777304433</v>
      </c>
      <c r="CK13" s="154">
        <f t="shared" si="12"/>
        <v>932.39692437331735</v>
      </c>
      <c r="CL13" s="154">
        <f t="shared" si="12"/>
        <v>960.57656775994974</v>
      </c>
      <c r="CM13" s="154">
        <f t="shared" si="12"/>
        <v>990.13659580483363</v>
      </c>
      <c r="CN13" s="154">
        <f t="shared" si="12"/>
        <v>954.71741590293584</v>
      </c>
      <c r="CO13" s="154">
        <f t="shared" si="12"/>
        <v>987.65284403785336</v>
      </c>
      <c r="CP13" s="154">
        <f t="shared" si="12"/>
        <v>1022.6062907491111</v>
      </c>
      <c r="CQ13" s="154">
        <f t="shared" si="12"/>
        <v>992.11984427277969</v>
      </c>
      <c r="CR13" s="154">
        <f t="shared" si="12"/>
        <v>1028.8163489449189</v>
      </c>
      <c r="CS13" s="155">
        <f t="shared" si="12"/>
        <v>1066.283791403783</v>
      </c>
    </row>
    <row r="14" spans="1:97" s="224" customFormat="1" x14ac:dyDescent="0.25">
      <c r="A14" s="224" t="s">
        <v>255</v>
      </c>
      <c r="E14" s="224">
        <v>1.7829457364341086</v>
      </c>
      <c r="F14" s="224">
        <v>1.6194029850746268</v>
      </c>
      <c r="G14" s="224">
        <v>1.6076923076923078</v>
      </c>
      <c r="H14" s="224">
        <v>1.6901408450704225</v>
      </c>
      <c r="I14" s="224">
        <v>1.717557251908397</v>
      </c>
      <c r="J14" s="224">
        <v>1.6647058823529413</v>
      </c>
      <c r="K14" s="224">
        <v>1.5668789808917198</v>
      </c>
      <c r="L14" s="224">
        <v>2.0226244343891402</v>
      </c>
      <c r="M14" s="225">
        <v>1.7472527472527473</v>
      </c>
      <c r="N14" s="224">
        <v>1.3846153846153846</v>
      </c>
      <c r="O14" s="224">
        <v>1.5333333333333334</v>
      </c>
      <c r="P14" s="224">
        <v>1.8097826086956521</v>
      </c>
      <c r="Q14" s="224">
        <v>1.8926174496644295</v>
      </c>
      <c r="R14" s="224">
        <v>1.9910714285714286</v>
      </c>
      <c r="S14" s="224">
        <v>2.5118343195266273</v>
      </c>
      <c r="T14" s="226">
        <v>2.3794466403162056</v>
      </c>
      <c r="U14" s="226">
        <v>1.9</v>
      </c>
      <c r="V14" s="226">
        <v>2.2000000000000002</v>
      </c>
      <c r="W14" s="226">
        <v>2.2000000000000002</v>
      </c>
      <c r="X14" s="226">
        <v>2</v>
      </c>
      <c r="Y14" s="227">
        <v>2</v>
      </c>
      <c r="Z14" s="226">
        <v>1.5</v>
      </c>
      <c r="AA14" s="226">
        <v>1.5</v>
      </c>
      <c r="AB14" s="226">
        <v>2</v>
      </c>
      <c r="AC14" s="226">
        <v>2</v>
      </c>
      <c r="AD14" s="226">
        <v>2</v>
      </c>
      <c r="AE14" s="226">
        <v>2.2000000000000002</v>
      </c>
      <c r="AF14" s="226">
        <v>2</v>
      </c>
      <c r="AG14" s="226">
        <v>2</v>
      </c>
      <c r="AH14" s="226">
        <v>2.2000000000000002</v>
      </c>
      <c r="AI14" s="226">
        <v>2</v>
      </c>
      <c r="AJ14" s="226">
        <v>2</v>
      </c>
      <c r="AK14" s="227">
        <v>2.2000000000000002</v>
      </c>
      <c r="AL14" s="226">
        <v>1.5</v>
      </c>
      <c r="AM14" s="226">
        <v>1.5</v>
      </c>
      <c r="AN14" s="228">
        <v>2</v>
      </c>
      <c r="AO14" s="228">
        <v>2</v>
      </c>
      <c r="AP14" s="228">
        <v>2</v>
      </c>
      <c r="AQ14" s="228">
        <v>2</v>
      </c>
      <c r="AR14" s="228">
        <v>2</v>
      </c>
      <c r="AS14" s="228">
        <v>2</v>
      </c>
      <c r="AT14" s="228">
        <v>2</v>
      </c>
      <c r="AU14" s="228">
        <v>2</v>
      </c>
      <c r="AV14" s="228">
        <v>2</v>
      </c>
      <c r="AW14" s="227">
        <v>2</v>
      </c>
      <c r="AX14" s="228">
        <v>1.5</v>
      </c>
      <c r="AY14" s="228">
        <v>1.5</v>
      </c>
      <c r="AZ14" s="228">
        <v>2.1</v>
      </c>
      <c r="BA14" s="228">
        <v>2.1</v>
      </c>
      <c r="BB14" s="228">
        <v>2.1</v>
      </c>
      <c r="BC14" s="228">
        <v>2.1</v>
      </c>
      <c r="BD14" s="228">
        <v>2.1</v>
      </c>
      <c r="BE14" s="228">
        <v>2.1</v>
      </c>
      <c r="BF14" s="228">
        <v>2.1</v>
      </c>
      <c r="BG14" s="228">
        <v>2.1</v>
      </c>
      <c r="BH14" s="228">
        <v>2.1</v>
      </c>
      <c r="BI14" s="227">
        <v>2.1</v>
      </c>
      <c r="BJ14" s="228">
        <v>1.5</v>
      </c>
      <c r="BK14" s="228">
        <v>1.5</v>
      </c>
      <c r="BL14" s="228">
        <v>2.1</v>
      </c>
      <c r="BM14" s="228">
        <v>2.1</v>
      </c>
      <c r="BN14" s="228">
        <v>2.1</v>
      </c>
      <c r="BO14" s="228">
        <v>2.1</v>
      </c>
      <c r="BP14" s="228">
        <v>2.1</v>
      </c>
      <c r="BQ14" s="228">
        <v>2.1</v>
      </c>
      <c r="BR14" s="228">
        <v>2.1</v>
      </c>
      <c r="BS14" s="228">
        <v>2.1</v>
      </c>
      <c r="BT14" s="228">
        <v>2.1</v>
      </c>
      <c r="BU14" s="227">
        <v>2.1</v>
      </c>
      <c r="BV14" s="228">
        <v>1.5</v>
      </c>
      <c r="BW14" s="228">
        <v>1.5</v>
      </c>
      <c r="BX14" s="228">
        <v>2.1</v>
      </c>
      <c r="BY14" s="228">
        <v>2.1</v>
      </c>
      <c r="BZ14" s="228">
        <v>2.1</v>
      </c>
      <c r="CA14" s="228">
        <v>2.1</v>
      </c>
      <c r="CB14" s="228">
        <v>2.1</v>
      </c>
      <c r="CC14" s="228">
        <v>2.1</v>
      </c>
      <c r="CD14" s="228">
        <v>2.1</v>
      </c>
      <c r="CE14" s="228">
        <v>2.1</v>
      </c>
      <c r="CF14" s="228">
        <v>2.1</v>
      </c>
      <c r="CG14" s="227">
        <v>2.1</v>
      </c>
      <c r="CH14" s="228">
        <v>1.5</v>
      </c>
      <c r="CI14" s="228">
        <v>1.5</v>
      </c>
      <c r="CJ14" s="228">
        <v>2.1</v>
      </c>
      <c r="CK14" s="228">
        <v>2.1</v>
      </c>
      <c r="CL14" s="228">
        <v>2.1</v>
      </c>
      <c r="CM14" s="228">
        <v>2.1</v>
      </c>
      <c r="CN14" s="228">
        <v>2.1</v>
      </c>
      <c r="CO14" s="228">
        <v>2.1</v>
      </c>
      <c r="CP14" s="228">
        <v>2.1</v>
      </c>
      <c r="CQ14" s="228">
        <v>2.1</v>
      </c>
      <c r="CR14" s="228">
        <v>2.1</v>
      </c>
      <c r="CS14" s="227">
        <v>2.1</v>
      </c>
    </row>
    <row r="15" spans="1:97" s="154" customFormat="1" x14ac:dyDescent="0.25">
      <c r="A15" s="154" t="s">
        <v>256</v>
      </c>
      <c r="M15" s="155"/>
      <c r="N15" s="154">
        <f>N13*N14</f>
        <v>126</v>
      </c>
      <c r="O15" s="154">
        <f t="shared" ref="O15:BZ15" si="13">O13*O14</f>
        <v>115.00000000000001</v>
      </c>
      <c r="P15" s="154">
        <f t="shared" si="13"/>
        <v>333</v>
      </c>
      <c r="Q15" s="154">
        <f>Q13*Q14</f>
        <v>282</v>
      </c>
      <c r="R15" s="154">
        <f t="shared" si="13"/>
        <v>446</v>
      </c>
      <c r="S15" s="154">
        <f>S13*S14</f>
        <v>849</v>
      </c>
      <c r="T15" s="154">
        <f t="shared" si="13"/>
        <v>752.85691699604752</v>
      </c>
      <c r="U15" s="154">
        <f t="shared" si="13"/>
        <v>645.18679999999995</v>
      </c>
      <c r="V15" s="154">
        <f t="shared" si="13"/>
        <v>807.09833600000013</v>
      </c>
      <c r="W15" s="154">
        <f t="shared" si="13"/>
        <v>836.98888416000011</v>
      </c>
      <c r="X15" s="154">
        <f t="shared" si="13"/>
        <v>819.0067957440001</v>
      </c>
      <c r="Y15" s="155">
        <f t="shared" si="13"/>
        <v>879.23495713696002</v>
      </c>
      <c r="Z15" s="154">
        <f t="shared" si="13"/>
        <v>234.20476585590345</v>
      </c>
      <c r="AA15" s="154">
        <f t="shared" si="13"/>
        <v>243.64654567583563</v>
      </c>
      <c r="AB15" s="154">
        <f t="shared" si="13"/>
        <v>682.35492141236421</v>
      </c>
      <c r="AC15" s="154">
        <f t="shared" si="13"/>
        <v>668.79343581586045</v>
      </c>
      <c r="AD15" s="154">
        <f t="shared" si="13"/>
        <v>821.13087621234706</v>
      </c>
      <c r="AE15" s="154">
        <f t="shared" si="13"/>
        <v>1084.3491394013454</v>
      </c>
      <c r="AF15" s="154">
        <f t="shared" si="13"/>
        <v>728.46985260016652</v>
      </c>
      <c r="AG15" s="154">
        <f t="shared" si="13"/>
        <v>894.37068546161538</v>
      </c>
      <c r="AH15" s="154">
        <f t="shared" si="13"/>
        <v>1036.4327313898309</v>
      </c>
      <c r="AI15" s="154">
        <f t="shared" si="13"/>
        <v>803.47993512007167</v>
      </c>
      <c r="AJ15" s="154">
        <f t="shared" si="13"/>
        <v>980.85390421990803</v>
      </c>
      <c r="AK15" s="155">
        <f t="shared" si="13"/>
        <v>1128.9694829583952</v>
      </c>
      <c r="AL15" s="154">
        <f t="shared" si="13"/>
        <v>301.79190705620908</v>
      </c>
      <c r="AM15" s="154">
        <f t="shared" si="13"/>
        <v>313.90538479284703</v>
      </c>
      <c r="AN15" s="154">
        <f t="shared" si="13"/>
        <v>1032.9500959602008</v>
      </c>
      <c r="AO15" s="154">
        <f t="shared" si="13"/>
        <v>846.43263632702281</v>
      </c>
      <c r="AP15" s="154">
        <f t="shared" si="13"/>
        <v>1033.6849517699943</v>
      </c>
      <c r="AQ15" s="154">
        <f t="shared" si="13"/>
        <v>1081.1075754194856</v>
      </c>
      <c r="AR15" s="154">
        <f t="shared" si="13"/>
        <v>878.85189768173632</v>
      </c>
      <c r="AS15" s="154">
        <f t="shared" si="13"/>
        <v>1075.4330171184163</v>
      </c>
      <c r="AT15" s="154">
        <f t="shared" si="13"/>
        <v>1127.7252918594675</v>
      </c>
      <c r="AU15" s="154">
        <f t="shared" si="13"/>
        <v>920.0554716520802</v>
      </c>
      <c r="AV15" s="154">
        <f t="shared" si="13"/>
        <v>1127.7755089883233</v>
      </c>
      <c r="AW15" s="155">
        <f t="shared" si="13"/>
        <v>1183.2291250896535</v>
      </c>
      <c r="AX15" s="154">
        <f t="shared" si="13"/>
        <v>368.32852779324713</v>
      </c>
      <c r="AY15" s="154">
        <f t="shared" si="13"/>
        <v>381.89286180044206</v>
      </c>
      <c r="AZ15" s="154">
        <f t="shared" si="13"/>
        <v>1307.3411556854865</v>
      </c>
      <c r="BA15" s="154">
        <f t="shared" si="13"/>
        <v>1266.9426624908615</v>
      </c>
      <c r="BB15" s="154">
        <f t="shared" si="13"/>
        <v>1311.9872184882288</v>
      </c>
      <c r="BC15" s="154">
        <f t="shared" si="13"/>
        <v>1359.2856960010938</v>
      </c>
      <c r="BD15" s="154">
        <f t="shared" si="13"/>
        <v>1315.788362639563</v>
      </c>
      <c r="BE15" s="154">
        <f t="shared" si="13"/>
        <v>1367.9070759412186</v>
      </c>
      <c r="BF15" s="154">
        <f t="shared" si="13"/>
        <v>1422.9806583421105</v>
      </c>
      <c r="BG15" s="154">
        <f t="shared" si="13"/>
        <v>1385.658468267615</v>
      </c>
      <c r="BH15" s="154">
        <f t="shared" si="13"/>
        <v>1443.9814394371544</v>
      </c>
      <c r="BI15" s="155">
        <f t="shared" si="13"/>
        <v>1503.6146922401101</v>
      </c>
      <c r="BJ15" s="154">
        <f t="shared" si="13"/>
        <v>439.68314519127728</v>
      </c>
      <c r="BK15" s="154">
        <f t="shared" si="13"/>
        <v>456.57944797962489</v>
      </c>
      <c r="BL15" s="154">
        <f t="shared" si="13"/>
        <v>1547.5470981829276</v>
      </c>
      <c r="BM15" s="154">
        <f t="shared" si="13"/>
        <v>1474.0882664828941</v>
      </c>
      <c r="BN15" s="154">
        <f t="shared" si="13"/>
        <v>1521.2732982581297</v>
      </c>
      <c r="BO15" s="154">
        <f t="shared" si="13"/>
        <v>1570.7727341185293</v>
      </c>
      <c r="BP15" s="154">
        <f t="shared" si="13"/>
        <v>1495.8587618018234</v>
      </c>
      <c r="BQ15" s="154">
        <f t="shared" si="13"/>
        <v>1550.8082755743003</v>
      </c>
      <c r="BR15" s="154">
        <f t="shared" si="13"/>
        <v>1608.8991772482625</v>
      </c>
      <c r="BS15" s="154">
        <f t="shared" si="13"/>
        <v>1538.7630250850391</v>
      </c>
      <c r="BT15" s="154">
        <f t="shared" si="13"/>
        <v>1599.5341397273789</v>
      </c>
      <c r="BU15" s="155">
        <f t="shared" si="13"/>
        <v>1661.4274338798737</v>
      </c>
      <c r="BV15" s="154">
        <f t="shared" si="13"/>
        <v>495.33160179418348</v>
      </c>
      <c r="BW15" s="154">
        <f t="shared" si="13"/>
        <v>514.7393697184458</v>
      </c>
      <c r="BX15" s="154">
        <f t="shared" si="13"/>
        <v>1745.2819474012413</v>
      </c>
      <c r="BY15" s="154">
        <f t="shared" si="13"/>
        <v>1687.6423176925232</v>
      </c>
      <c r="BZ15" s="154">
        <f t="shared" si="13"/>
        <v>1740.2465169536601</v>
      </c>
      <c r="CA15" s="154">
        <f t="shared" ref="CA15:CS15" si="14">CA13*CA14</f>
        <v>1795.1636814609906</v>
      </c>
      <c r="CB15" s="154">
        <f t="shared" si="14"/>
        <v>1732.1539389189502</v>
      </c>
      <c r="CC15" s="154">
        <f t="shared" si="14"/>
        <v>1792.9831828576043</v>
      </c>
      <c r="CD15" s="154">
        <f t="shared" si="14"/>
        <v>1857.4569498398819</v>
      </c>
      <c r="CE15" s="154">
        <f t="shared" si="14"/>
        <v>1802.9434276000163</v>
      </c>
      <c r="CF15" s="154">
        <f t="shared" si="14"/>
        <v>1870.4774674308762</v>
      </c>
      <c r="CG15" s="155">
        <f t="shared" si="14"/>
        <v>1939.3805663239507</v>
      </c>
      <c r="CH15" s="154">
        <f t="shared" si="14"/>
        <v>576.9486271015993</v>
      </c>
      <c r="CI15" s="154">
        <f t="shared" si="14"/>
        <v>598.7228911957427</v>
      </c>
      <c r="CJ15" s="154">
        <f t="shared" si="14"/>
        <v>2027.6325673233932</v>
      </c>
      <c r="CK15" s="154">
        <f t="shared" si="14"/>
        <v>1958.0335411839665</v>
      </c>
      <c r="CL15" s="154">
        <f t="shared" si="14"/>
        <v>2017.2107922958946</v>
      </c>
      <c r="CM15" s="154">
        <f t="shared" si="14"/>
        <v>2079.2868511901506</v>
      </c>
      <c r="CN15" s="154">
        <f t="shared" si="14"/>
        <v>2004.9065733961654</v>
      </c>
      <c r="CO15" s="154">
        <f t="shared" si="14"/>
        <v>2074.070972479492</v>
      </c>
      <c r="CP15" s="154">
        <f t="shared" si="14"/>
        <v>2147.4732105731332</v>
      </c>
      <c r="CQ15" s="154">
        <f t="shared" si="14"/>
        <v>2083.4516729728375</v>
      </c>
      <c r="CR15" s="154">
        <f t="shared" si="14"/>
        <v>2160.5143327843298</v>
      </c>
      <c r="CS15" s="155">
        <f t="shared" si="14"/>
        <v>2239.1959619479444</v>
      </c>
    </row>
    <row r="16" spans="1:97" s="154" customFormat="1" x14ac:dyDescent="0.25">
      <c r="M16" s="155"/>
      <c r="Y16" s="155"/>
      <c r="AK16" s="155"/>
      <c r="AW16" s="155"/>
      <c r="BI16" s="155"/>
      <c r="BU16" s="155"/>
      <c r="CG16" s="155"/>
      <c r="CS16" s="155"/>
    </row>
    <row r="17" spans="1:97" s="229" customFormat="1" x14ac:dyDescent="0.25">
      <c r="A17" s="229" t="s">
        <v>247</v>
      </c>
      <c r="M17" s="230"/>
      <c r="T17" s="231">
        <v>1.4999999999999999E-2</v>
      </c>
      <c r="U17" s="231">
        <v>0.01</v>
      </c>
      <c r="V17" s="231">
        <v>0.01</v>
      </c>
      <c r="W17" s="231">
        <v>1.4999999999999999E-2</v>
      </c>
      <c r="X17" s="231">
        <v>0.01</v>
      </c>
      <c r="Y17" s="232">
        <v>0.01</v>
      </c>
      <c r="Z17" s="231">
        <v>1.4999999999999999E-2</v>
      </c>
      <c r="AA17" s="231">
        <v>0.01</v>
      </c>
      <c r="AB17" s="231">
        <v>0.01</v>
      </c>
      <c r="AC17" s="231">
        <v>0.02</v>
      </c>
      <c r="AD17" s="231">
        <v>0.01</v>
      </c>
      <c r="AE17" s="231">
        <v>0.01</v>
      </c>
      <c r="AF17" s="231">
        <v>2.5000000000000001E-2</v>
      </c>
      <c r="AG17" s="231">
        <v>0.01</v>
      </c>
      <c r="AH17" s="231">
        <v>0.01</v>
      </c>
      <c r="AI17" s="231">
        <v>2.5000000000000001E-2</v>
      </c>
      <c r="AJ17" s="231">
        <v>0.01</v>
      </c>
      <c r="AK17" s="232">
        <v>0.01</v>
      </c>
      <c r="AL17" s="231">
        <v>0.01</v>
      </c>
      <c r="AM17" s="231">
        <v>0.01</v>
      </c>
      <c r="AN17" s="231">
        <v>0.01</v>
      </c>
      <c r="AO17" s="231">
        <v>1.2E-2</v>
      </c>
      <c r="AP17" s="231">
        <v>0.01</v>
      </c>
      <c r="AQ17" s="231">
        <v>0.01</v>
      </c>
      <c r="AR17" s="231">
        <v>1.2E-2</v>
      </c>
      <c r="AS17" s="231">
        <v>0.01</v>
      </c>
      <c r="AT17" s="231">
        <v>0.01</v>
      </c>
      <c r="AU17" s="231">
        <v>1.2E-2</v>
      </c>
      <c r="AV17" s="231">
        <v>0.01</v>
      </c>
      <c r="AW17" s="232">
        <v>0.01</v>
      </c>
      <c r="AX17" s="231">
        <v>1.4999999999999999E-2</v>
      </c>
      <c r="AY17" s="231">
        <v>0.01</v>
      </c>
      <c r="AZ17" s="231">
        <v>0.01</v>
      </c>
      <c r="BA17" s="231">
        <v>1.4999999999999999E-2</v>
      </c>
      <c r="BB17" s="231">
        <v>0.01</v>
      </c>
      <c r="BC17" s="231">
        <v>0.01</v>
      </c>
      <c r="BD17" s="231">
        <v>1.4999999999999999E-2</v>
      </c>
      <c r="BE17" s="231">
        <v>0.01</v>
      </c>
      <c r="BF17" s="231">
        <v>0.01</v>
      </c>
      <c r="BG17" s="231">
        <v>1.4999999999999999E-2</v>
      </c>
      <c r="BH17" s="231">
        <v>0.01</v>
      </c>
      <c r="BI17" s="232">
        <v>0.01</v>
      </c>
      <c r="BJ17" s="231">
        <v>0.01</v>
      </c>
      <c r="BK17" s="231">
        <v>0.01</v>
      </c>
      <c r="BL17" s="231">
        <v>0.01</v>
      </c>
      <c r="BM17" s="231">
        <v>0.01</v>
      </c>
      <c r="BN17" s="231">
        <v>0.01</v>
      </c>
      <c r="BO17" s="231">
        <v>0.01</v>
      </c>
      <c r="BP17" s="231">
        <v>0.01</v>
      </c>
      <c r="BQ17" s="231">
        <v>0.01</v>
      </c>
      <c r="BR17" s="231">
        <v>0.01</v>
      </c>
      <c r="BS17" s="231">
        <v>0.01</v>
      </c>
      <c r="BT17" s="231">
        <v>0.01</v>
      </c>
      <c r="BU17" s="232">
        <v>0.01</v>
      </c>
      <c r="BV17" s="231">
        <v>1.4999999999999999E-2</v>
      </c>
      <c r="BW17" s="231">
        <v>0.01</v>
      </c>
      <c r="BX17" s="231">
        <v>0.01</v>
      </c>
      <c r="BY17" s="231">
        <v>1.4999999999999999E-2</v>
      </c>
      <c r="BZ17" s="231">
        <v>0.01</v>
      </c>
      <c r="CA17" s="231">
        <v>0.01</v>
      </c>
      <c r="CB17" s="231">
        <v>1.4999999999999999E-2</v>
      </c>
      <c r="CC17" s="231">
        <v>0.01</v>
      </c>
      <c r="CD17" s="231">
        <v>0.01</v>
      </c>
      <c r="CE17" s="231">
        <v>1.4999999999999999E-2</v>
      </c>
      <c r="CF17" s="231">
        <v>0.01</v>
      </c>
      <c r="CG17" s="232">
        <v>0.01</v>
      </c>
      <c r="CH17" s="231">
        <v>1.4999999999999999E-2</v>
      </c>
      <c r="CI17" s="231">
        <v>0.01</v>
      </c>
      <c r="CJ17" s="231">
        <v>0.01</v>
      </c>
      <c r="CK17" s="231">
        <v>1.4999999999999999E-2</v>
      </c>
      <c r="CL17" s="231">
        <v>0.01</v>
      </c>
      <c r="CM17" s="231">
        <v>0.01</v>
      </c>
      <c r="CN17" s="231">
        <v>1.4999999999999999E-2</v>
      </c>
      <c r="CO17" s="231">
        <v>0.01</v>
      </c>
      <c r="CP17" s="231">
        <v>0.01</v>
      </c>
      <c r="CQ17" s="231">
        <v>1.4999999999999999E-2</v>
      </c>
      <c r="CR17" s="231">
        <v>0.01</v>
      </c>
      <c r="CS17" s="232">
        <v>0.01</v>
      </c>
    </row>
    <row r="18" spans="1:97" s="219" customFormat="1" x14ac:dyDescent="0.25">
      <c r="A18" s="219" t="s">
        <v>248</v>
      </c>
      <c r="M18" s="220"/>
      <c r="T18" s="221">
        <v>0.08</v>
      </c>
      <c r="U18" s="221">
        <v>0</v>
      </c>
      <c r="V18" s="221">
        <v>0</v>
      </c>
      <c r="W18" s="221">
        <v>0.05</v>
      </c>
      <c r="X18" s="221">
        <v>0</v>
      </c>
      <c r="Y18" s="222">
        <v>0</v>
      </c>
      <c r="Z18" s="221">
        <v>0.1</v>
      </c>
      <c r="AA18" s="221">
        <v>0</v>
      </c>
      <c r="AB18" s="221">
        <v>0</v>
      </c>
      <c r="AC18" s="221">
        <v>0.1</v>
      </c>
      <c r="AD18" s="221">
        <v>0</v>
      </c>
      <c r="AE18" s="221">
        <v>0</v>
      </c>
      <c r="AF18" s="221">
        <v>0.1</v>
      </c>
      <c r="AG18" s="221">
        <v>0</v>
      </c>
      <c r="AH18" s="221">
        <v>0</v>
      </c>
      <c r="AI18" s="221">
        <v>0.1</v>
      </c>
      <c r="AJ18" s="221">
        <v>0</v>
      </c>
      <c r="AK18" s="222">
        <v>0</v>
      </c>
      <c r="AL18" s="221">
        <v>0.12</v>
      </c>
      <c r="AM18" s="221">
        <v>0</v>
      </c>
      <c r="AN18" s="221">
        <v>0</v>
      </c>
      <c r="AO18" s="221">
        <v>0.1</v>
      </c>
      <c r="AP18" s="221">
        <v>0</v>
      </c>
      <c r="AQ18" s="221">
        <v>0</v>
      </c>
      <c r="AR18" s="221">
        <v>0.1</v>
      </c>
      <c r="AS18" s="221">
        <v>0</v>
      </c>
      <c r="AT18" s="221">
        <v>0</v>
      </c>
      <c r="AU18" s="221">
        <v>0.1</v>
      </c>
      <c r="AV18" s="221">
        <v>0</v>
      </c>
      <c r="AW18" s="222">
        <v>0</v>
      </c>
      <c r="AX18" s="221">
        <v>0.08</v>
      </c>
      <c r="AY18" s="221">
        <v>0</v>
      </c>
      <c r="AZ18" s="221">
        <v>0</v>
      </c>
      <c r="BA18" s="221">
        <v>0.08</v>
      </c>
      <c r="BB18" s="221">
        <v>0</v>
      </c>
      <c r="BC18" s="221">
        <v>0</v>
      </c>
      <c r="BD18" s="221">
        <v>0.08</v>
      </c>
      <c r="BE18" s="221">
        <v>0</v>
      </c>
      <c r="BF18" s="221">
        <v>0</v>
      </c>
      <c r="BG18" s="221">
        <v>0.08</v>
      </c>
      <c r="BH18" s="221">
        <v>0</v>
      </c>
      <c r="BI18" s="222">
        <v>0</v>
      </c>
      <c r="BJ18" s="221">
        <v>0.08</v>
      </c>
      <c r="BK18" s="221">
        <v>0</v>
      </c>
      <c r="BL18" s="221">
        <v>0</v>
      </c>
      <c r="BM18" s="221">
        <v>0.08</v>
      </c>
      <c r="BN18" s="221">
        <v>0</v>
      </c>
      <c r="BO18" s="221">
        <v>0</v>
      </c>
      <c r="BP18" s="221">
        <v>0.08</v>
      </c>
      <c r="BQ18" s="221">
        <v>0</v>
      </c>
      <c r="BR18" s="221">
        <v>0</v>
      </c>
      <c r="BS18" s="221">
        <v>0.08</v>
      </c>
      <c r="BT18" s="221">
        <v>0</v>
      </c>
      <c r="BU18" s="222">
        <v>0</v>
      </c>
      <c r="BV18" s="221">
        <v>0.08</v>
      </c>
      <c r="BW18" s="221">
        <v>0</v>
      </c>
      <c r="BX18" s="221">
        <v>0</v>
      </c>
      <c r="BY18" s="221">
        <v>0.08</v>
      </c>
      <c r="BZ18" s="221">
        <v>0</v>
      </c>
      <c r="CA18" s="221">
        <v>0</v>
      </c>
      <c r="CB18" s="221">
        <v>0.08</v>
      </c>
      <c r="CC18" s="221">
        <v>0</v>
      </c>
      <c r="CD18" s="221">
        <v>0</v>
      </c>
      <c r="CE18" s="221">
        <v>0.08</v>
      </c>
      <c r="CF18" s="221">
        <v>0</v>
      </c>
      <c r="CG18" s="222">
        <v>0</v>
      </c>
      <c r="CH18" s="221">
        <v>0.08</v>
      </c>
      <c r="CI18" s="221">
        <v>0</v>
      </c>
      <c r="CJ18" s="221">
        <v>0</v>
      </c>
      <c r="CK18" s="221">
        <v>0.08</v>
      </c>
      <c r="CL18" s="221">
        <v>0</v>
      </c>
      <c r="CM18" s="221">
        <v>0</v>
      </c>
      <c r="CN18" s="221">
        <v>0.08</v>
      </c>
      <c r="CO18" s="221">
        <v>0</v>
      </c>
      <c r="CP18" s="221">
        <v>0</v>
      </c>
      <c r="CQ18" s="221">
        <v>0.08</v>
      </c>
      <c r="CR18" s="221">
        <v>0</v>
      </c>
      <c r="CS18" s="222">
        <v>0</v>
      </c>
    </row>
    <row r="20" spans="1:97" s="236" customFormat="1" x14ac:dyDescent="0.25">
      <c r="A20" s="233"/>
      <c r="B20" s="233"/>
      <c r="C20" s="234"/>
      <c r="D20" s="234"/>
      <c r="E20" s="234"/>
      <c r="F20" s="234"/>
      <c r="G20" s="234"/>
      <c r="H20" s="234"/>
      <c r="I20" s="234"/>
      <c r="J20" s="234"/>
      <c r="K20" s="234"/>
      <c r="L20" s="234"/>
      <c r="M20" s="235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5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5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5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5"/>
      <c r="BJ20" s="234"/>
      <c r="BK20" s="234"/>
      <c r="BL20" s="234"/>
      <c r="BM20" s="234"/>
      <c r="BN20" s="234"/>
      <c r="BO20" s="234"/>
      <c r="BP20" s="234"/>
      <c r="BQ20" s="234"/>
      <c r="BR20" s="234"/>
      <c r="BS20" s="234"/>
      <c r="BT20" s="234"/>
      <c r="BU20" s="235"/>
      <c r="BV20" s="234"/>
      <c r="BW20" s="234"/>
      <c r="BX20" s="234"/>
      <c r="BY20" s="234"/>
      <c r="BZ20" s="234"/>
      <c r="CA20" s="234"/>
      <c r="CB20" s="234"/>
      <c r="CC20" s="234"/>
      <c r="CD20" s="234"/>
      <c r="CE20" s="234"/>
      <c r="CF20" s="234"/>
      <c r="CG20" s="235"/>
      <c r="CH20" s="234"/>
      <c r="CI20" s="234"/>
      <c r="CJ20" s="234"/>
      <c r="CK20" s="234"/>
      <c r="CL20" s="234"/>
      <c r="CM20" s="234"/>
      <c r="CN20" s="234"/>
      <c r="CO20" s="234"/>
      <c r="CP20" s="234"/>
      <c r="CQ20" s="234"/>
      <c r="CR20" s="234"/>
      <c r="CS20" s="235"/>
    </row>
    <row r="21" spans="1:97" s="140" customFormat="1" x14ac:dyDescent="0.25">
      <c r="A21" s="140" t="s">
        <v>52</v>
      </c>
      <c r="B21" s="140">
        <v>42005</v>
      </c>
      <c r="C21" s="140">
        <v>42036</v>
      </c>
      <c r="D21" s="140">
        <v>42064</v>
      </c>
      <c r="E21" s="140">
        <v>42095</v>
      </c>
      <c r="F21" s="140">
        <v>42125</v>
      </c>
      <c r="G21" s="140">
        <v>42156</v>
      </c>
      <c r="H21" s="140">
        <v>42186</v>
      </c>
      <c r="I21" s="140">
        <v>42217</v>
      </c>
      <c r="J21" s="140">
        <v>42248</v>
      </c>
      <c r="K21" s="140">
        <v>42278</v>
      </c>
      <c r="L21" s="140">
        <v>42309</v>
      </c>
      <c r="M21" s="141">
        <v>42339</v>
      </c>
      <c r="N21" s="212">
        <v>42370</v>
      </c>
      <c r="O21" s="212">
        <v>42401</v>
      </c>
      <c r="P21" s="212">
        <v>42430</v>
      </c>
      <c r="Q21" s="212">
        <v>42461</v>
      </c>
      <c r="R21" s="212">
        <v>42491</v>
      </c>
      <c r="S21" s="212">
        <v>42522</v>
      </c>
      <c r="T21" s="212">
        <v>42552</v>
      </c>
      <c r="U21" s="212">
        <v>42583</v>
      </c>
      <c r="V21" s="140">
        <v>42614</v>
      </c>
      <c r="W21" s="140">
        <v>42644</v>
      </c>
      <c r="X21" s="140">
        <v>42675</v>
      </c>
      <c r="Y21" s="141">
        <v>42705</v>
      </c>
      <c r="Z21" s="140">
        <v>42752</v>
      </c>
      <c r="AA21" s="140">
        <v>42783</v>
      </c>
      <c r="AB21" s="140">
        <v>42811</v>
      </c>
      <c r="AC21" s="140">
        <v>42842</v>
      </c>
      <c r="AD21" s="140">
        <v>42872</v>
      </c>
      <c r="AE21" s="140">
        <v>42903</v>
      </c>
      <c r="AF21" s="140">
        <v>42933</v>
      </c>
      <c r="AG21" s="140">
        <v>42964</v>
      </c>
      <c r="AH21" s="140">
        <v>42995</v>
      </c>
      <c r="AI21" s="140">
        <v>43025</v>
      </c>
      <c r="AJ21" s="140">
        <v>43056</v>
      </c>
      <c r="AK21" s="141">
        <v>43086</v>
      </c>
      <c r="AL21" s="140">
        <v>43118</v>
      </c>
      <c r="AM21" s="140">
        <v>43149</v>
      </c>
      <c r="AN21" s="140">
        <v>43177</v>
      </c>
      <c r="AO21" s="140">
        <v>43208</v>
      </c>
      <c r="AP21" s="140">
        <v>43238</v>
      </c>
      <c r="AQ21" s="140">
        <v>43269</v>
      </c>
      <c r="AR21" s="140">
        <v>43299</v>
      </c>
      <c r="AS21" s="140">
        <v>43330</v>
      </c>
      <c r="AT21" s="140">
        <v>43361</v>
      </c>
      <c r="AU21" s="140">
        <v>43391</v>
      </c>
      <c r="AV21" s="140">
        <v>43422</v>
      </c>
      <c r="AW21" s="141">
        <v>43452</v>
      </c>
      <c r="AX21" s="140">
        <v>43483</v>
      </c>
      <c r="AY21" s="140">
        <v>43514</v>
      </c>
      <c r="AZ21" s="140">
        <v>43542</v>
      </c>
      <c r="BA21" s="140">
        <v>43573</v>
      </c>
      <c r="BB21" s="140">
        <v>43603</v>
      </c>
      <c r="BC21" s="140">
        <v>43634</v>
      </c>
      <c r="BD21" s="140">
        <v>43664</v>
      </c>
      <c r="BE21" s="140">
        <v>43695</v>
      </c>
      <c r="BF21" s="140">
        <v>43726</v>
      </c>
      <c r="BG21" s="140">
        <v>43756</v>
      </c>
      <c r="BH21" s="140">
        <v>43787</v>
      </c>
      <c r="BI21" s="141">
        <v>43817</v>
      </c>
      <c r="BJ21" s="140">
        <v>43848</v>
      </c>
      <c r="BK21" s="140">
        <v>43879</v>
      </c>
      <c r="BL21" s="140">
        <v>43908</v>
      </c>
      <c r="BM21" s="140">
        <v>43939</v>
      </c>
      <c r="BN21" s="140">
        <v>43969</v>
      </c>
      <c r="BO21" s="140">
        <v>44000</v>
      </c>
      <c r="BP21" s="140">
        <v>44030</v>
      </c>
      <c r="BQ21" s="140">
        <v>44061</v>
      </c>
      <c r="BR21" s="140">
        <v>44092</v>
      </c>
      <c r="BS21" s="140">
        <v>44122</v>
      </c>
      <c r="BT21" s="140">
        <v>44153</v>
      </c>
      <c r="BU21" s="141">
        <v>44183</v>
      </c>
      <c r="BV21" s="140">
        <v>44214</v>
      </c>
      <c r="BW21" s="140">
        <v>44245</v>
      </c>
      <c r="BX21" s="140">
        <v>44273</v>
      </c>
      <c r="BY21" s="140">
        <v>44304</v>
      </c>
      <c r="BZ21" s="140">
        <v>44334</v>
      </c>
      <c r="CA21" s="140">
        <v>44365</v>
      </c>
      <c r="CB21" s="140">
        <v>44395</v>
      </c>
      <c r="CC21" s="140">
        <v>44426</v>
      </c>
      <c r="CD21" s="140">
        <v>44457</v>
      </c>
      <c r="CE21" s="140">
        <v>44487</v>
      </c>
      <c r="CF21" s="140">
        <v>44518</v>
      </c>
      <c r="CG21" s="141">
        <v>44548</v>
      </c>
      <c r="CH21" s="140">
        <v>44579</v>
      </c>
      <c r="CI21" s="140">
        <v>44610</v>
      </c>
      <c r="CJ21" s="140">
        <v>44638</v>
      </c>
      <c r="CK21" s="140">
        <v>44669</v>
      </c>
      <c r="CL21" s="140">
        <v>44699</v>
      </c>
      <c r="CM21" s="140">
        <v>44730</v>
      </c>
      <c r="CN21" s="140">
        <v>44760</v>
      </c>
      <c r="CO21" s="140">
        <v>44791</v>
      </c>
      <c r="CP21" s="140">
        <v>44822</v>
      </c>
      <c r="CQ21" s="140">
        <v>44852</v>
      </c>
      <c r="CR21" s="140">
        <v>44883</v>
      </c>
      <c r="CS21" s="141">
        <v>44913</v>
      </c>
    </row>
    <row r="22" spans="1:97" x14ac:dyDescent="0.25">
      <c r="A22" s="134" t="s">
        <v>99</v>
      </c>
      <c r="B22" s="154">
        <v>578.75699999999995</v>
      </c>
      <c r="C22" s="154">
        <v>225.52699999999999</v>
      </c>
      <c r="D22" s="154">
        <v>1937.2429999999999</v>
      </c>
      <c r="E22" s="154">
        <v>841.63199999999995</v>
      </c>
      <c r="F22" s="154">
        <v>590.96699999999998</v>
      </c>
      <c r="G22" s="154">
        <v>511.755</v>
      </c>
      <c r="H22" s="154">
        <v>2684.6819999999998</v>
      </c>
      <c r="I22" s="154">
        <v>508.12900000000002</v>
      </c>
      <c r="J22" s="154">
        <v>1319.056</v>
      </c>
      <c r="K22" s="154">
        <v>723.47400000000005</v>
      </c>
      <c r="L22" s="154">
        <v>1315.0930000000001</v>
      </c>
      <c r="M22" s="155">
        <v>3179.1134999999999</v>
      </c>
      <c r="N22" s="154">
        <v>672.32799999999997</v>
      </c>
      <c r="O22" s="154">
        <v>439.19</v>
      </c>
      <c r="P22" s="154">
        <v>760.67499999999995</v>
      </c>
      <c r="Q22" s="154">
        <v>1140.2950000000001</v>
      </c>
      <c r="R22" s="154">
        <v>1084.577</v>
      </c>
      <c r="S22" s="154">
        <v>1344.498</v>
      </c>
      <c r="T22" s="237">
        <v>1045.5150000000001</v>
      </c>
      <c r="U22" s="237">
        <v>678.625</v>
      </c>
      <c r="V22" s="237">
        <f t="shared" ref="V22:CG25" si="15">V70*V92</f>
        <v>960.96</v>
      </c>
      <c r="W22" s="237">
        <f t="shared" si="15"/>
        <v>840.84</v>
      </c>
      <c r="X22" s="237">
        <f t="shared" si="15"/>
        <v>982.80000000000007</v>
      </c>
      <c r="Y22" s="238">
        <f t="shared" si="15"/>
        <v>1135.68</v>
      </c>
      <c r="Z22" s="154">
        <f t="shared" si="15"/>
        <v>703.25175149179302</v>
      </c>
      <c r="AA22" s="154">
        <f t="shared" si="15"/>
        <v>744.61950157954539</v>
      </c>
      <c r="AB22" s="154">
        <f t="shared" si="15"/>
        <v>781.85047665852289</v>
      </c>
      <c r="AC22" s="154">
        <f t="shared" si="15"/>
        <v>972.96948206393927</v>
      </c>
      <c r="AD22" s="154">
        <f t="shared" si="15"/>
        <v>982.69917688457872</v>
      </c>
      <c r="AE22" s="154">
        <f t="shared" si="15"/>
        <v>1042.1524770860956</v>
      </c>
      <c r="AF22" s="154">
        <f t="shared" si="15"/>
        <v>947.31660167126097</v>
      </c>
      <c r="AG22" s="154">
        <f t="shared" si="15"/>
        <v>1063.099741875526</v>
      </c>
      <c r="AH22" s="154">
        <f t="shared" si="15"/>
        <v>1175.9908097032603</v>
      </c>
      <c r="AI22" s="154">
        <f t="shared" si="15"/>
        <v>1068.9756460202636</v>
      </c>
      <c r="AJ22" s="154">
        <f t="shared" si="15"/>
        <v>1147.4704760661964</v>
      </c>
      <c r="AK22" s="155">
        <f t="shared" si="15"/>
        <v>1211.6245072280788</v>
      </c>
      <c r="AL22" s="154">
        <f t="shared" si="15"/>
        <v>1174.9648963224281</v>
      </c>
      <c r="AM22" s="154">
        <f t="shared" si="15"/>
        <v>1232.1181661661662</v>
      </c>
      <c r="AN22" s="154">
        <f t="shared" si="15"/>
        <v>1281.0405051168816</v>
      </c>
      <c r="AO22" s="154">
        <f t="shared" si="15"/>
        <v>1594.1837397010083</v>
      </c>
      <c r="AP22" s="154">
        <f t="shared" si="15"/>
        <v>1610.1255770980181</v>
      </c>
      <c r="AQ22" s="154">
        <f t="shared" si="15"/>
        <v>1707.538174512448</v>
      </c>
      <c r="AR22" s="154">
        <f t="shared" si="15"/>
        <v>1582.2910783139864</v>
      </c>
      <c r="AS22" s="154">
        <f t="shared" si="15"/>
        <v>1775.6822101079183</v>
      </c>
      <c r="AT22" s="154">
        <f t="shared" si="15"/>
        <v>1964.2427495622351</v>
      </c>
      <c r="AU22" s="154">
        <f t="shared" si="15"/>
        <v>1819.5061195302067</v>
      </c>
      <c r="AV22" s="154">
        <f t="shared" si="15"/>
        <v>1953.1123659884636</v>
      </c>
      <c r="AW22" s="155">
        <f t="shared" si="15"/>
        <v>1950.8470640365294</v>
      </c>
      <c r="AX22" s="154">
        <f t="shared" si="15"/>
        <v>1752.1700528315405</v>
      </c>
      <c r="AY22" s="154">
        <f t="shared" si="15"/>
        <v>1837.400044089183</v>
      </c>
      <c r="AZ22" s="154">
        <f t="shared" si="15"/>
        <v>2024.9769721195819</v>
      </c>
      <c r="BA22" s="154">
        <f t="shared" si="15"/>
        <v>2519.9713430821462</v>
      </c>
      <c r="BB22" s="154">
        <f t="shared" si="15"/>
        <v>2545.1710565129674</v>
      </c>
      <c r="BC22" s="154">
        <f t="shared" si="15"/>
        <v>2673.6901893430204</v>
      </c>
      <c r="BD22" s="154">
        <f t="shared" si="15"/>
        <v>2477.5763118625691</v>
      </c>
      <c r="BE22" s="154">
        <f t="shared" si="15"/>
        <v>2780.3911944235497</v>
      </c>
      <c r="BF22" s="154">
        <f t="shared" si="15"/>
        <v>3075.6422593551933</v>
      </c>
      <c r="BG22" s="154">
        <f t="shared" si="15"/>
        <v>2849.0113625872773</v>
      </c>
      <c r="BH22" s="154">
        <f t="shared" si="15"/>
        <v>3058.2141293086634</v>
      </c>
      <c r="BI22" s="155">
        <f t="shared" si="15"/>
        <v>3290.7045982471441</v>
      </c>
      <c r="BJ22" s="154">
        <f t="shared" si="15"/>
        <v>2368.0578264018259</v>
      </c>
      <c r="BK22" s="154">
        <f t="shared" si="15"/>
        <v>2483.2461595865302</v>
      </c>
      <c r="BL22" s="154">
        <f t="shared" si="15"/>
        <v>2736.756377819615</v>
      </c>
      <c r="BM22" s="154">
        <f t="shared" si="15"/>
        <v>3405.7412701755197</v>
      </c>
      <c r="BN22" s="154">
        <f t="shared" si="15"/>
        <v>3439.798682877276</v>
      </c>
      <c r="BO22" s="154">
        <f t="shared" si="15"/>
        <v>3613.4922908970921</v>
      </c>
      <c r="BP22" s="154">
        <f t="shared" si="15"/>
        <v>3381.9288293370851</v>
      </c>
      <c r="BQ22" s="154">
        <f t="shared" si="15"/>
        <v>3795.2756862560609</v>
      </c>
      <c r="BR22" s="154">
        <f t="shared" si="15"/>
        <v>4198.2978186537275</v>
      </c>
      <c r="BS22" s="154">
        <f t="shared" si="15"/>
        <v>3888.9432451020725</v>
      </c>
      <c r="BT22" s="154">
        <f t="shared" si="15"/>
        <v>4174.5081597182643</v>
      </c>
      <c r="BU22" s="155">
        <f t="shared" si="15"/>
        <v>4491.8611371763245</v>
      </c>
      <c r="BV22" s="154">
        <f t="shared" si="15"/>
        <v>3161.0730313072709</v>
      </c>
      <c r="BW22" s="154">
        <f t="shared" si="15"/>
        <v>3314.8356335088688</v>
      </c>
      <c r="BX22" s="154">
        <f t="shared" si="15"/>
        <v>3653.2413536238482</v>
      </c>
      <c r="BY22" s="154">
        <f t="shared" si="15"/>
        <v>4546.2559067318998</v>
      </c>
      <c r="BZ22" s="154">
        <f t="shared" si="15"/>
        <v>4591.7184657992193</v>
      </c>
      <c r="CA22" s="154">
        <f t="shared" si="15"/>
        <v>4823.5785892727117</v>
      </c>
      <c r="CB22" s="154">
        <f t="shared" si="15"/>
        <v>4514.4691557054894</v>
      </c>
      <c r="CC22" s="154">
        <f t="shared" si="15"/>
        <v>5167.5623602308824</v>
      </c>
      <c r="CD22" s="154">
        <f t="shared" si="15"/>
        <v>5716.3082680077805</v>
      </c>
      <c r="CE22" s="154">
        <f t="shared" si="15"/>
        <v>5295.0980102022941</v>
      </c>
      <c r="CF22" s="154">
        <f t="shared" si="15"/>
        <v>5739.64147581206</v>
      </c>
      <c r="CG22" s="155">
        <f t="shared" si="15"/>
        <v>6475.7832423774498</v>
      </c>
      <c r="CH22" s="154">
        <f t="shared" ref="CH22:CS28" si="16">CH70*CH92</f>
        <v>4140.4261409567862</v>
      </c>
      <c r="CI22" s="154">
        <f t="shared" si="16"/>
        <v>4341.8269600304766</v>
      </c>
      <c r="CJ22" s="154">
        <f t="shared" si="16"/>
        <v>4785.0764123324116</v>
      </c>
      <c r="CK22" s="154">
        <f t="shared" si="16"/>
        <v>5954.7617575692229</v>
      </c>
      <c r="CL22" s="154">
        <f t="shared" si="16"/>
        <v>6014.3093751449151</v>
      </c>
      <c r="CM22" s="154">
        <f t="shared" si="16"/>
        <v>6318.0036292058867</v>
      </c>
      <c r="CN22" s="154">
        <f t="shared" si="16"/>
        <v>5913.1269412956462</v>
      </c>
      <c r="CO22" s="154">
        <f t="shared" si="16"/>
        <v>6768.5593054697492</v>
      </c>
      <c r="CP22" s="154">
        <f t="shared" si="16"/>
        <v>7487.3158412410594</v>
      </c>
      <c r="CQ22" s="154">
        <f t="shared" si="16"/>
        <v>7074.3197779044003</v>
      </c>
      <c r="CR22" s="154">
        <f t="shared" si="16"/>
        <v>7668.2356270241007</v>
      </c>
      <c r="CS22" s="155">
        <f t="shared" si="16"/>
        <v>8651.7305969984263</v>
      </c>
    </row>
    <row r="23" spans="1:97" x14ac:dyDescent="0.25">
      <c r="A23" s="134" t="s">
        <v>64</v>
      </c>
      <c r="B23" s="154">
        <v>1443.3910000000001</v>
      </c>
      <c r="C23" s="154">
        <v>748.14300000000003</v>
      </c>
      <c r="D23" s="154">
        <v>1399.5440000000001</v>
      </c>
      <c r="E23" s="154">
        <v>2506.721</v>
      </c>
      <c r="F23" s="154">
        <v>1762.7895000000001</v>
      </c>
      <c r="G23" s="154">
        <v>1783.73</v>
      </c>
      <c r="H23" s="154">
        <v>2626.5050000000001</v>
      </c>
      <c r="I23" s="154">
        <v>1577.1310000000001</v>
      </c>
      <c r="J23" s="154">
        <v>4328.6610000000001</v>
      </c>
      <c r="K23" s="154">
        <v>2297.9850000000001</v>
      </c>
      <c r="L23" s="154">
        <v>6033.5350000000299</v>
      </c>
      <c r="M23" s="155">
        <v>3187.8090000000002</v>
      </c>
      <c r="N23" s="154">
        <v>1056.748</v>
      </c>
      <c r="O23" s="154">
        <v>604.54399999999998</v>
      </c>
      <c r="P23" s="154">
        <v>4455.8940000000002</v>
      </c>
      <c r="Q23" s="154">
        <v>5200.0320000000102</v>
      </c>
      <c r="R23" s="154">
        <v>4443.8230000000003</v>
      </c>
      <c r="S23" s="154">
        <v>9751.3800000000701</v>
      </c>
      <c r="T23" s="237">
        <v>4760.9380000000101</v>
      </c>
      <c r="U23" s="237">
        <v>5674.0470000000196</v>
      </c>
      <c r="V23" s="237">
        <f t="shared" si="15"/>
        <v>9835.2034056000011</v>
      </c>
      <c r="W23" s="237">
        <f t="shared" si="15"/>
        <v>9180.334951056002</v>
      </c>
      <c r="X23" s="237">
        <f t="shared" si="15"/>
        <v>9189.7468649928014</v>
      </c>
      <c r="Y23" s="238">
        <f t="shared" si="15"/>
        <v>10704.786706217779</v>
      </c>
      <c r="Z23" s="154">
        <f t="shared" si="15"/>
        <v>674.02785054954381</v>
      </c>
      <c r="AA23" s="154">
        <f t="shared" si="15"/>
        <v>600.63108861764624</v>
      </c>
      <c r="AB23" s="154">
        <f t="shared" si="15"/>
        <v>4035.9484434221363</v>
      </c>
      <c r="AC23" s="154">
        <f t="shared" si="15"/>
        <v>4186.3546654961992</v>
      </c>
      <c r="AD23" s="154">
        <f t="shared" si="15"/>
        <v>5546.1243757776774</v>
      </c>
      <c r="AE23" s="154">
        <f t="shared" si="15"/>
        <v>7700.6115079506244</v>
      </c>
      <c r="AF23" s="154">
        <f t="shared" si="15"/>
        <v>4764.3772092472964</v>
      </c>
      <c r="AG23" s="154">
        <f t="shared" si="15"/>
        <v>6205.8824457615274</v>
      </c>
      <c r="AH23" s="154">
        <f t="shared" si="15"/>
        <v>7747.7472366427164</v>
      </c>
      <c r="AI23" s="154">
        <f t="shared" si="15"/>
        <v>5504.2862355119232</v>
      </c>
      <c r="AJ23" s="154">
        <f t="shared" si="15"/>
        <v>6922.9658529334911</v>
      </c>
      <c r="AK23" s="155">
        <f t="shared" si="15"/>
        <v>8600.3196452796128</v>
      </c>
      <c r="AL23" s="154">
        <f t="shared" si="15"/>
        <v>912.89758014977019</v>
      </c>
      <c r="AM23" s="154">
        <f t="shared" si="15"/>
        <v>805.81327891864862</v>
      </c>
      <c r="AN23" s="154">
        <f t="shared" si="15"/>
        <v>6384.083188286626</v>
      </c>
      <c r="AO23" s="154">
        <f t="shared" si="15"/>
        <v>5493.3203643958323</v>
      </c>
      <c r="AP23" s="154">
        <f t="shared" si="15"/>
        <v>7210.491560062339</v>
      </c>
      <c r="AQ23" s="154">
        <f t="shared" si="15"/>
        <v>7987.6428676892529</v>
      </c>
      <c r="AR23" s="154">
        <f t="shared" si="15"/>
        <v>6054.4069152666552</v>
      </c>
      <c r="AS23" s="154">
        <f t="shared" si="15"/>
        <v>7870.4666919410411</v>
      </c>
      <c r="AT23" s="154">
        <f t="shared" si="15"/>
        <v>8919.8627425019113</v>
      </c>
      <c r="AU23" s="154">
        <f t="shared" si="15"/>
        <v>6780.47276482917</v>
      </c>
      <c r="AV23" s="154">
        <f t="shared" si="15"/>
        <v>8654.6799397133491</v>
      </c>
      <c r="AW23" s="155">
        <f t="shared" si="15"/>
        <v>9814.1813329920133</v>
      </c>
      <c r="AX23" s="154">
        <f t="shared" si="15"/>
        <v>1221.2509261879377</v>
      </c>
      <c r="AY23" s="154">
        <f t="shared" si="15"/>
        <v>1074.8854964235804</v>
      </c>
      <c r="AZ23" s="154">
        <f t="shared" si="15"/>
        <v>9342.7397569285149</v>
      </c>
      <c r="BA23" s="154">
        <f t="shared" si="15"/>
        <v>9373.234060074521</v>
      </c>
      <c r="BB23" s="154">
        <f t="shared" si="15"/>
        <v>10552.038776454163</v>
      </c>
      <c r="BC23" s="154">
        <f t="shared" si="15"/>
        <v>11478.487352599064</v>
      </c>
      <c r="BD23" s="154">
        <f t="shared" si="15"/>
        <v>10301.110381164724</v>
      </c>
      <c r="BE23" s="154">
        <f t="shared" si="15"/>
        <v>11439.218104069554</v>
      </c>
      <c r="BF23" s="154">
        <f t="shared" si="15"/>
        <v>12870.074402287592</v>
      </c>
      <c r="BG23" s="154">
        <f t="shared" si="15"/>
        <v>11613.382302288584</v>
      </c>
      <c r="BH23" s="154">
        <f t="shared" si="15"/>
        <v>12668.643678209233</v>
      </c>
      <c r="BI23" s="155">
        <f t="shared" si="15"/>
        <v>14267.710858868249</v>
      </c>
      <c r="BJ23" s="154">
        <f t="shared" si="15"/>
        <v>1569.4535349287339</v>
      </c>
      <c r="BK23" s="154">
        <f t="shared" si="15"/>
        <v>1383.650778874412</v>
      </c>
      <c r="BL23" s="154">
        <f t="shared" si="15"/>
        <v>11764.656920210706</v>
      </c>
      <c r="BM23" s="154">
        <f t="shared" si="15"/>
        <v>11686.811315644482</v>
      </c>
      <c r="BN23" s="154">
        <f t="shared" si="15"/>
        <v>13115.808516771594</v>
      </c>
      <c r="BO23" s="154">
        <f t="shared" si="15"/>
        <v>14223.481136263124</v>
      </c>
      <c r="BP23" s="154">
        <f t="shared" si="15"/>
        <v>12681.132382592556</v>
      </c>
      <c r="BQ23" s="154">
        <f t="shared" si="15"/>
        <v>14047.948952817307</v>
      </c>
      <c r="BR23" s="154">
        <f t="shared" si="15"/>
        <v>15767.678670463631</v>
      </c>
      <c r="BS23" s="154">
        <f t="shared" si="15"/>
        <v>13973.052544151755</v>
      </c>
      <c r="BT23" s="154">
        <f t="shared" si="15"/>
        <v>15209.752750986345</v>
      </c>
      <c r="BU23" s="155">
        <f t="shared" si="15"/>
        <v>17092.047246697701</v>
      </c>
      <c r="BV23" s="154">
        <f t="shared" si="15"/>
        <v>1961.9109510074788</v>
      </c>
      <c r="BW23" s="154">
        <f t="shared" si="15"/>
        <v>1731.0336744202593</v>
      </c>
      <c r="BX23" s="154">
        <f t="shared" si="15"/>
        <v>14748.435230005025</v>
      </c>
      <c r="BY23" s="154">
        <f t="shared" si="15"/>
        <v>14871.112997221535</v>
      </c>
      <c r="BZ23" s="154">
        <f t="shared" si="15"/>
        <v>16676.409859207619</v>
      </c>
      <c r="CA23" s="154">
        <f t="shared" si="15"/>
        <v>18068.164344730441</v>
      </c>
      <c r="CB23" s="154">
        <f t="shared" si="15"/>
        <v>16320.043178926437</v>
      </c>
      <c r="CC23" s="154">
        <f t="shared" si="15"/>
        <v>18412.645393405302</v>
      </c>
      <c r="CD23" s="154">
        <f t="shared" si="15"/>
        <v>20637.624648828227</v>
      </c>
      <c r="CE23" s="154">
        <f t="shared" si="15"/>
        <v>18558.878329844003</v>
      </c>
      <c r="CF23" s="154">
        <f t="shared" si="15"/>
        <v>20360.4934937654</v>
      </c>
      <c r="CG23" s="155">
        <f t="shared" si="15"/>
        <v>22840.278524536207</v>
      </c>
      <c r="CH23" s="154">
        <f t="shared" si="16"/>
        <v>2558.3893978483752</v>
      </c>
      <c r="CI23" s="154">
        <f t="shared" si="16"/>
        <v>2254.4739609938497</v>
      </c>
      <c r="CJ23" s="154">
        <f t="shared" si="16"/>
        <v>19221.561033496015</v>
      </c>
      <c r="CK23" s="154">
        <f t="shared" si="16"/>
        <v>19355.01443642742</v>
      </c>
      <c r="CL23" s="154">
        <f t="shared" si="16"/>
        <v>21685.326755749506</v>
      </c>
      <c r="CM23" s="154">
        <f t="shared" si="16"/>
        <v>23477.899466862847</v>
      </c>
      <c r="CN23" s="154">
        <f t="shared" si="16"/>
        <v>21191.095692674735</v>
      </c>
      <c r="CO23" s="154">
        <f t="shared" si="16"/>
        <v>23894.653692234024</v>
      </c>
      <c r="CP23" s="154">
        <f t="shared" si="16"/>
        <v>26768.143073605108</v>
      </c>
      <c r="CQ23" s="154">
        <f t="shared" si="16"/>
        <v>24541.115897630876</v>
      </c>
      <c r="CR23" s="154">
        <f t="shared" si="16"/>
        <v>26912.046135919816</v>
      </c>
      <c r="CS23" s="155">
        <f t="shared" si="16"/>
        <v>30178.382094682824</v>
      </c>
    </row>
    <row r="24" spans="1:97" x14ac:dyDescent="0.25">
      <c r="A24" s="134" t="s">
        <v>65</v>
      </c>
      <c r="B24" s="154">
        <v>900.697</v>
      </c>
      <c r="C24" s="154">
        <v>986.32799999999997</v>
      </c>
      <c r="D24" s="154">
        <v>1126.9590000000001</v>
      </c>
      <c r="E24" s="154">
        <v>1109.8240000000001</v>
      </c>
      <c r="F24" s="154">
        <v>1587.0785000000001</v>
      </c>
      <c r="G24" s="154">
        <v>1562.277</v>
      </c>
      <c r="H24" s="154">
        <v>1922.2380000000001</v>
      </c>
      <c r="I24" s="154">
        <v>1360.7660000000001</v>
      </c>
      <c r="J24" s="154">
        <v>2527.9119999999998</v>
      </c>
      <c r="K24" s="154">
        <v>2817.5140000000001</v>
      </c>
      <c r="L24" s="154">
        <v>1627.8630000000001</v>
      </c>
      <c r="M24" s="155">
        <v>5157.00000000002</v>
      </c>
      <c r="N24" s="154">
        <v>925.79899999999895</v>
      </c>
      <c r="O24" s="154">
        <v>756.42700000000002</v>
      </c>
      <c r="P24" s="154">
        <v>502.48700000000002</v>
      </c>
      <c r="Q24" s="154">
        <v>1484.2950000000001</v>
      </c>
      <c r="R24" s="154">
        <v>1717.1189999999999</v>
      </c>
      <c r="S24" s="154">
        <v>4255.2430000000004</v>
      </c>
      <c r="T24" s="237">
        <v>3443.99</v>
      </c>
      <c r="U24" s="237">
        <v>2777.319</v>
      </c>
      <c r="V24" s="237">
        <f t="shared" si="15"/>
        <v>5079.3600000000006</v>
      </c>
      <c r="W24" s="237">
        <f t="shared" si="15"/>
        <v>4490.3381823040008</v>
      </c>
      <c r="X24" s="237">
        <f t="shared" si="15"/>
        <v>4796.8358855372808</v>
      </c>
      <c r="Y24" s="238">
        <f t="shared" si="15"/>
        <v>5592.0587306126399</v>
      </c>
      <c r="Z24" s="154">
        <f t="shared" si="15"/>
        <v>1758.3739939202324</v>
      </c>
      <c r="AA24" s="154">
        <f t="shared" si="15"/>
        <v>615.98811829263366</v>
      </c>
      <c r="AB24" s="154">
        <f t="shared" si="15"/>
        <v>1108.9941136629118</v>
      </c>
      <c r="AC24" s="154">
        <f t="shared" si="15"/>
        <v>2789.312327045724</v>
      </c>
      <c r="AD24" s="154">
        <f t="shared" si="15"/>
        <v>3003.1286014812486</v>
      </c>
      <c r="AE24" s="154">
        <f t="shared" si="15"/>
        <v>3879.1103285174499</v>
      </c>
      <c r="AF24" s="154">
        <f t="shared" si="15"/>
        <v>4616.5862263107219</v>
      </c>
      <c r="AG24" s="154">
        <f t="shared" si="15"/>
        <v>3358.3623932168671</v>
      </c>
      <c r="AH24" s="154">
        <f t="shared" si="15"/>
        <v>4409.4609048954389</v>
      </c>
      <c r="AI24" s="154">
        <f t="shared" si="15"/>
        <v>4624.2007684224263</v>
      </c>
      <c r="AJ24" s="154">
        <f t="shared" si="15"/>
        <v>3802.3186119240163</v>
      </c>
      <c r="AK24" s="155">
        <f t="shared" si="15"/>
        <v>4918.9696294175319</v>
      </c>
      <c r="AL24" s="154">
        <f t="shared" si="15"/>
        <v>2306.3632939624472</v>
      </c>
      <c r="AM24" s="154">
        <f t="shared" si="15"/>
        <v>826.26705089730046</v>
      </c>
      <c r="AN24" s="154">
        <f t="shared" si="15"/>
        <v>1473.2520542615978</v>
      </c>
      <c r="AO24" s="154">
        <f t="shared" si="15"/>
        <v>4412.1480201254226</v>
      </c>
      <c r="AP24" s="154">
        <f t="shared" si="15"/>
        <v>3940.695144485841</v>
      </c>
      <c r="AQ24" s="154">
        <f t="shared" si="15"/>
        <v>5043.2140336563825</v>
      </c>
      <c r="AR24" s="154">
        <f t="shared" si="15"/>
        <v>4881.6478911050281</v>
      </c>
      <c r="AS24" s="154">
        <f t="shared" si="15"/>
        <v>4267.6915794994302</v>
      </c>
      <c r="AT24" s="154">
        <f t="shared" si="15"/>
        <v>5592.1966754459145</v>
      </c>
      <c r="AU24" s="154">
        <f t="shared" si="15"/>
        <v>5425.1767004249823</v>
      </c>
      <c r="AV24" s="154">
        <f t="shared" si="15"/>
        <v>4683.8984544480281</v>
      </c>
      <c r="AW24" s="155">
        <f t="shared" si="15"/>
        <v>6149.4031142360636</v>
      </c>
      <c r="AX24" s="154">
        <f t="shared" si="15"/>
        <v>2684.977492404937</v>
      </c>
      <c r="AY24" s="154">
        <f t="shared" si="15"/>
        <v>1105.3588300906154</v>
      </c>
      <c r="AZ24" s="154">
        <f t="shared" si="15"/>
        <v>2083.1028050278919</v>
      </c>
      <c r="BA24" s="154">
        <f t="shared" si="15"/>
        <v>6456.9256861676877</v>
      </c>
      <c r="BB24" s="154">
        <f t="shared" si="15"/>
        <v>6723.9948698545277</v>
      </c>
      <c r="BC24" s="154">
        <f t="shared" si="15"/>
        <v>7310.756842762964</v>
      </c>
      <c r="BD24" s="154">
        <f t="shared" si="15"/>
        <v>7015.0774773060202</v>
      </c>
      <c r="BE24" s="154">
        <f t="shared" si="15"/>
        <v>7261.1508688551094</v>
      </c>
      <c r="BF24" s="154">
        <f t="shared" si="15"/>
        <v>8127.8988851805816</v>
      </c>
      <c r="BG24" s="154">
        <f t="shared" si="15"/>
        <v>7827.7468830694461</v>
      </c>
      <c r="BH24" s="154">
        <f t="shared" si="15"/>
        <v>8022.435205220394</v>
      </c>
      <c r="BI24" s="155">
        <f t="shared" si="15"/>
        <v>9001.4416975085896</v>
      </c>
      <c r="BJ24" s="154">
        <f t="shared" si="15"/>
        <v>3645.6839043352275</v>
      </c>
      <c r="BK24" s="154">
        <f t="shared" si="15"/>
        <v>1420.5183276016101</v>
      </c>
      <c r="BL24" s="154">
        <f t="shared" si="15"/>
        <v>2681.4826586110075</v>
      </c>
      <c r="BM24" s="154">
        <f t="shared" si="15"/>
        <v>8130.7536582858256</v>
      </c>
      <c r="BN24" s="154">
        <f t="shared" si="15"/>
        <v>8383.6655339775625</v>
      </c>
      <c r="BO24" s="154">
        <f t="shared" si="15"/>
        <v>9087.0104719779847</v>
      </c>
      <c r="BP24" s="154">
        <f t="shared" si="15"/>
        <v>8779.6072159931973</v>
      </c>
      <c r="BQ24" s="154">
        <f t="shared" si="15"/>
        <v>8938.804848290285</v>
      </c>
      <c r="BR24" s="154">
        <f t="shared" si="15"/>
        <v>9981.4784187091736</v>
      </c>
      <c r="BS24" s="154">
        <f t="shared" si="15"/>
        <v>9590.107540017334</v>
      </c>
      <c r="BT24" s="154">
        <f t="shared" si="15"/>
        <v>9652.477266033593</v>
      </c>
      <c r="BU24" s="155">
        <f t="shared" si="15"/>
        <v>10806.973982306943</v>
      </c>
      <c r="BV24" s="154">
        <f t="shared" si="15"/>
        <v>4448.8971446205296</v>
      </c>
      <c r="BW24" s="154">
        <f t="shared" si="15"/>
        <v>1775.7330185343631</v>
      </c>
      <c r="BX24" s="154">
        <f t="shared" si="15"/>
        <v>3354.7025378799908</v>
      </c>
      <c r="BY24" s="154">
        <f t="shared" si="15"/>
        <v>10192.8933851313</v>
      </c>
      <c r="BZ24" s="154">
        <f t="shared" si="15"/>
        <v>10667.960157771793</v>
      </c>
      <c r="CA24" s="154">
        <f t="shared" si="15"/>
        <v>11553.897789209042</v>
      </c>
      <c r="CB24" s="154">
        <f t="shared" si="15"/>
        <v>11152.782117192926</v>
      </c>
      <c r="CC24" s="154">
        <f t="shared" si="15"/>
        <v>11733.913835502082</v>
      </c>
      <c r="CD24" s="154">
        <f t="shared" si="15"/>
        <v>13082.722840387441</v>
      </c>
      <c r="CE24" s="154">
        <f t="shared" si="15"/>
        <v>12552.072114680885</v>
      </c>
      <c r="CF24" s="154">
        <f t="shared" si="15"/>
        <v>12946.019975103864</v>
      </c>
      <c r="CG24" s="155">
        <f t="shared" si="15"/>
        <v>14466.725860470227</v>
      </c>
      <c r="CH24" s="154">
        <f t="shared" si="16"/>
        <v>5825.3925219754092</v>
      </c>
      <c r="CI24" s="154">
        <f t="shared" si="16"/>
        <v>2315.6079156878559</v>
      </c>
      <c r="CJ24" s="154">
        <f t="shared" si="16"/>
        <v>4369.1174991517028</v>
      </c>
      <c r="CK24" s="154">
        <f t="shared" si="16"/>
        <v>13284.346390295152</v>
      </c>
      <c r="CL24" s="154">
        <f t="shared" si="16"/>
        <v>13884.537283758342</v>
      </c>
      <c r="CM24" s="154">
        <f t="shared" si="16"/>
        <v>15024.219899656204</v>
      </c>
      <c r="CN24" s="154">
        <f t="shared" si="16"/>
        <v>14492.003300802819</v>
      </c>
      <c r="CO24" s="154">
        <f t="shared" si="16"/>
        <v>15236.141731463338</v>
      </c>
      <c r="CP24" s="154">
        <f t="shared" si="16"/>
        <v>16977.850001635397</v>
      </c>
      <c r="CQ24" s="154">
        <f t="shared" si="16"/>
        <v>16606.347935500689</v>
      </c>
      <c r="CR24" s="154">
        <f t="shared" si="16"/>
        <v>17119.018238896922</v>
      </c>
      <c r="CS24" s="155">
        <f t="shared" si="16"/>
        <v>19121.795545471232</v>
      </c>
    </row>
    <row r="25" spans="1:97" x14ac:dyDescent="0.25">
      <c r="A25" s="134" t="s">
        <v>66</v>
      </c>
      <c r="B25" s="154">
        <v>1123.3230000000001</v>
      </c>
      <c r="C25" s="154">
        <v>904.76700000000005</v>
      </c>
      <c r="D25" s="154">
        <v>1615.7190000000001</v>
      </c>
      <c r="E25" s="154">
        <v>1001.768</v>
      </c>
      <c r="F25" s="154">
        <v>973.64499999999998</v>
      </c>
      <c r="G25" s="154">
        <v>2195.38</v>
      </c>
      <c r="H25" s="154">
        <v>2185.8879999999999</v>
      </c>
      <c r="I25" s="154">
        <v>1202.1400000000001</v>
      </c>
      <c r="J25" s="154">
        <v>3381.5740000000001</v>
      </c>
      <c r="K25" s="154">
        <v>2536.0300000000002</v>
      </c>
      <c r="L25" s="154">
        <v>4341.701</v>
      </c>
      <c r="M25" s="155">
        <v>3936.7620000000002</v>
      </c>
      <c r="N25" s="154">
        <v>1277.04</v>
      </c>
      <c r="O25" s="154">
        <v>1869.077</v>
      </c>
      <c r="P25" s="154">
        <v>2772.25</v>
      </c>
      <c r="Q25" s="154">
        <v>1264.825</v>
      </c>
      <c r="R25" s="154">
        <v>1753.539</v>
      </c>
      <c r="S25" s="154">
        <v>3144.2359999999999</v>
      </c>
      <c r="T25" s="237">
        <v>2672.902</v>
      </c>
      <c r="U25" s="237">
        <v>3768.77000000001</v>
      </c>
      <c r="V25" s="237">
        <f t="shared" si="15"/>
        <v>4522</v>
      </c>
      <c r="W25" s="237">
        <f t="shared" si="15"/>
        <v>3702.5603999999998</v>
      </c>
      <c r="X25" s="237">
        <f t="shared" si="15"/>
        <v>4115.1862406368</v>
      </c>
      <c r="Y25" s="238">
        <f t="shared" si="15"/>
        <v>5202.4559022636486</v>
      </c>
      <c r="Z25" s="154">
        <f t="shared" si="15"/>
        <v>1400.6946043418084</v>
      </c>
      <c r="AA25" s="154">
        <f t="shared" si="15"/>
        <v>1637.3094186499827</v>
      </c>
      <c r="AB25" s="154">
        <f t="shared" si="15"/>
        <v>820.41601643174454</v>
      </c>
      <c r="AC25" s="154">
        <f t="shared" si="15"/>
        <v>971.59898807463276</v>
      </c>
      <c r="AD25" s="154">
        <f t="shared" si="15"/>
        <v>2898.4434325540019</v>
      </c>
      <c r="AE25" s="154">
        <f t="shared" si="15"/>
        <v>3058.2127078152075</v>
      </c>
      <c r="AF25" s="154">
        <f t="shared" si="15"/>
        <v>3385.9387732716855</v>
      </c>
      <c r="AG25" s="154">
        <f t="shared" si="15"/>
        <v>4737.9841371079474</v>
      </c>
      <c r="AH25" s="154">
        <f t="shared" si="15"/>
        <v>3460.6761198102408</v>
      </c>
      <c r="AI25" s="154">
        <f t="shared" si="15"/>
        <v>3833.8284895191905</v>
      </c>
      <c r="AJ25" s="154">
        <f t="shared" si="15"/>
        <v>4671.6458034900106</v>
      </c>
      <c r="AK25" s="155">
        <f t="shared" si="15"/>
        <v>3918.1576255060636</v>
      </c>
      <c r="AL25" s="154">
        <f t="shared" si="15"/>
        <v>1711.2934248520712</v>
      </c>
      <c r="AM25" s="154">
        <f t="shared" si="15"/>
        <v>2126.9197848753029</v>
      </c>
      <c r="AN25" s="154">
        <f t="shared" si="15"/>
        <v>1089.6911700558044</v>
      </c>
      <c r="AO25" s="154">
        <f t="shared" si="15"/>
        <v>1290.728406458009</v>
      </c>
      <c r="AP25" s="154">
        <f t="shared" si="15"/>
        <v>4584.7721420043908</v>
      </c>
      <c r="AQ25" s="154">
        <f t="shared" si="15"/>
        <v>4012.976321609427</v>
      </c>
      <c r="AR25" s="154">
        <f t="shared" si="15"/>
        <v>4487.5204751657093</v>
      </c>
      <c r="AS25" s="154">
        <f t="shared" si="15"/>
        <v>5010.0158725910824</v>
      </c>
      <c r="AT25" s="154">
        <f t="shared" si="15"/>
        <v>4397.7083490808391</v>
      </c>
      <c r="AU25" s="154">
        <f t="shared" si="15"/>
        <v>4954.7768468612094</v>
      </c>
      <c r="AV25" s="154">
        <f t="shared" si="15"/>
        <v>5480.8398758989406</v>
      </c>
      <c r="AW25" s="155">
        <f t="shared" si="15"/>
        <v>4826.5951172106434</v>
      </c>
      <c r="AX25" s="154">
        <f t="shared" si="15"/>
        <v>2182.5125549444224</v>
      </c>
      <c r="AY25" s="154">
        <f t="shared" si="15"/>
        <v>2476.0764123719714</v>
      </c>
      <c r="AZ25" s="154">
        <f t="shared" si="15"/>
        <v>1545.2264990114311</v>
      </c>
      <c r="BA25" s="154">
        <f t="shared" si="15"/>
        <v>1825.0237332059658</v>
      </c>
      <c r="BB25" s="154">
        <f t="shared" si="15"/>
        <v>6646.2535395194591</v>
      </c>
      <c r="BC25" s="154">
        <f t="shared" si="15"/>
        <v>6782.7305652955811</v>
      </c>
      <c r="BD25" s="154">
        <f t="shared" si="15"/>
        <v>6505.2109234140671</v>
      </c>
      <c r="BE25" s="154">
        <f t="shared" si="15"/>
        <v>7199.5461968486388</v>
      </c>
      <c r="BF25" s="154">
        <f t="shared" si="15"/>
        <v>7482.3644598153342</v>
      </c>
      <c r="BG25" s="154">
        <f t="shared" si="15"/>
        <v>7201.4500825313953</v>
      </c>
      <c r="BH25" s="154">
        <f t="shared" si="15"/>
        <v>7908.0608105925621</v>
      </c>
      <c r="BI25" s="155">
        <f t="shared" si="15"/>
        <v>8266.8415991991424</v>
      </c>
      <c r="BJ25" s="154">
        <f t="shared" si="15"/>
        <v>2983.8294765659502</v>
      </c>
      <c r="BK25" s="154">
        <f t="shared" si="15"/>
        <v>3362.036347799371</v>
      </c>
      <c r="BL25" s="154">
        <f t="shared" si="15"/>
        <v>1985.8009022838894</v>
      </c>
      <c r="BM25" s="154">
        <f t="shared" si="15"/>
        <v>2349.2693113049659</v>
      </c>
      <c r="BN25" s="154">
        <f t="shared" si="15"/>
        <v>8369.1609454492864</v>
      </c>
      <c r="BO25" s="154">
        <f t="shared" si="15"/>
        <v>8456.8988476570521</v>
      </c>
      <c r="BP25" s="154">
        <f t="shared" si="15"/>
        <v>8166.6030296748377</v>
      </c>
      <c r="BQ25" s="154">
        <f t="shared" si="15"/>
        <v>9010.4760704656819</v>
      </c>
      <c r="BR25" s="154">
        <f t="shared" si="15"/>
        <v>9211.1287753229062</v>
      </c>
      <c r="BS25" s="154">
        <f t="shared" si="15"/>
        <v>8843.7515768383619</v>
      </c>
      <c r="BT25" s="154">
        <f t="shared" si="15"/>
        <v>9688.5035680715537</v>
      </c>
      <c r="BU25" s="155">
        <f t="shared" si="15"/>
        <v>9946.5434817405112</v>
      </c>
      <c r="BV25" s="154">
        <f t="shared" si="15"/>
        <v>3649.216268586883</v>
      </c>
      <c r="BW25" s="154">
        <f t="shared" si="15"/>
        <v>4102.7566570016334</v>
      </c>
      <c r="BX25" s="154">
        <f t="shared" si="15"/>
        <v>2482.3701052660995</v>
      </c>
      <c r="BY25" s="154">
        <f t="shared" si="15"/>
        <v>2939.0828598088765</v>
      </c>
      <c r="BZ25" s="154">
        <f t="shared" si="15"/>
        <v>10491.766055787008</v>
      </c>
      <c r="CA25" s="154">
        <f t="shared" si="15"/>
        <v>10761.147328632578</v>
      </c>
      <c r="CB25" s="154">
        <f t="shared" si="15"/>
        <v>10383.623632973469</v>
      </c>
      <c r="CC25" s="154">
        <f t="shared" si="15"/>
        <v>11674.977182018569</v>
      </c>
      <c r="CD25" s="154">
        <f t="shared" si="15"/>
        <v>12091.391770123009</v>
      </c>
      <c r="CE25" s="154">
        <f t="shared" si="15"/>
        <v>11591.504373956086</v>
      </c>
      <c r="CF25" s="154">
        <f t="shared" si="15"/>
        <v>12805.180511066439</v>
      </c>
      <c r="CG25" s="155">
        <f t="shared" ref="CG25:CK28" si="17">CG73*CG95</f>
        <v>13340.425162251155</v>
      </c>
      <c r="CH25" s="154">
        <f t="shared" si="17"/>
        <v>4786.6455137127159</v>
      </c>
      <c r="CI25" s="154">
        <f t="shared" si="17"/>
        <v>5372.1556539200956</v>
      </c>
      <c r="CJ25" s="154">
        <f t="shared" si="17"/>
        <v>3237.0833934064412</v>
      </c>
      <c r="CK25" s="154">
        <f t="shared" si="17"/>
        <v>3827.8202640174486</v>
      </c>
      <c r="CL25" s="154">
        <f t="shared" si="16"/>
        <v>13673.865630177985</v>
      </c>
      <c r="CM25" s="154">
        <f t="shared" si="16"/>
        <v>14005.822021332273</v>
      </c>
      <c r="CN25" s="154">
        <f t="shared" si="16"/>
        <v>13502.442869346196</v>
      </c>
      <c r="CO25" s="154">
        <f t="shared" si="16"/>
        <v>15170.547230343953</v>
      </c>
      <c r="CP25" s="154">
        <f t="shared" si="16"/>
        <v>15700.316307321915</v>
      </c>
      <c r="CQ25" s="154">
        <f t="shared" si="16"/>
        <v>15343.503141848179</v>
      </c>
      <c r="CR25" s="154">
        <f t="shared" si="16"/>
        <v>16941.209467315755</v>
      </c>
      <c r="CS25" s="155">
        <f t="shared" si="16"/>
        <v>17640.555329467952</v>
      </c>
    </row>
    <row r="26" spans="1:97" x14ac:dyDescent="0.25">
      <c r="A26" s="134" t="s">
        <v>67</v>
      </c>
      <c r="B26" s="154">
        <v>530.08399999999995</v>
      </c>
      <c r="C26" s="154">
        <v>451.44900000000001</v>
      </c>
      <c r="D26" s="154">
        <v>971.42899999999997</v>
      </c>
      <c r="E26" s="154">
        <v>2369.1405</v>
      </c>
      <c r="F26" s="154">
        <v>1384.3610000000001</v>
      </c>
      <c r="G26" s="154">
        <v>1154.6289999999999</v>
      </c>
      <c r="H26" s="154">
        <v>1420.0329999999999</v>
      </c>
      <c r="I26" s="154">
        <v>859.524</v>
      </c>
      <c r="J26" s="154">
        <v>2087.2635</v>
      </c>
      <c r="K26" s="154">
        <v>1430.2845</v>
      </c>
      <c r="L26" s="154">
        <v>3005.5030000000002</v>
      </c>
      <c r="M26" s="155">
        <v>3424.92</v>
      </c>
      <c r="N26" s="154">
        <v>1330.8430000000001</v>
      </c>
      <c r="O26" s="154">
        <v>1199.163</v>
      </c>
      <c r="P26" s="154">
        <v>3278.7629999999999</v>
      </c>
      <c r="Q26" s="154">
        <v>1240.7159999999999</v>
      </c>
      <c r="R26" s="154">
        <v>1410.462</v>
      </c>
      <c r="S26" s="154">
        <v>1192.8679999999999</v>
      </c>
      <c r="T26" s="237">
        <v>1095.511</v>
      </c>
      <c r="U26" s="237">
        <v>1414.9960000000001</v>
      </c>
      <c r="V26" s="237">
        <f t="shared" ref="V26:CG28" si="18">V74*V96</f>
        <v>5469.0636000000013</v>
      </c>
      <c r="W26" s="237">
        <f t="shared" si="18"/>
        <v>4365.0360000000001</v>
      </c>
      <c r="X26" s="237">
        <f t="shared" si="18"/>
        <v>5092.7448000000004</v>
      </c>
      <c r="Y26" s="238">
        <f t="shared" si="18"/>
        <v>6357.8154721536002</v>
      </c>
      <c r="Z26" s="154">
        <f t="shared" si="18"/>
        <v>2465.7873446939907</v>
      </c>
      <c r="AA26" s="154">
        <f t="shared" si="18"/>
        <v>2492.2996331592735</v>
      </c>
      <c r="AB26" s="154">
        <f t="shared" si="18"/>
        <v>5335.5905704871138</v>
      </c>
      <c r="AC26" s="154">
        <f t="shared" si="18"/>
        <v>3842.5236771642494</v>
      </c>
      <c r="AD26" s="154">
        <f t="shared" si="18"/>
        <v>2643.8240692527966</v>
      </c>
      <c r="AE26" s="154">
        <f t="shared" si="18"/>
        <v>2666.9819713252723</v>
      </c>
      <c r="AF26" s="154">
        <f t="shared" si="18"/>
        <v>3291.4650773158451</v>
      </c>
      <c r="AG26" s="154">
        <f t="shared" si="18"/>
        <v>4654.3496909048399</v>
      </c>
      <c r="AH26" s="154">
        <f t="shared" si="18"/>
        <v>6100.8551152646514</v>
      </c>
      <c r="AI26" s="154">
        <f t="shared" si="18"/>
        <v>5519.3583618355251</v>
      </c>
      <c r="AJ26" s="154">
        <f t="shared" si="18"/>
        <v>5842.6446349849311</v>
      </c>
      <c r="AK26" s="155">
        <f t="shared" si="18"/>
        <v>6446.4105495347194</v>
      </c>
      <c r="AL26" s="154">
        <f t="shared" si="18"/>
        <v>3006.1004565102521</v>
      </c>
      <c r="AM26" s="154">
        <f t="shared" si="18"/>
        <v>3040.1650871392453</v>
      </c>
      <c r="AN26" s="154">
        <f t="shared" si="18"/>
        <v>6558.1780821899874</v>
      </c>
      <c r="AO26" s="154">
        <f t="shared" si="18"/>
        <v>5078.2791635792255</v>
      </c>
      <c r="AP26" s="154">
        <f t="shared" si="18"/>
        <v>3617.6383616172538</v>
      </c>
      <c r="AQ26" s="154">
        <f t="shared" si="18"/>
        <v>4169.9543158162041</v>
      </c>
      <c r="AR26" s="154">
        <f t="shared" si="18"/>
        <v>5018.5478646384809</v>
      </c>
      <c r="AS26" s="154">
        <f t="shared" si="18"/>
        <v>6867.1856045829627</v>
      </c>
      <c r="AT26" s="154">
        <f t="shared" si="18"/>
        <v>7704.849530946638</v>
      </c>
      <c r="AU26" s="154">
        <f t="shared" si="18"/>
        <v>7073.5502273159873</v>
      </c>
      <c r="AV26" s="154">
        <f t="shared" si="18"/>
        <v>7478.3921460166484</v>
      </c>
      <c r="AW26" s="155">
        <f t="shared" si="18"/>
        <v>8399.9186458151544</v>
      </c>
      <c r="AX26" s="154">
        <f t="shared" si="18"/>
        <v>3761.873367521287</v>
      </c>
      <c r="AY26" s="154">
        <f t="shared" si="18"/>
        <v>3785.5238800745283</v>
      </c>
      <c r="AZ26" s="154">
        <f t="shared" si="18"/>
        <v>8500.0960933052702</v>
      </c>
      <c r="BA26" s="154">
        <f t="shared" si="18"/>
        <v>6624.8601453423571</v>
      </c>
      <c r="BB26" s="154">
        <f t="shared" si="18"/>
        <v>4688.6546574140211</v>
      </c>
      <c r="BC26" s="154">
        <f t="shared" si="18"/>
        <v>5980.7020287053338</v>
      </c>
      <c r="BD26" s="154">
        <f t="shared" si="18"/>
        <v>7762.9046982632817</v>
      </c>
      <c r="BE26" s="154">
        <f t="shared" si="18"/>
        <v>10438.250043655098</v>
      </c>
      <c r="BF26" s="154">
        <f t="shared" si="18"/>
        <v>11582.595327688539</v>
      </c>
      <c r="BG26" s="154">
        <f t="shared" si="18"/>
        <v>10825.937559903152</v>
      </c>
      <c r="BH26" s="154">
        <f t="shared" si="18"/>
        <v>11371.404120917776</v>
      </c>
      <c r="BI26" s="155">
        <f t="shared" si="18"/>
        <v>12677.996370377756</v>
      </c>
      <c r="BJ26" s="154">
        <f t="shared" si="18"/>
        <v>5403.223377925694</v>
      </c>
      <c r="BK26" s="154">
        <f t="shared" si="18"/>
        <v>5409.0023039928401</v>
      </c>
      <c r="BL26" s="154">
        <f t="shared" si="18"/>
        <v>12067.388125545025</v>
      </c>
      <c r="BM26" s="154">
        <f t="shared" si="18"/>
        <v>8939.6507637901195</v>
      </c>
      <c r="BN26" s="154">
        <f t="shared" si="18"/>
        <v>6217.8039283826793</v>
      </c>
      <c r="BO26" s="154">
        <f t="shared" si="18"/>
        <v>7582.7120141774476</v>
      </c>
      <c r="BP26" s="154">
        <f t="shared" si="18"/>
        <v>9851.0219769336472</v>
      </c>
      <c r="BQ26" s="154">
        <f t="shared" si="18"/>
        <v>13167.064239065005</v>
      </c>
      <c r="BR26" s="154">
        <f t="shared" si="18"/>
        <v>14535.580851168535</v>
      </c>
      <c r="BS26" s="154">
        <f t="shared" si="18"/>
        <v>13477.156572744607</v>
      </c>
      <c r="BT26" s="154">
        <f t="shared" si="18"/>
        <v>14052.668670458681</v>
      </c>
      <c r="BU26" s="155">
        <f t="shared" si="18"/>
        <v>15565.081696588204</v>
      </c>
      <c r="BV26" s="154">
        <f t="shared" si="18"/>
        <v>6702.0039734769362</v>
      </c>
      <c r="BW26" s="154">
        <f t="shared" si="18"/>
        <v>6658.6521902634777</v>
      </c>
      <c r="BX26" s="154">
        <f t="shared" si="18"/>
        <v>14754.365284026435</v>
      </c>
      <c r="BY26" s="154">
        <f t="shared" si="18"/>
        <v>10959.853478717168</v>
      </c>
      <c r="BZ26" s="154">
        <f t="shared" si="18"/>
        <v>7668.5685290441397</v>
      </c>
      <c r="CA26" s="154">
        <f t="shared" si="18"/>
        <v>9498.4599736769978</v>
      </c>
      <c r="CB26" s="154">
        <f t="shared" si="18"/>
        <v>12432.892079211015</v>
      </c>
      <c r="CC26" s="154">
        <f t="shared" si="18"/>
        <v>17010.701555752908</v>
      </c>
      <c r="CD26" s="154">
        <f t="shared" si="18"/>
        <v>18848.528879975911</v>
      </c>
      <c r="CE26" s="154">
        <f t="shared" si="18"/>
        <v>17552.438889381709</v>
      </c>
      <c r="CF26" s="154">
        <f t="shared" si="18"/>
        <v>18546.533872561376</v>
      </c>
      <c r="CG26" s="155">
        <f t="shared" si="18"/>
        <v>20598.362731893216</v>
      </c>
      <c r="CH26" s="154">
        <f t="shared" si="17"/>
        <v>8731.0626109017558</v>
      </c>
      <c r="CI26" s="154">
        <f t="shared" si="17"/>
        <v>8707.3740895314404</v>
      </c>
      <c r="CJ26" s="154">
        <f t="shared" si="17"/>
        <v>19350.014953527265</v>
      </c>
      <c r="CK26" s="154">
        <f t="shared" si="17"/>
        <v>14351.019349948481</v>
      </c>
      <c r="CL26" s="154">
        <f t="shared" si="16"/>
        <v>10020.317751660112</v>
      </c>
      <c r="CM26" s="154">
        <f t="shared" si="16"/>
        <v>12378.785649964184</v>
      </c>
      <c r="CN26" s="154">
        <f t="shared" si="16"/>
        <v>16192.156093136082</v>
      </c>
      <c r="CO26" s="154">
        <f t="shared" si="16"/>
        <v>22140.89570172325</v>
      </c>
      <c r="CP26" s="154">
        <f t="shared" si="16"/>
        <v>24508.861638094411</v>
      </c>
      <c r="CQ26" s="154">
        <f t="shared" si="16"/>
        <v>23262.444710663745</v>
      </c>
      <c r="CR26" s="154">
        <f t="shared" si="16"/>
        <v>24563.503041110736</v>
      </c>
      <c r="CS26" s="155">
        <f t="shared" si="16"/>
        <v>27264.448280205954</v>
      </c>
    </row>
    <row r="27" spans="1:97" x14ac:dyDescent="0.25">
      <c r="A27" s="134" t="s">
        <v>68</v>
      </c>
      <c r="B27" s="154">
        <v>575.85699999999997</v>
      </c>
      <c r="C27" s="154">
        <v>666.29300000000001</v>
      </c>
      <c r="D27" s="154">
        <v>984.51300000000003</v>
      </c>
      <c r="E27" s="154">
        <v>1944.9684999999999</v>
      </c>
      <c r="F27" s="154">
        <v>964.82</v>
      </c>
      <c r="G27" s="154">
        <v>901.69600000000003</v>
      </c>
      <c r="H27" s="154">
        <v>1385.125</v>
      </c>
      <c r="I27" s="154">
        <v>850.41600000000005</v>
      </c>
      <c r="J27" s="154">
        <v>1814.4455</v>
      </c>
      <c r="K27" s="154">
        <v>1688.5650000000001</v>
      </c>
      <c r="L27" s="154">
        <v>2676.241</v>
      </c>
      <c r="M27" s="155">
        <v>2987.9360000000001</v>
      </c>
      <c r="N27" s="154">
        <v>719.75</v>
      </c>
      <c r="O27" s="154">
        <v>1248.867</v>
      </c>
      <c r="P27" s="154">
        <v>2833.0650000000001</v>
      </c>
      <c r="Q27" s="154">
        <v>1805.7670000000001</v>
      </c>
      <c r="R27" s="154">
        <v>2847.5729999999999</v>
      </c>
      <c r="S27" s="154">
        <v>3257.7330000000002</v>
      </c>
      <c r="T27" s="237">
        <v>2006.0940000000001</v>
      </c>
      <c r="U27" s="237">
        <v>1248.374</v>
      </c>
      <c r="V27" s="237">
        <f t="shared" si="18"/>
        <v>3604.3560000000002</v>
      </c>
      <c r="W27" s="237">
        <f t="shared" si="18"/>
        <v>3129.2099999999996</v>
      </c>
      <c r="X27" s="237">
        <f t="shared" si="18"/>
        <v>3642.6599999999994</v>
      </c>
      <c r="Y27" s="238">
        <f t="shared" si="18"/>
        <v>6568.2480000000005</v>
      </c>
      <c r="Z27" s="154">
        <f t="shared" si="18"/>
        <v>2286.7665930704834</v>
      </c>
      <c r="AA27" s="154">
        <f t="shared" si="18"/>
        <v>3297.5251658603338</v>
      </c>
      <c r="AB27" s="154">
        <f t="shared" si="18"/>
        <v>7657.9407733669314</v>
      </c>
      <c r="AC27" s="154">
        <f t="shared" si="18"/>
        <v>8228.9130573380626</v>
      </c>
      <c r="AD27" s="154">
        <f t="shared" si="18"/>
        <v>9412.3999846005408</v>
      </c>
      <c r="AE27" s="154">
        <f t="shared" si="18"/>
        <v>10028.963877677155</v>
      </c>
      <c r="AF27" s="154">
        <f t="shared" si="18"/>
        <v>7912.0924507807122</v>
      </c>
      <c r="AG27" s="154">
        <f t="shared" si="18"/>
        <v>7140.0679301725349</v>
      </c>
      <c r="AH27" s="154">
        <f t="shared" si="18"/>
        <v>7581.2970644517618</v>
      </c>
      <c r="AI27" s="154">
        <f t="shared" si="18"/>
        <v>6751.8818295316942</v>
      </c>
      <c r="AJ27" s="154">
        <f t="shared" si="18"/>
        <v>7376.4235299734519</v>
      </c>
      <c r="AK27" s="155">
        <f t="shared" si="18"/>
        <v>8963.6915576388856</v>
      </c>
      <c r="AL27" s="154">
        <f t="shared" si="18"/>
        <v>3547.2353756393809</v>
      </c>
      <c r="AM27" s="154">
        <f t="shared" si="18"/>
        <v>4751.8948756249492</v>
      </c>
      <c r="AN27" s="154">
        <f t="shared" si="18"/>
        <v>10496.938441341419</v>
      </c>
      <c r="AO27" s="154">
        <f t="shared" si="18"/>
        <v>10281.922306233573</v>
      </c>
      <c r="AP27" s="154">
        <f t="shared" si="18"/>
        <v>11469.64309841616</v>
      </c>
      <c r="AQ27" s="154">
        <f t="shared" si="18"/>
        <v>12508.075682424058</v>
      </c>
      <c r="AR27" s="154">
        <f t="shared" si="18"/>
        <v>10169.179847321688</v>
      </c>
      <c r="AS27" s="154">
        <f t="shared" si="18"/>
        <v>9287.2358608303657</v>
      </c>
      <c r="AT27" s="154">
        <f t="shared" si="18"/>
        <v>10516.690959814492</v>
      </c>
      <c r="AU27" s="154">
        <f t="shared" si="18"/>
        <v>9951.9826693837949</v>
      </c>
      <c r="AV27" s="154">
        <f t="shared" si="18"/>
        <v>10937.047751037189</v>
      </c>
      <c r="AW27" s="155">
        <f t="shared" si="18"/>
        <v>12311.086440510719</v>
      </c>
      <c r="AX27" s="154">
        <f t="shared" si="18"/>
        <v>4707.1177640794394</v>
      </c>
      <c r="AY27" s="154">
        <f t="shared" si="18"/>
        <v>6274.705215560105</v>
      </c>
      <c r="AZ27" s="154">
        <f t="shared" si="18"/>
        <v>14027.797666810035</v>
      </c>
      <c r="BA27" s="154">
        <f t="shared" si="18"/>
        <v>13617.311456654934</v>
      </c>
      <c r="BB27" s="154">
        <f t="shared" si="18"/>
        <v>14979.460830529295</v>
      </c>
      <c r="BC27" s="154">
        <f t="shared" si="18"/>
        <v>16293.30300679002</v>
      </c>
      <c r="BD27" s="154">
        <f t="shared" si="18"/>
        <v>13242.00181199466</v>
      </c>
      <c r="BE27" s="154">
        <f t="shared" si="18"/>
        <v>12081.481366827325</v>
      </c>
      <c r="BF27" s="154">
        <f t="shared" si="18"/>
        <v>14220.760796561961</v>
      </c>
      <c r="BG27" s="154">
        <f t="shared" si="18"/>
        <v>14323.283895478744</v>
      </c>
      <c r="BH27" s="154">
        <f t="shared" si="18"/>
        <v>15940.655967726709</v>
      </c>
      <c r="BI27" s="155">
        <f t="shared" si="18"/>
        <v>18288.042739919783</v>
      </c>
      <c r="BJ27" s="154">
        <f t="shared" si="18"/>
        <v>6744.0276702082328</v>
      </c>
      <c r="BK27" s="154">
        <f t="shared" si="18"/>
        <v>8909.0329019152905</v>
      </c>
      <c r="BL27" s="154">
        <f t="shared" si="18"/>
        <v>19768.958927436383</v>
      </c>
      <c r="BM27" s="154">
        <f t="shared" si="18"/>
        <v>19494.678270318498</v>
      </c>
      <c r="BN27" s="154">
        <f t="shared" si="18"/>
        <v>21348.789560667981</v>
      </c>
      <c r="BO27" s="154">
        <f t="shared" si="18"/>
        <v>23096.411265134899</v>
      </c>
      <c r="BP27" s="154">
        <f t="shared" si="18"/>
        <v>18582.096940045791</v>
      </c>
      <c r="BQ27" s="154">
        <f t="shared" si="18"/>
        <v>16872.948263607097</v>
      </c>
      <c r="BR27" s="154">
        <f t="shared" si="18"/>
        <v>19338.298852602955</v>
      </c>
      <c r="BS27" s="154">
        <f t="shared" si="18"/>
        <v>18680.709306324279</v>
      </c>
      <c r="BT27" s="154">
        <f t="shared" si="18"/>
        <v>20419.34690971001</v>
      </c>
      <c r="BU27" s="155">
        <f t="shared" si="18"/>
        <v>23083.846875870775</v>
      </c>
      <c r="BV27" s="154">
        <f t="shared" si="18"/>
        <v>8612.1813177206386</v>
      </c>
      <c r="BW27" s="154">
        <f t="shared" si="18"/>
        <v>11310.809779559208</v>
      </c>
      <c r="BX27" s="154">
        <f t="shared" si="18"/>
        <v>24945.373324564473</v>
      </c>
      <c r="BY27" s="154">
        <f t="shared" si="18"/>
        <v>24401.699419396806</v>
      </c>
      <c r="BZ27" s="154">
        <f t="shared" si="18"/>
        <v>26523.137113163146</v>
      </c>
      <c r="CA27" s="154">
        <f t="shared" si="18"/>
        <v>28498.224265323064</v>
      </c>
      <c r="CB27" s="154">
        <f t="shared" si="18"/>
        <v>22905.276319185421</v>
      </c>
      <c r="CC27" s="154">
        <f t="shared" si="18"/>
        <v>21199.883760617067</v>
      </c>
      <c r="CD27" s="154">
        <f t="shared" si="18"/>
        <v>24386.239090411058</v>
      </c>
      <c r="CE27" s="154">
        <f t="shared" si="18"/>
        <v>23777.366970202718</v>
      </c>
      <c r="CF27" s="154">
        <f t="shared" si="18"/>
        <v>26453.044921778626</v>
      </c>
      <c r="CG27" s="155">
        <f t="shared" si="18"/>
        <v>30100.533142606339</v>
      </c>
      <c r="CH27" s="154">
        <f t="shared" si="17"/>
        <v>11051.312853263986</v>
      </c>
      <c r="CI27" s="154">
        <f t="shared" si="17"/>
        <v>14557.091393544608</v>
      </c>
      <c r="CJ27" s="154">
        <f t="shared" si="17"/>
        <v>32209.236854015944</v>
      </c>
      <c r="CK27" s="154">
        <f t="shared" si="17"/>
        <v>31646.378060454135</v>
      </c>
      <c r="CL27" s="154">
        <f t="shared" si="16"/>
        <v>34524.517212639643</v>
      </c>
      <c r="CM27" s="154">
        <f t="shared" si="16"/>
        <v>37205.766459613391</v>
      </c>
      <c r="CN27" s="154">
        <f t="shared" si="16"/>
        <v>29921.158789353438</v>
      </c>
      <c r="CO27" s="154">
        <f t="shared" si="16"/>
        <v>27714.380141563335</v>
      </c>
      <c r="CP27" s="154">
        <f t="shared" si="16"/>
        <v>31889.317613783078</v>
      </c>
      <c r="CQ27" s="154">
        <f t="shared" si="16"/>
        <v>31651.839819777862</v>
      </c>
      <c r="CR27" s="154">
        <f t="shared" si="16"/>
        <v>35155.331466114825</v>
      </c>
      <c r="CS27" s="155">
        <f t="shared" si="16"/>
        <v>39948.848433107494</v>
      </c>
    </row>
    <row r="28" spans="1:97" x14ac:dyDescent="0.25">
      <c r="A28" s="134" t="s">
        <v>69</v>
      </c>
      <c r="B28" s="154">
        <v>36.07</v>
      </c>
      <c r="C28" s="154">
        <v>113.072</v>
      </c>
      <c r="D28" s="154">
        <v>100.535</v>
      </c>
      <c r="E28" s="154">
        <v>47.24</v>
      </c>
      <c r="F28" s="154">
        <v>-34.981999999999999</v>
      </c>
      <c r="G28" s="154">
        <v>343.87400000000002</v>
      </c>
      <c r="H28" s="154">
        <v>392.88</v>
      </c>
      <c r="I28" s="154">
        <v>389.87099999999998</v>
      </c>
      <c r="J28" s="154">
        <v>1459.635</v>
      </c>
      <c r="K28" s="154">
        <v>429.95350000000002</v>
      </c>
      <c r="L28" s="154">
        <v>2127.8780000000002</v>
      </c>
      <c r="M28" s="155">
        <v>2183.3744999999999</v>
      </c>
      <c r="N28" s="154">
        <v>793.25400000000002</v>
      </c>
      <c r="O28" s="154">
        <v>856.61</v>
      </c>
      <c r="P28" s="154">
        <v>1754.029</v>
      </c>
      <c r="Q28" s="154">
        <v>419.62599999999998</v>
      </c>
      <c r="R28" s="154">
        <v>1222.71</v>
      </c>
      <c r="S28" s="154">
        <v>1751.6020000000001</v>
      </c>
      <c r="T28" s="237">
        <v>817.55</v>
      </c>
      <c r="U28" s="237">
        <v>2241.4050000000002</v>
      </c>
      <c r="V28" s="237">
        <f t="shared" si="18"/>
        <v>2687.4960000000005</v>
      </c>
      <c r="W28" s="237">
        <f t="shared" si="18"/>
        <v>2435.58</v>
      </c>
      <c r="X28" s="237">
        <f t="shared" si="18"/>
        <v>2875.6350000000002</v>
      </c>
      <c r="Y28" s="238">
        <f t="shared" si="18"/>
        <v>3803.5672500000001</v>
      </c>
      <c r="Z28" s="154">
        <f t="shared" si="18"/>
        <v>1822.0977377790966</v>
      </c>
      <c r="AA28" s="154">
        <f t="shared" si="18"/>
        <v>1649.2839422204031</v>
      </c>
      <c r="AB28" s="154">
        <f t="shared" si="18"/>
        <v>3606.8775762203941</v>
      </c>
      <c r="AC28" s="154">
        <f t="shared" si="18"/>
        <v>3549.9091142444045</v>
      </c>
      <c r="AD28" s="154">
        <f t="shared" si="18"/>
        <v>4603.1457634460558</v>
      </c>
      <c r="AE28" s="154">
        <f t="shared" si="18"/>
        <v>5909.9000531032507</v>
      </c>
      <c r="AF28" s="154">
        <f t="shared" si="18"/>
        <v>6011.7254111408083</v>
      </c>
      <c r="AG28" s="154">
        <f t="shared" si="18"/>
        <v>7808.7504814305503</v>
      </c>
      <c r="AH28" s="154">
        <f t="shared" si="18"/>
        <v>9984.7553480062033</v>
      </c>
      <c r="AI28" s="154">
        <f t="shared" si="18"/>
        <v>10116.093535190208</v>
      </c>
      <c r="AJ28" s="154">
        <f t="shared" si="18"/>
        <v>11795.731217150213</v>
      </c>
      <c r="AK28" s="155">
        <f t="shared" si="18"/>
        <v>13545.135832421787</v>
      </c>
      <c r="AL28" s="154">
        <f t="shared" si="18"/>
        <v>5029.083554315881</v>
      </c>
      <c r="AM28" s="154">
        <f t="shared" si="18"/>
        <v>3815.4834202979232</v>
      </c>
      <c r="AN28" s="154">
        <f t="shared" si="18"/>
        <v>7677.6581164254521</v>
      </c>
      <c r="AO28" s="154">
        <f t="shared" si="18"/>
        <v>7342.8840270718883</v>
      </c>
      <c r="AP28" s="154">
        <f t="shared" si="18"/>
        <v>8409.4882419221085</v>
      </c>
      <c r="AQ28" s="154">
        <f t="shared" si="18"/>
        <v>9399.3195085025127</v>
      </c>
      <c r="AR28" s="154">
        <f t="shared" si="18"/>
        <v>8399.6143175493435</v>
      </c>
      <c r="AS28" s="154">
        <f t="shared" si="18"/>
        <v>10298.188573432011</v>
      </c>
      <c r="AT28" s="154">
        <f t="shared" si="18"/>
        <v>12745.021207759279</v>
      </c>
      <c r="AU28" s="154">
        <f t="shared" si="18"/>
        <v>12059.013769169094</v>
      </c>
      <c r="AV28" s="154">
        <f t="shared" si="18"/>
        <v>13352.701043484765</v>
      </c>
      <c r="AW28" s="155">
        <f t="shared" si="18"/>
        <v>14980.775203059502</v>
      </c>
      <c r="AX28" s="154">
        <f t="shared" si="18"/>
        <v>6346.59172302977</v>
      </c>
      <c r="AY28" s="154">
        <f t="shared" si="18"/>
        <v>4861.3843328425355</v>
      </c>
      <c r="AZ28" s="154">
        <f t="shared" si="18"/>
        <v>10884.938714725615</v>
      </c>
      <c r="BA28" s="154">
        <f t="shared" si="18"/>
        <v>10423.506234459974</v>
      </c>
      <c r="BB28" s="154">
        <f t="shared" si="18"/>
        <v>12410.913214962773</v>
      </c>
      <c r="BC28" s="154">
        <f t="shared" si="18"/>
        <v>13412.0298636277</v>
      </c>
      <c r="BD28" s="154">
        <f t="shared" si="18"/>
        <v>11923.21668019708</v>
      </c>
      <c r="BE28" s="154">
        <f t="shared" si="18"/>
        <v>14527.442866043781</v>
      </c>
      <c r="BF28" s="154">
        <f t="shared" si="18"/>
        <v>17601.263005287059</v>
      </c>
      <c r="BG28" s="154">
        <f t="shared" si="18"/>
        <v>16040.850076862675</v>
      </c>
      <c r="BH28" s="154">
        <f t="shared" si="18"/>
        <v>17594.728264929432</v>
      </c>
      <c r="BI28" s="155">
        <f t="shared" si="18"/>
        <v>19260.113196360697</v>
      </c>
      <c r="BJ28" s="154">
        <f t="shared" si="18"/>
        <v>7800.8301462822719</v>
      </c>
      <c r="BK28" s="154">
        <f t="shared" si="18"/>
        <v>5953.8182620429207</v>
      </c>
      <c r="BL28" s="154">
        <f t="shared" si="18"/>
        <v>13472.660807259404</v>
      </c>
      <c r="BM28" s="154">
        <f t="shared" si="18"/>
        <v>13591.685565075468</v>
      </c>
      <c r="BN28" s="154">
        <f t="shared" si="18"/>
        <v>16424.52117732976</v>
      </c>
      <c r="BO28" s="154">
        <f t="shared" si="18"/>
        <v>17961.820260578839</v>
      </c>
      <c r="BP28" s="154">
        <f t="shared" si="18"/>
        <v>17092.274801302108</v>
      </c>
      <c r="BQ28" s="154">
        <f t="shared" si="18"/>
        <v>20746.298414433873</v>
      </c>
      <c r="BR28" s="154">
        <f t="shared" si="18"/>
        <v>25032.316757581801</v>
      </c>
      <c r="BS28" s="154">
        <f t="shared" si="18"/>
        <v>23354.503715897961</v>
      </c>
      <c r="BT28" s="154">
        <f t="shared" si="18"/>
        <v>25123.542204503141</v>
      </c>
      <c r="BU28" s="155">
        <f t="shared" si="18"/>
        <v>27490.720611442619</v>
      </c>
      <c r="BV28" s="154">
        <f t="shared" si="18"/>
        <v>11377.918587542903</v>
      </c>
      <c r="BW28" s="154">
        <f t="shared" si="18"/>
        <v>8484.4812169290144</v>
      </c>
      <c r="BX28" s="154">
        <f t="shared" si="18"/>
        <v>18909.195815254625</v>
      </c>
      <c r="BY28" s="154">
        <f t="shared" si="18"/>
        <v>18801.74417432542</v>
      </c>
      <c r="BZ28" s="154">
        <f t="shared" si="18"/>
        <v>21821.205643429996</v>
      </c>
      <c r="CA28" s="154">
        <f t="shared" si="18"/>
        <v>23460.226251377539</v>
      </c>
      <c r="CB28" s="154">
        <f t="shared" si="18"/>
        <v>21911.45735998949</v>
      </c>
      <c r="CC28" s="154">
        <f t="shared" si="18"/>
        <v>26981.884823022749</v>
      </c>
      <c r="CD28" s="154">
        <f t="shared" si="18"/>
        <v>32399.30300797915</v>
      </c>
      <c r="CE28" s="154">
        <f t="shared" si="18"/>
        <v>29987.615696759833</v>
      </c>
      <c r="CF28" s="154">
        <f t="shared" si="18"/>
        <v>32354.172984952311</v>
      </c>
      <c r="CG28" s="155">
        <f t="shared" si="18"/>
        <v>35164.230509816305</v>
      </c>
      <c r="CH28" s="154">
        <f t="shared" si="17"/>
        <v>14207.414960745762</v>
      </c>
      <c r="CI28" s="154">
        <f t="shared" si="17"/>
        <v>10577.61025932353</v>
      </c>
      <c r="CJ28" s="154">
        <f t="shared" si="17"/>
        <v>23589.68724959057</v>
      </c>
      <c r="CK28" s="154">
        <f t="shared" si="17"/>
        <v>23539.215356746354</v>
      </c>
      <c r="CL28" s="154">
        <f t="shared" si="16"/>
        <v>27496.956551836258</v>
      </c>
      <c r="CM28" s="154">
        <f t="shared" si="16"/>
        <v>29760.116466170573</v>
      </c>
      <c r="CN28" s="154">
        <f t="shared" si="16"/>
        <v>28055.880112214367</v>
      </c>
      <c r="CO28" s="154">
        <f t="shared" si="16"/>
        <v>34643.325240326216</v>
      </c>
      <c r="CP28" s="154">
        <f t="shared" si="16"/>
        <v>41682.553453915985</v>
      </c>
      <c r="CQ28" s="154">
        <f t="shared" si="16"/>
        <v>39566.196408980933</v>
      </c>
      <c r="CR28" s="154">
        <f t="shared" si="16"/>
        <v>42818.195166456091</v>
      </c>
      <c r="CS28" s="155">
        <f t="shared" si="16"/>
        <v>46671.948310879212</v>
      </c>
    </row>
    <row r="29" spans="1:97" s="241" customFormat="1" x14ac:dyDescent="0.25">
      <c r="A29" s="176" t="s">
        <v>100</v>
      </c>
      <c r="B29" s="164">
        <f>SUM(B22:B28)</f>
        <v>5188.1790000000001</v>
      </c>
      <c r="C29" s="164">
        <f t="shared" ref="C29:Q29" si="19">SUM(C22:C28)</f>
        <v>4095.5790000000006</v>
      </c>
      <c r="D29" s="164">
        <f t="shared" si="19"/>
        <v>8135.942</v>
      </c>
      <c r="E29" s="164">
        <f t="shared" si="19"/>
        <v>9821.2939999999999</v>
      </c>
      <c r="F29" s="164">
        <f t="shared" si="19"/>
        <v>7228.6789999999992</v>
      </c>
      <c r="G29" s="164">
        <f t="shared" si="19"/>
        <v>8453.3410000000003</v>
      </c>
      <c r="H29" s="164">
        <f t="shared" si="19"/>
        <v>12617.350999999999</v>
      </c>
      <c r="I29" s="164">
        <f t="shared" si="19"/>
        <v>6747.9770000000008</v>
      </c>
      <c r="J29" s="164">
        <f t="shared" si="19"/>
        <v>16918.547000000002</v>
      </c>
      <c r="K29" s="164">
        <f t="shared" si="19"/>
        <v>11923.806</v>
      </c>
      <c r="L29" s="164">
        <f t="shared" si="19"/>
        <v>21127.814000000031</v>
      </c>
      <c r="M29" s="165">
        <f t="shared" si="19"/>
        <v>24056.915000000023</v>
      </c>
      <c r="N29" s="164">
        <f t="shared" si="19"/>
        <v>6775.7619999999988</v>
      </c>
      <c r="O29" s="164">
        <f t="shared" si="19"/>
        <v>6973.8779999999997</v>
      </c>
      <c r="P29" s="164">
        <f t="shared" si="19"/>
        <v>16357.163</v>
      </c>
      <c r="Q29" s="164">
        <f t="shared" si="19"/>
        <v>12555.556000000011</v>
      </c>
      <c r="R29" s="164">
        <f>SUM(R22:R28)</f>
        <v>14479.803</v>
      </c>
      <c r="S29" s="164">
        <f>SUM(S22:S28)</f>
        <v>24697.560000000067</v>
      </c>
      <c r="T29" s="239">
        <f t="shared" ref="T29:CE29" si="20">SUM(T22:T28)</f>
        <v>15842.500000000011</v>
      </c>
      <c r="U29" s="239">
        <f t="shared" si="20"/>
        <v>17803.536000000029</v>
      </c>
      <c r="V29" s="239">
        <f t="shared" si="20"/>
        <v>32158.439005600001</v>
      </c>
      <c r="W29" s="239">
        <f t="shared" si="20"/>
        <v>28143.899533360003</v>
      </c>
      <c r="X29" s="239">
        <f t="shared" si="20"/>
        <v>30695.60879116688</v>
      </c>
      <c r="Y29" s="240">
        <f t="shared" si="20"/>
        <v>39364.612061247673</v>
      </c>
      <c r="Z29" s="164">
        <f t="shared" si="20"/>
        <v>11110.99987584695</v>
      </c>
      <c r="AA29" s="164">
        <f t="shared" si="20"/>
        <v>11037.65686837982</v>
      </c>
      <c r="AB29" s="164">
        <f t="shared" si="20"/>
        <v>23347.617970249754</v>
      </c>
      <c r="AC29" s="164">
        <f t="shared" si="20"/>
        <v>24541.581311427213</v>
      </c>
      <c r="AD29" s="164">
        <f t="shared" si="20"/>
        <v>29089.765403996902</v>
      </c>
      <c r="AE29" s="164">
        <f t="shared" si="20"/>
        <v>34285.932923475055</v>
      </c>
      <c r="AF29" s="164">
        <f t="shared" si="20"/>
        <v>30929.501749738334</v>
      </c>
      <c r="AG29" s="164">
        <f t="shared" si="20"/>
        <v>34968.496820469794</v>
      </c>
      <c r="AH29" s="164">
        <f t="shared" si="20"/>
        <v>40460.782598774276</v>
      </c>
      <c r="AI29" s="164">
        <f t="shared" si="20"/>
        <v>37418.624866031234</v>
      </c>
      <c r="AJ29" s="164">
        <f t="shared" si="20"/>
        <v>41559.200126522308</v>
      </c>
      <c r="AK29" s="165">
        <f t="shared" si="20"/>
        <v>47604.309347026676</v>
      </c>
      <c r="AL29" s="164">
        <f t="shared" si="20"/>
        <v>17687.938581752231</v>
      </c>
      <c r="AM29" s="164">
        <f t="shared" si="20"/>
        <v>16598.661663919534</v>
      </c>
      <c r="AN29" s="164">
        <f t="shared" si="20"/>
        <v>34960.84155767777</v>
      </c>
      <c r="AO29" s="164">
        <f t="shared" si="20"/>
        <v>35493.466027564958</v>
      </c>
      <c r="AP29" s="164">
        <f t="shared" si="20"/>
        <v>40842.854125606107</v>
      </c>
      <c r="AQ29" s="164">
        <f t="shared" si="20"/>
        <v>44828.720904210291</v>
      </c>
      <c r="AR29" s="164">
        <f t="shared" si="20"/>
        <v>40593.208389360894</v>
      </c>
      <c r="AS29" s="164">
        <f t="shared" si="20"/>
        <v>45376.466392984803</v>
      </c>
      <c r="AT29" s="164">
        <f t="shared" si="20"/>
        <v>51840.572215111308</v>
      </c>
      <c r="AU29" s="164">
        <f t="shared" si="20"/>
        <v>48064.479097514442</v>
      </c>
      <c r="AV29" s="164">
        <f t="shared" si="20"/>
        <v>52540.671576587381</v>
      </c>
      <c r="AW29" s="165">
        <f t="shared" si="20"/>
        <v>58432.806917860624</v>
      </c>
      <c r="AX29" s="164">
        <f t="shared" si="20"/>
        <v>22656.493880999333</v>
      </c>
      <c r="AY29" s="164">
        <f t="shared" si="20"/>
        <v>21415.334211452519</v>
      </c>
      <c r="AZ29" s="164">
        <f t="shared" si="20"/>
        <v>48408.878507928333</v>
      </c>
      <c r="BA29" s="164">
        <f t="shared" si="20"/>
        <v>50840.832658987587</v>
      </c>
      <c r="BB29" s="164">
        <f t="shared" si="20"/>
        <v>58546.486945247205</v>
      </c>
      <c r="BC29" s="164">
        <f t="shared" si="20"/>
        <v>63931.699849123681</v>
      </c>
      <c r="BD29" s="164">
        <f t="shared" si="20"/>
        <v>59227.098284202402</v>
      </c>
      <c r="BE29" s="164">
        <f t="shared" si="20"/>
        <v>65727.480640723064</v>
      </c>
      <c r="BF29" s="164">
        <f t="shared" si="20"/>
        <v>74960.599136176257</v>
      </c>
      <c r="BG29" s="164">
        <f t="shared" si="20"/>
        <v>70681.662162721273</v>
      </c>
      <c r="BH29" s="164">
        <f t="shared" si="20"/>
        <v>76564.142176904759</v>
      </c>
      <c r="BI29" s="165">
        <f t="shared" si="20"/>
        <v>85052.851060481364</v>
      </c>
      <c r="BJ29" s="164">
        <f t="shared" si="20"/>
        <v>30515.105936647935</v>
      </c>
      <c r="BK29" s="164">
        <f t="shared" si="20"/>
        <v>28921.305081812978</v>
      </c>
      <c r="BL29" s="164">
        <f t="shared" si="20"/>
        <v>64477.704719166031</v>
      </c>
      <c r="BM29" s="164">
        <f t="shared" si="20"/>
        <v>67598.590154594887</v>
      </c>
      <c r="BN29" s="164">
        <f t="shared" si="20"/>
        <v>77299.548345456147</v>
      </c>
      <c r="BO29" s="164">
        <f t="shared" si="20"/>
        <v>84021.826286686439</v>
      </c>
      <c r="BP29" s="164">
        <f t="shared" si="20"/>
        <v>78534.665175879214</v>
      </c>
      <c r="BQ29" s="164">
        <f t="shared" si="20"/>
        <v>86578.816474935302</v>
      </c>
      <c r="BR29" s="164">
        <f t="shared" si="20"/>
        <v>98064.780144502729</v>
      </c>
      <c r="BS29" s="164">
        <f t="shared" si="20"/>
        <v>91808.224501076358</v>
      </c>
      <c r="BT29" s="164">
        <f t="shared" si="20"/>
        <v>98320.799529481592</v>
      </c>
      <c r="BU29" s="165">
        <f t="shared" si="20"/>
        <v>108477.07503182309</v>
      </c>
      <c r="BV29" s="164">
        <f t="shared" si="20"/>
        <v>39913.201274262639</v>
      </c>
      <c r="BW29" s="164">
        <f t="shared" si="20"/>
        <v>37378.302170216826</v>
      </c>
      <c r="BX29" s="164">
        <f t="shared" si="20"/>
        <v>82847.6836506205</v>
      </c>
      <c r="BY29" s="164">
        <f t="shared" si="20"/>
        <v>86712.642221333008</v>
      </c>
      <c r="BZ29" s="164">
        <f t="shared" si="20"/>
        <v>98440.765824202914</v>
      </c>
      <c r="CA29" s="164">
        <f t="shared" si="20"/>
        <v>106663.69854222237</v>
      </c>
      <c r="CB29" s="164">
        <f t="shared" si="20"/>
        <v>99620.543843184249</v>
      </c>
      <c r="CC29" s="164">
        <f t="shared" si="20"/>
        <v>112181.56891054955</v>
      </c>
      <c r="CD29" s="164">
        <f t="shared" si="20"/>
        <v>127162.11850571257</v>
      </c>
      <c r="CE29" s="164">
        <f t="shared" si="20"/>
        <v>119314.97438502754</v>
      </c>
      <c r="CF29" s="164">
        <f t="shared" ref="CF29:CS29" si="21">SUM(CF22:CF28)</f>
        <v>129205.08723504008</v>
      </c>
      <c r="CG29" s="165">
        <f t="shared" si="21"/>
        <v>142986.3391739509</v>
      </c>
      <c r="CH29" s="164">
        <f t="shared" si="21"/>
        <v>51300.643999404798</v>
      </c>
      <c r="CI29" s="164">
        <f t="shared" si="21"/>
        <v>48126.140233031852</v>
      </c>
      <c r="CJ29" s="164">
        <f t="shared" si="21"/>
        <v>106761.77739552034</v>
      </c>
      <c r="CK29" s="164">
        <f t="shared" si="21"/>
        <v>111958.55561545822</v>
      </c>
      <c r="CL29" s="164">
        <f t="shared" si="21"/>
        <v>127299.83056096674</v>
      </c>
      <c r="CM29" s="164">
        <f t="shared" si="21"/>
        <v>138170.61359280537</v>
      </c>
      <c r="CN29" s="164">
        <f t="shared" si="21"/>
        <v>129267.86379882329</v>
      </c>
      <c r="CO29" s="164">
        <f t="shared" si="21"/>
        <v>145568.50304312387</v>
      </c>
      <c r="CP29" s="164">
        <f t="shared" si="21"/>
        <v>165014.35792959697</v>
      </c>
      <c r="CQ29" s="164">
        <f t="shared" si="21"/>
        <v>158045.76769230666</v>
      </c>
      <c r="CR29" s="164">
        <f t="shared" si="21"/>
        <v>171177.53914283821</v>
      </c>
      <c r="CS29" s="165">
        <f t="shared" si="21"/>
        <v>189477.7085908131</v>
      </c>
    </row>
    <row r="31" spans="1:97" s="236" customFormat="1" x14ac:dyDescent="0.25">
      <c r="A31" s="233"/>
      <c r="B31" s="233"/>
      <c r="C31" s="234"/>
      <c r="D31" s="234"/>
      <c r="E31" s="234"/>
      <c r="F31" s="234"/>
      <c r="G31" s="234"/>
      <c r="H31" s="234"/>
      <c r="I31" s="234"/>
      <c r="J31" s="234"/>
      <c r="K31" s="234"/>
      <c r="L31" s="234"/>
      <c r="M31" s="235"/>
      <c r="N31" s="234"/>
      <c r="O31" s="234"/>
      <c r="P31" s="234"/>
      <c r="Q31" s="234"/>
      <c r="R31" s="234"/>
      <c r="S31" s="234"/>
      <c r="T31" s="234"/>
      <c r="U31" s="234"/>
      <c r="V31" s="234"/>
      <c r="W31" s="234"/>
      <c r="X31" s="234"/>
      <c r="Y31" s="235"/>
      <c r="Z31" s="234"/>
      <c r="AA31" s="234"/>
      <c r="AB31" s="234"/>
      <c r="AC31" s="234"/>
      <c r="AD31" s="234"/>
      <c r="AE31" s="234"/>
      <c r="AF31" s="234"/>
      <c r="AG31" s="234"/>
      <c r="AH31" s="234"/>
      <c r="AI31" s="234"/>
      <c r="AJ31" s="234"/>
      <c r="AK31" s="235"/>
      <c r="AL31" s="234"/>
      <c r="AM31" s="234"/>
      <c r="AN31" s="234"/>
      <c r="AO31" s="234"/>
      <c r="AP31" s="234"/>
      <c r="AQ31" s="234"/>
      <c r="AR31" s="234"/>
      <c r="AS31" s="234"/>
      <c r="AT31" s="234"/>
      <c r="AU31" s="234"/>
      <c r="AV31" s="234"/>
      <c r="AW31" s="235"/>
      <c r="AX31" s="234"/>
      <c r="AY31" s="234"/>
      <c r="AZ31" s="234"/>
      <c r="BA31" s="234"/>
      <c r="BB31" s="234"/>
      <c r="BC31" s="234"/>
      <c r="BD31" s="234"/>
      <c r="BE31" s="234"/>
      <c r="BF31" s="234"/>
      <c r="BG31" s="234"/>
      <c r="BH31" s="234"/>
      <c r="BI31" s="235"/>
      <c r="BJ31" s="234"/>
      <c r="BK31" s="234"/>
      <c r="BL31" s="234"/>
      <c r="BM31" s="234"/>
      <c r="BN31" s="234"/>
      <c r="BO31" s="234"/>
      <c r="BP31" s="234"/>
      <c r="BQ31" s="234"/>
      <c r="BR31" s="234"/>
      <c r="BS31" s="234"/>
      <c r="BT31" s="234"/>
      <c r="BU31" s="235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5"/>
      <c r="CH31" s="234"/>
      <c r="CI31" s="234"/>
      <c r="CJ31" s="234"/>
      <c r="CK31" s="234"/>
      <c r="CL31" s="234"/>
      <c r="CM31" s="234"/>
      <c r="CN31" s="234"/>
      <c r="CO31" s="234"/>
      <c r="CP31" s="234"/>
      <c r="CQ31" s="234"/>
      <c r="CR31" s="234"/>
      <c r="CS31" s="235"/>
    </row>
    <row r="32" spans="1:97" s="140" customFormat="1" x14ac:dyDescent="0.25">
      <c r="A32" s="140" t="s">
        <v>102</v>
      </c>
      <c r="B32" s="140">
        <f>B21</f>
        <v>42005</v>
      </c>
      <c r="C32" s="140">
        <f t="shared" ref="C32:BN32" si="22">C21</f>
        <v>42036</v>
      </c>
      <c r="D32" s="140">
        <f t="shared" si="22"/>
        <v>42064</v>
      </c>
      <c r="E32" s="140">
        <f t="shared" si="22"/>
        <v>42095</v>
      </c>
      <c r="F32" s="140">
        <f t="shared" si="22"/>
        <v>42125</v>
      </c>
      <c r="G32" s="140">
        <f t="shared" si="22"/>
        <v>42156</v>
      </c>
      <c r="H32" s="140">
        <f t="shared" si="22"/>
        <v>42186</v>
      </c>
      <c r="I32" s="140">
        <f t="shared" si="22"/>
        <v>42217</v>
      </c>
      <c r="J32" s="140">
        <f t="shared" si="22"/>
        <v>42248</v>
      </c>
      <c r="K32" s="140">
        <f t="shared" si="22"/>
        <v>42278</v>
      </c>
      <c r="L32" s="140">
        <f t="shared" si="22"/>
        <v>42309</v>
      </c>
      <c r="M32" s="141">
        <f t="shared" si="22"/>
        <v>42339</v>
      </c>
      <c r="N32" s="212">
        <f t="shared" si="22"/>
        <v>42370</v>
      </c>
      <c r="O32" s="212">
        <f t="shared" si="22"/>
        <v>42401</v>
      </c>
      <c r="P32" s="212">
        <f t="shared" si="22"/>
        <v>42430</v>
      </c>
      <c r="Q32" s="212">
        <f t="shared" si="22"/>
        <v>42461</v>
      </c>
      <c r="R32" s="212">
        <f t="shared" si="22"/>
        <v>42491</v>
      </c>
      <c r="S32" s="212">
        <f t="shared" si="22"/>
        <v>42522</v>
      </c>
      <c r="T32" s="212">
        <f t="shared" si="22"/>
        <v>42552</v>
      </c>
      <c r="U32" s="212">
        <f t="shared" si="22"/>
        <v>42583</v>
      </c>
      <c r="V32" s="140">
        <f t="shared" si="22"/>
        <v>42614</v>
      </c>
      <c r="W32" s="140">
        <f t="shared" si="22"/>
        <v>42644</v>
      </c>
      <c r="X32" s="140">
        <f t="shared" si="22"/>
        <v>42675</v>
      </c>
      <c r="Y32" s="141">
        <f t="shared" si="22"/>
        <v>42705</v>
      </c>
      <c r="Z32" s="140">
        <f t="shared" si="22"/>
        <v>42752</v>
      </c>
      <c r="AA32" s="140">
        <f t="shared" si="22"/>
        <v>42783</v>
      </c>
      <c r="AB32" s="242">
        <f t="shared" si="22"/>
        <v>42811</v>
      </c>
      <c r="AC32" s="140">
        <f t="shared" si="22"/>
        <v>42842</v>
      </c>
      <c r="AD32" s="140">
        <f t="shared" si="22"/>
        <v>42872</v>
      </c>
      <c r="AE32" s="140">
        <f t="shared" si="22"/>
        <v>42903</v>
      </c>
      <c r="AF32" s="140">
        <f t="shared" si="22"/>
        <v>42933</v>
      </c>
      <c r="AG32" s="140">
        <f t="shared" si="22"/>
        <v>42964</v>
      </c>
      <c r="AH32" s="140">
        <f t="shared" si="22"/>
        <v>42995</v>
      </c>
      <c r="AI32" s="140">
        <f t="shared" si="22"/>
        <v>43025</v>
      </c>
      <c r="AJ32" s="140">
        <f t="shared" si="22"/>
        <v>43056</v>
      </c>
      <c r="AK32" s="141">
        <f t="shared" si="22"/>
        <v>43086</v>
      </c>
      <c r="AL32" s="140">
        <f t="shared" si="22"/>
        <v>43118</v>
      </c>
      <c r="AM32" s="140">
        <f t="shared" si="22"/>
        <v>43149</v>
      </c>
      <c r="AN32" s="140">
        <f t="shared" si="22"/>
        <v>43177</v>
      </c>
      <c r="AO32" s="140">
        <f t="shared" si="22"/>
        <v>43208</v>
      </c>
      <c r="AP32" s="140">
        <f t="shared" si="22"/>
        <v>43238</v>
      </c>
      <c r="AQ32" s="140">
        <f t="shared" si="22"/>
        <v>43269</v>
      </c>
      <c r="AR32" s="140">
        <f t="shared" si="22"/>
        <v>43299</v>
      </c>
      <c r="AS32" s="140">
        <f t="shared" si="22"/>
        <v>43330</v>
      </c>
      <c r="AT32" s="140">
        <f t="shared" si="22"/>
        <v>43361</v>
      </c>
      <c r="AU32" s="140">
        <f t="shared" si="22"/>
        <v>43391</v>
      </c>
      <c r="AV32" s="140">
        <f t="shared" si="22"/>
        <v>43422</v>
      </c>
      <c r="AW32" s="141">
        <f t="shared" si="22"/>
        <v>43452</v>
      </c>
      <c r="AX32" s="140">
        <f t="shared" si="22"/>
        <v>43483</v>
      </c>
      <c r="AY32" s="140">
        <f t="shared" si="22"/>
        <v>43514</v>
      </c>
      <c r="AZ32" s="140">
        <f t="shared" si="22"/>
        <v>43542</v>
      </c>
      <c r="BA32" s="140">
        <f t="shared" si="22"/>
        <v>43573</v>
      </c>
      <c r="BB32" s="140">
        <f t="shared" si="22"/>
        <v>43603</v>
      </c>
      <c r="BC32" s="140">
        <f t="shared" si="22"/>
        <v>43634</v>
      </c>
      <c r="BD32" s="140">
        <f t="shared" si="22"/>
        <v>43664</v>
      </c>
      <c r="BE32" s="140">
        <f t="shared" si="22"/>
        <v>43695</v>
      </c>
      <c r="BF32" s="140">
        <f t="shared" si="22"/>
        <v>43726</v>
      </c>
      <c r="BG32" s="140">
        <f t="shared" si="22"/>
        <v>43756</v>
      </c>
      <c r="BH32" s="140">
        <f t="shared" si="22"/>
        <v>43787</v>
      </c>
      <c r="BI32" s="141">
        <f t="shared" si="22"/>
        <v>43817</v>
      </c>
      <c r="BJ32" s="140">
        <f t="shared" si="22"/>
        <v>43848</v>
      </c>
      <c r="BK32" s="140">
        <f t="shared" si="22"/>
        <v>43879</v>
      </c>
      <c r="BL32" s="140">
        <f t="shared" si="22"/>
        <v>43908</v>
      </c>
      <c r="BM32" s="140">
        <f t="shared" si="22"/>
        <v>43939</v>
      </c>
      <c r="BN32" s="140">
        <f t="shared" si="22"/>
        <v>43969</v>
      </c>
      <c r="BO32" s="140">
        <f t="shared" ref="BO32:CS32" si="23">BO21</f>
        <v>44000</v>
      </c>
      <c r="BP32" s="140">
        <f t="shared" si="23"/>
        <v>44030</v>
      </c>
      <c r="BQ32" s="140">
        <f t="shared" si="23"/>
        <v>44061</v>
      </c>
      <c r="BR32" s="140">
        <f t="shared" si="23"/>
        <v>44092</v>
      </c>
      <c r="BS32" s="140">
        <f t="shared" si="23"/>
        <v>44122</v>
      </c>
      <c r="BT32" s="140">
        <f t="shared" si="23"/>
        <v>44153</v>
      </c>
      <c r="BU32" s="141">
        <f t="shared" si="23"/>
        <v>44183</v>
      </c>
      <c r="BV32" s="140">
        <f t="shared" si="23"/>
        <v>44214</v>
      </c>
      <c r="BW32" s="140">
        <f t="shared" si="23"/>
        <v>44245</v>
      </c>
      <c r="BX32" s="140">
        <f t="shared" si="23"/>
        <v>44273</v>
      </c>
      <c r="BY32" s="140">
        <f t="shared" si="23"/>
        <v>44304</v>
      </c>
      <c r="BZ32" s="140">
        <f t="shared" si="23"/>
        <v>44334</v>
      </c>
      <c r="CA32" s="140">
        <f t="shared" si="23"/>
        <v>44365</v>
      </c>
      <c r="CB32" s="140">
        <f t="shared" si="23"/>
        <v>44395</v>
      </c>
      <c r="CC32" s="140">
        <f t="shared" si="23"/>
        <v>44426</v>
      </c>
      <c r="CD32" s="140">
        <f t="shared" si="23"/>
        <v>44457</v>
      </c>
      <c r="CE32" s="140">
        <f t="shared" si="23"/>
        <v>44487</v>
      </c>
      <c r="CF32" s="140">
        <f t="shared" si="23"/>
        <v>44518</v>
      </c>
      <c r="CG32" s="141">
        <f t="shared" si="23"/>
        <v>44548</v>
      </c>
      <c r="CH32" s="140">
        <f t="shared" si="23"/>
        <v>44579</v>
      </c>
      <c r="CI32" s="140">
        <f t="shared" si="23"/>
        <v>44610</v>
      </c>
      <c r="CJ32" s="140">
        <f t="shared" si="23"/>
        <v>44638</v>
      </c>
      <c r="CK32" s="140">
        <f t="shared" si="23"/>
        <v>44669</v>
      </c>
      <c r="CL32" s="140">
        <f t="shared" si="23"/>
        <v>44699</v>
      </c>
      <c r="CM32" s="140">
        <f t="shared" si="23"/>
        <v>44730</v>
      </c>
      <c r="CN32" s="140">
        <f t="shared" si="23"/>
        <v>44760</v>
      </c>
      <c r="CO32" s="140">
        <f t="shared" si="23"/>
        <v>44791</v>
      </c>
      <c r="CP32" s="140">
        <f t="shared" si="23"/>
        <v>44822</v>
      </c>
      <c r="CQ32" s="140">
        <f t="shared" si="23"/>
        <v>44852</v>
      </c>
      <c r="CR32" s="140">
        <f t="shared" si="23"/>
        <v>44883</v>
      </c>
      <c r="CS32" s="141">
        <f t="shared" si="23"/>
        <v>44913</v>
      </c>
    </row>
    <row r="33" spans="1:97" x14ac:dyDescent="0.25">
      <c r="A33" s="134" t="s">
        <v>99</v>
      </c>
      <c r="B33" s="243">
        <v>18</v>
      </c>
      <c r="C33" s="134">
        <v>18</v>
      </c>
      <c r="D33" s="134">
        <v>20</v>
      </c>
      <c r="E33" s="134">
        <v>20</v>
      </c>
      <c r="F33" s="134">
        <v>19</v>
      </c>
      <c r="G33" s="134">
        <v>18</v>
      </c>
      <c r="H33" s="134">
        <v>23</v>
      </c>
      <c r="I33" s="134">
        <v>23</v>
      </c>
      <c r="J33" s="134">
        <v>24</v>
      </c>
      <c r="K33" s="134">
        <v>24</v>
      </c>
      <c r="L33" s="134">
        <v>23</v>
      </c>
      <c r="M33" s="159">
        <v>25</v>
      </c>
      <c r="N33" s="134">
        <v>37</v>
      </c>
      <c r="O33" s="134">
        <v>36</v>
      </c>
      <c r="P33" s="134">
        <v>37</v>
      </c>
      <c r="Q33" s="134">
        <v>36</v>
      </c>
      <c r="R33" s="134">
        <v>32</v>
      </c>
      <c r="S33" s="154">
        <v>30</v>
      </c>
      <c r="T33" s="244">
        <v>29</v>
      </c>
      <c r="U33" s="244">
        <v>26</v>
      </c>
      <c r="V33" s="244">
        <f>U33</f>
        <v>26</v>
      </c>
      <c r="W33" s="244">
        <f t="shared" ref="W33:Y33" si="24">V33</f>
        <v>26</v>
      </c>
      <c r="X33" s="244">
        <f t="shared" si="24"/>
        <v>26</v>
      </c>
      <c r="Y33" s="245">
        <f t="shared" si="24"/>
        <v>26</v>
      </c>
      <c r="Z33" s="154">
        <v>40</v>
      </c>
      <c r="AA33" s="154">
        <f t="shared" ref="AA33:AK33" si="25">Z33</f>
        <v>40</v>
      </c>
      <c r="AB33" s="154">
        <f t="shared" si="25"/>
        <v>40</v>
      </c>
      <c r="AC33" s="154">
        <f t="shared" si="25"/>
        <v>40</v>
      </c>
      <c r="AD33" s="154">
        <f t="shared" si="25"/>
        <v>40</v>
      </c>
      <c r="AE33" s="154">
        <f t="shared" si="25"/>
        <v>40</v>
      </c>
      <c r="AF33" s="154">
        <f t="shared" si="25"/>
        <v>40</v>
      </c>
      <c r="AG33" s="154">
        <f t="shared" si="25"/>
        <v>40</v>
      </c>
      <c r="AH33" s="154">
        <f t="shared" si="25"/>
        <v>40</v>
      </c>
      <c r="AI33" s="154">
        <f t="shared" si="25"/>
        <v>40</v>
      </c>
      <c r="AJ33" s="154">
        <f t="shared" si="25"/>
        <v>40</v>
      </c>
      <c r="AK33" s="155">
        <f t="shared" si="25"/>
        <v>40</v>
      </c>
      <c r="AL33" s="154">
        <v>60</v>
      </c>
      <c r="AM33" s="154">
        <f t="shared" ref="AM33:AW33" si="26">AL33</f>
        <v>60</v>
      </c>
      <c r="AN33" s="154">
        <f t="shared" si="26"/>
        <v>60</v>
      </c>
      <c r="AO33" s="154">
        <f t="shared" si="26"/>
        <v>60</v>
      </c>
      <c r="AP33" s="154">
        <f t="shared" si="26"/>
        <v>60</v>
      </c>
      <c r="AQ33" s="154">
        <f t="shared" si="26"/>
        <v>60</v>
      </c>
      <c r="AR33" s="154">
        <f t="shared" si="26"/>
        <v>60</v>
      </c>
      <c r="AS33" s="154">
        <f t="shared" si="26"/>
        <v>60</v>
      </c>
      <c r="AT33" s="154">
        <f t="shared" si="26"/>
        <v>60</v>
      </c>
      <c r="AU33" s="154">
        <f t="shared" si="26"/>
        <v>60</v>
      </c>
      <c r="AV33" s="154">
        <f t="shared" si="26"/>
        <v>60</v>
      </c>
      <c r="AW33" s="155">
        <f t="shared" si="26"/>
        <v>60</v>
      </c>
      <c r="AX33" s="154">
        <v>80</v>
      </c>
      <c r="AY33" s="154">
        <f t="shared" ref="AY33:BI33" si="27">AX33</f>
        <v>80</v>
      </c>
      <c r="AZ33" s="154">
        <f t="shared" si="27"/>
        <v>80</v>
      </c>
      <c r="BA33" s="154">
        <f t="shared" si="27"/>
        <v>80</v>
      </c>
      <c r="BB33" s="154">
        <f t="shared" si="27"/>
        <v>80</v>
      </c>
      <c r="BC33" s="154">
        <f t="shared" si="27"/>
        <v>80</v>
      </c>
      <c r="BD33" s="154">
        <f t="shared" si="27"/>
        <v>80</v>
      </c>
      <c r="BE33" s="154">
        <f t="shared" si="27"/>
        <v>80</v>
      </c>
      <c r="BF33" s="154">
        <f t="shared" si="27"/>
        <v>80</v>
      </c>
      <c r="BG33" s="154">
        <f t="shared" si="27"/>
        <v>80</v>
      </c>
      <c r="BH33" s="154">
        <f t="shared" si="27"/>
        <v>80</v>
      </c>
      <c r="BI33" s="155">
        <f t="shared" si="27"/>
        <v>80</v>
      </c>
      <c r="BJ33" s="154">
        <v>100</v>
      </c>
      <c r="BK33" s="154">
        <f t="shared" ref="BK33:BU33" si="28">BJ33</f>
        <v>100</v>
      </c>
      <c r="BL33" s="154">
        <f t="shared" si="28"/>
        <v>100</v>
      </c>
      <c r="BM33" s="154">
        <f t="shared" si="28"/>
        <v>100</v>
      </c>
      <c r="BN33" s="154">
        <f t="shared" si="28"/>
        <v>100</v>
      </c>
      <c r="BO33" s="154">
        <f t="shared" si="28"/>
        <v>100</v>
      </c>
      <c r="BP33" s="154">
        <f t="shared" si="28"/>
        <v>100</v>
      </c>
      <c r="BQ33" s="154">
        <f t="shared" si="28"/>
        <v>100</v>
      </c>
      <c r="BR33" s="154">
        <f t="shared" si="28"/>
        <v>100</v>
      </c>
      <c r="BS33" s="154">
        <f t="shared" si="28"/>
        <v>100</v>
      </c>
      <c r="BT33" s="154">
        <f t="shared" si="28"/>
        <v>100</v>
      </c>
      <c r="BU33" s="155">
        <f t="shared" si="28"/>
        <v>100</v>
      </c>
      <c r="BV33" s="154">
        <v>120</v>
      </c>
      <c r="BW33" s="154">
        <f t="shared" ref="BW33:CG33" si="29">BV33</f>
        <v>120</v>
      </c>
      <c r="BX33" s="154">
        <f t="shared" si="29"/>
        <v>120</v>
      </c>
      <c r="BY33" s="154">
        <f t="shared" si="29"/>
        <v>120</v>
      </c>
      <c r="BZ33" s="154">
        <f t="shared" si="29"/>
        <v>120</v>
      </c>
      <c r="CA33" s="154">
        <f t="shared" si="29"/>
        <v>120</v>
      </c>
      <c r="CB33" s="154">
        <f t="shared" si="29"/>
        <v>120</v>
      </c>
      <c r="CC33" s="154">
        <f t="shared" si="29"/>
        <v>120</v>
      </c>
      <c r="CD33" s="154">
        <f t="shared" si="29"/>
        <v>120</v>
      </c>
      <c r="CE33" s="154">
        <f t="shared" si="29"/>
        <v>120</v>
      </c>
      <c r="CF33" s="154">
        <f t="shared" si="29"/>
        <v>120</v>
      </c>
      <c r="CG33" s="155">
        <f t="shared" si="29"/>
        <v>120</v>
      </c>
      <c r="CH33" s="154">
        <v>140</v>
      </c>
      <c r="CI33" s="154">
        <f t="shared" ref="CI33:CS33" si="30">CH33</f>
        <v>140</v>
      </c>
      <c r="CJ33" s="154">
        <f t="shared" si="30"/>
        <v>140</v>
      </c>
      <c r="CK33" s="154">
        <f t="shared" si="30"/>
        <v>140</v>
      </c>
      <c r="CL33" s="154">
        <f t="shared" si="30"/>
        <v>140</v>
      </c>
      <c r="CM33" s="154">
        <f t="shared" si="30"/>
        <v>140</v>
      </c>
      <c r="CN33" s="154">
        <f t="shared" si="30"/>
        <v>140</v>
      </c>
      <c r="CO33" s="154">
        <f t="shared" si="30"/>
        <v>140</v>
      </c>
      <c r="CP33" s="154">
        <f t="shared" si="30"/>
        <v>140</v>
      </c>
      <c r="CQ33" s="154">
        <f t="shared" si="30"/>
        <v>140</v>
      </c>
      <c r="CR33" s="154">
        <f t="shared" si="30"/>
        <v>140</v>
      </c>
      <c r="CS33" s="155">
        <f t="shared" si="30"/>
        <v>140</v>
      </c>
    </row>
    <row r="34" spans="1:97" x14ac:dyDescent="0.25">
      <c r="A34" s="134" t="s">
        <v>64</v>
      </c>
      <c r="B34" s="246">
        <v>219</v>
      </c>
      <c r="C34" s="247">
        <v>143</v>
      </c>
      <c r="D34" s="247">
        <v>228</v>
      </c>
      <c r="E34" s="247">
        <v>279</v>
      </c>
      <c r="F34" s="247">
        <v>249</v>
      </c>
      <c r="G34" s="247">
        <v>246</v>
      </c>
      <c r="H34" s="247">
        <v>269</v>
      </c>
      <c r="I34" s="134">
        <v>261</v>
      </c>
      <c r="J34" s="134">
        <v>350</v>
      </c>
      <c r="K34" s="134">
        <v>279</v>
      </c>
      <c r="L34" s="134">
        <v>494</v>
      </c>
      <c r="M34" s="159">
        <v>344</v>
      </c>
      <c r="N34" s="134">
        <v>134</v>
      </c>
      <c r="O34" s="134">
        <v>122</v>
      </c>
      <c r="P34" s="134">
        <v>363</v>
      </c>
      <c r="Q34" s="134">
        <v>339</v>
      </c>
      <c r="R34" s="134">
        <v>535</v>
      </c>
      <c r="S34" s="154">
        <v>985</v>
      </c>
      <c r="T34" s="248">
        <v>680</v>
      </c>
      <c r="U34" s="249">
        <v>814</v>
      </c>
      <c r="V34" s="249">
        <f t="shared" ref="V34:CG34" si="31">V15+V8</f>
        <v>857.09833600000013</v>
      </c>
      <c r="W34" s="249">
        <f t="shared" si="31"/>
        <v>886.98888416000011</v>
      </c>
      <c r="X34" s="249">
        <f t="shared" si="31"/>
        <v>869.0067957440001</v>
      </c>
      <c r="Y34" s="250">
        <f t="shared" si="31"/>
        <v>929.23495713696002</v>
      </c>
      <c r="Z34" s="154">
        <f t="shared" si="31"/>
        <v>244.20476585590345</v>
      </c>
      <c r="AA34" s="154">
        <f t="shared" si="31"/>
        <v>253.64654567583563</v>
      </c>
      <c r="AB34" s="154">
        <f t="shared" si="31"/>
        <v>702.35492141236421</v>
      </c>
      <c r="AC34" s="154">
        <f t="shared" si="31"/>
        <v>698.79343581586045</v>
      </c>
      <c r="AD34" s="154">
        <f t="shared" si="31"/>
        <v>851.13087621234706</v>
      </c>
      <c r="AE34" s="154">
        <f t="shared" si="31"/>
        <v>1114.3491394013454</v>
      </c>
      <c r="AF34" s="154">
        <f t="shared" si="31"/>
        <v>758.46985260016652</v>
      </c>
      <c r="AG34" s="154">
        <f t="shared" si="31"/>
        <v>924.37068546161538</v>
      </c>
      <c r="AH34" s="154">
        <f t="shared" si="31"/>
        <v>1066.4327313898309</v>
      </c>
      <c r="AI34" s="154">
        <f t="shared" si="31"/>
        <v>833.47993512007167</v>
      </c>
      <c r="AJ34" s="154">
        <f t="shared" si="31"/>
        <v>1000.853904219908</v>
      </c>
      <c r="AK34" s="155">
        <f t="shared" si="31"/>
        <v>1148.9694829583952</v>
      </c>
      <c r="AL34" s="154">
        <f t="shared" si="31"/>
        <v>311.79190705620908</v>
      </c>
      <c r="AM34" s="154">
        <f t="shared" si="31"/>
        <v>323.90538479284703</v>
      </c>
      <c r="AN34" s="154">
        <f t="shared" si="31"/>
        <v>1067.9500959602008</v>
      </c>
      <c r="AO34" s="154">
        <f t="shared" si="31"/>
        <v>881.43263632702281</v>
      </c>
      <c r="AP34" s="154">
        <f t="shared" si="31"/>
        <v>1063.6849517699943</v>
      </c>
      <c r="AQ34" s="154">
        <f t="shared" si="31"/>
        <v>1111.1075754194856</v>
      </c>
      <c r="AR34" s="154">
        <f t="shared" si="31"/>
        <v>908.85189768173632</v>
      </c>
      <c r="AS34" s="154">
        <f t="shared" si="31"/>
        <v>1105.4330171184163</v>
      </c>
      <c r="AT34" s="154">
        <f t="shared" si="31"/>
        <v>1157.7252918594675</v>
      </c>
      <c r="AU34" s="154">
        <f t="shared" si="31"/>
        <v>950.0554716520802</v>
      </c>
      <c r="AV34" s="154">
        <f t="shared" si="31"/>
        <v>1157.7755089883233</v>
      </c>
      <c r="AW34" s="155">
        <f t="shared" si="31"/>
        <v>1213.2291250896535</v>
      </c>
      <c r="AX34" s="154">
        <f t="shared" si="31"/>
        <v>378.32852779324713</v>
      </c>
      <c r="AY34" s="154">
        <f t="shared" si="31"/>
        <v>391.89286180044206</v>
      </c>
      <c r="AZ34" s="154">
        <f t="shared" si="31"/>
        <v>1337.3411556854865</v>
      </c>
      <c r="BA34" s="154">
        <f t="shared" si="31"/>
        <v>1286.9426624908615</v>
      </c>
      <c r="BB34" s="154">
        <f t="shared" si="31"/>
        <v>1331.9872184882288</v>
      </c>
      <c r="BC34" s="154">
        <f t="shared" si="31"/>
        <v>1379.2856960010938</v>
      </c>
      <c r="BD34" s="154">
        <f t="shared" si="31"/>
        <v>1335.788362639563</v>
      </c>
      <c r="BE34" s="154">
        <f t="shared" si="31"/>
        <v>1387.9070759412186</v>
      </c>
      <c r="BF34" s="154">
        <f t="shared" si="31"/>
        <v>1442.9806583421105</v>
      </c>
      <c r="BG34" s="154">
        <f t="shared" si="31"/>
        <v>1405.658468267615</v>
      </c>
      <c r="BH34" s="154">
        <f t="shared" si="31"/>
        <v>1463.9814394371544</v>
      </c>
      <c r="BI34" s="155">
        <f t="shared" si="31"/>
        <v>1523.6146922401101</v>
      </c>
      <c r="BJ34" s="154">
        <f t="shared" si="31"/>
        <v>449.68314519127728</v>
      </c>
      <c r="BK34" s="154">
        <f t="shared" si="31"/>
        <v>466.57944797962489</v>
      </c>
      <c r="BL34" s="154">
        <f t="shared" si="31"/>
        <v>1557.5470981829276</v>
      </c>
      <c r="BM34" s="154">
        <f t="shared" si="31"/>
        <v>1484.0882664828941</v>
      </c>
      <c r="BN34" s="154">
        <f t="shared" si="31"/>
        <v>1531.2732982581297</v>
      </c>
      <c r="BO34" s="154">
        <f t="shared" si="31"/>
        <v>1580.7727341185293</v>
      </c>
      <c r="BP34" s="154">
        <f t="shared" si="31"/>
        <v>1505.8587618018234</v>
      </c>
      <c r="BQ34" s="154">
        <f t="shared" si="31"/>
        <v>1560.8082755743003</v>
      </c>
      <c r="BR34" s="154">
        <f t="shared" si="31"/>
        <v>1618.8991772482625</v>
      </c>
      <c r="BS34" s="154">
        <f t="shared" si="31"/>
        <v>1548.7630250850391</v>
      </c>
      <c r="BT34" s="154">
        <f t="shared" si="31"/>
        <v>1609.5341397273789</v>
      </c>
      <c r="BU34" s="155">
        <f t="shared" si="31"/>
        <v>1671.4274338798737</v>
      </c>
      <c r="BV34" s="154">
        <f t="shared" si="31"/>
        <v>505.33160179418348</v>
      </c>
      <c r="BW34" s="154">
        <f t="shared" si="31"/>
        <v>524.7393697184458</v>
      </c>
      <c r="BX34" s="154">
        <f t="shared" si="31"/>
        <v>1755.2819474012413</v>
      </c>
      <c r="BY34" s="154">
        <f t="shared" si="31"/>
        <v>1697.6423176925232</v>
      </c>
      <c r="BZ34" s="154">
        <f t="shared" si="31"/>
        <v>1750.2465169536601</v>
      </c>
      <c r="CA34" s="154">
        <f t="shared" si="31"/>
        <v>1805.1636814609906</v>
      </c>
      <c r="CB34" s="154">
        <f t="shared" si="31"/>
        <v>1742.1539389189502</v>
      </c>
      <c r="CC34" s="154">
        <f t="shared" si="31"/>
        <v>1802.9831828576043</v>
      </c>
      <c r="CD34" s="154">
        <f t="shared" si="31"/>
        <v>1867.4569498398819</v>
      </c>
      <c r="CE34" s="154">
        <f t="shared" si="31"/>
        <v>1812.9434276000163</v>
      </c>
      <c r="CF34" s="154">
        <f t="shared" si="31"/>
        <v>1880.4774674308762</v>
      </c>
      <c r="CG34" s="155">
        <f t="shared" si="31"/>
        <v>1949.3805663239507</v>
      </c>
      <c r="CH34" s="154">
        <f t="shared" ref="CH34:CS34" si="32">CH15+CH8</f>
        <v>586.9486271015993</v>
      </c>
      <c r="CI34" s="154">
        <f t="shared" si="32"/>
        <v>608.7228911957427</v>
      </c>
      <c r="CJ34" s="154">
        <f t="shared" si="32"/>
        <v>2037.6325673233932</v>
      </c>
      <c r="CK34" s="154">
        <f t="shared" si="32"/>
        <v>1968.0335411839665</v>
      </c>
      <c r="CL34" s="154">
        <f t="shared" si="32"/>
        <v>2027.2107922958946</v>
      </c>
      <c r="CM34" s="154">
        <f t="shared" si="32"/>
        <v>2089.2868511901506</v>
      </c>
      <c r="CN34" s="154">
        <f t="shared" si="32"/>
        <v>2014.9065733961654</v>
      </c>
      <c r="CO34" s="154">
        <f t="shared" si="32"/>
        <v>2084.070972479492</v>
      </c>
      <c r="CP34" s="154">
        <f t="shared" si="32"/>
        <v>2157.4732105731332</v>
      </c>
      <c r="CQ34" s="154">
        <f t="shared" si="32"/>
        <v>2093.4516729728375</v>
      </c>
      <c r="CR34" s="154">
        <f t="shared" si="32"/>
        <v>2170.5143327843298</v>
      </c>
      <c r="CS34" s="155">
        <f t="shared" si="32"/>
        <v>2249.1959619479444</v>
      </c>
    </row>
    <row r="35" spans="1:97" x14ac:dyDescent="0.25">
      <c r="A35" s="134" t="s">
        <v>65</v>
      </c>
      <c r="B35" s="243">
        <v>170</v>
      </c>
      <c r="C35" s="134">
        <v>218</v>
      </c>
      <c r="D35" s="134">
        <v>140</v>
      </c>
      <c r="E35" s="134">
        <v>226</v>
      </c>
      <c r="F35" s="134">
        <v>266</v>
      </c>
      <c r="G35" s="134">
        <v>227</v>
      </c>
      <c r="H35" s="134">
        <v>234</v>
      </c>
      <c r="I35" s="134">
        <v>262</v>
      </c>
      <c r="J35" s="134">
        <v>257</v>
      </c>
      <c r="K35" s="134">
        <v>345</v>
      </c>
      <c r="L35" s="134">
        <v>271</v>
      </c>
      <c r="M35" s="159">
        <v>468</v>
      </c>
      <c r="N35" s="134">
        <v>344</v>
      </c>
      <c r="O35" s="134">
        <v>134</v>
      </c>
      <c r="P35" s="134">
        <v>120</v>
      </c>
      <c r="Q35" s="134">
        <v>357</v>
      </c>
      <c r="R35" s="134">
        <v>338</v>
      </c>
      <c r="S35" s="154">
        <v>524</v>
      </c>
      <c r="T35" s="237">
        <v>976</v>
      </c>
      <c r="U35" s="237">
        <v>669</v>
      </c>
      <c r="V35" s="237">
        <f t="shared" ref="V35:CG35" si="33">U34</f>
        <v>814</v>
      </c>
      <c r="W35" s="237">
        <f t="shared" si="33"/>
        <v>857.09833600000013</v>
      </c>
      <c r="X35" s="237">
        <f t="shared" si="33"/>
        <v>886.98888416000011</v>
      </c>
      <c r="Y35" s="238">
        <f t="shared" si="33"/>
        <v>869.0067957440001</v>
      </c>
      <c r="Z35" s="154">
        <f t="shared" si="33"/>
        <v>929.23495713696002</v>
      </c>
      <c r="AA35" s="154">
        <f t="shared" si="33"/>
        <v>244.20476585590345</v>
      </c>
      <c r="AB35" s="154">
        <f t="shared" si="33"/>
        <v>253.64654567583563</v>
      </c>
      <c r="AC35" s="154">
        <f t="shared" si="33"/>
        <v>702.35492141236421</v>
      </c>
      <c r="AD35" s="154">
        <f t="shared" si="33"/>
        <v>698.79343581586045</v>
      </c>
      <c r="AE35" s="154">
        <f t="shared" si="33"/>
        <v>851.13087621234706</v>
      </c>
      <c r="AF35" s="154">
        <f t="shared" si="33"/>
        <v>1114.3491394013454</v>
      </c>
      <c r="AG35" s="154">
        <f t="shared" si="33"/>
        <v>758.46985260016652</v>
      </c>
      <c r="AH35" s="154">
        <f t="shared" si="33"/>
        <v>924.37068546161538</v>
      </c>
      <c r="AI35" s="154">
        <f t="shared" si="33"/>
        <v>1066.4327313898309</v>
      </c>
      <c r="AJ35" s="154">
        <f t="shared" si="33"/>
        <v>833.47993512007167</v>
      </c>
      <c r="AK35" s="155">
        <f t="shared" si="33"/>
        <v>1000.853904219908</v>
      </c>
      <c r="AL35" s="154">
        <f t="shared" si="33"/>
        <v>1148.9694829583952</v>
      </c>
      <c r="AM35" s="154">
        <f t="shared" si="33"/>
        <v>311.79190705620908</v>
      </c>
      <c r="AN35" s="154">
        <f t="shared" si="33"/>
        <v>323.90538479284703</v>
      </c>
      <c r="AO35" s="154">
        <f t="shared" si="33"/>
        <v>1067.9500959602008</v>
      </c>
      <c r="AP35" s="154">
        <f t="shared" si="33"/>
        <v>881.43263632702281</v>
      </c>
      <c r="AQ35" s="154">
        <f t="shared" si="33"/>
        <v>1063.6849517699943</v>
      </c>
      <c r="AR35" s="154">
        <f t="shared" si="33"/>
        <v>1111.1075754194856</v>
      </c>
      <c r="AS35" s="154">
        <f t="shared" si="33"/>
        <v>908.85189768173632</v>
      </c>
      <c r="AT35" s="154">
        <f t="shared" si="33"/>
        <v>1105.4330171184163</v>
      </c>
      <c r="AU35" s="154">
        <f t="shared" si="33"/>
        <v>1157.7252918594675</v>
      </c>
      <c r="AV35" s="154">
        <f t="shared" si="33"/>
        <v>950.0554716520802</v>
      </c>
      <c r="AW35" s="155">
        <f t="shared" si="33"/>
        <v>1157.7755089883233</v>
      </c>
      <c r="AX35" s="154">
        <f t="shared" si="33"/>
        <v>1213.2291250896535</v>
      </c>
      <c r="AY35" s="154">
        <f t="shared" si="33"/>
        <v>378.32852779324713</v>
      </c>
      <c r="AZ35" s="154">
        <f t="shared" si="33"/>
        <v>391.89286180044206</v>
      </c>
      <c r="BA35" s="154">
        <f t="shared" si="33"/>
        <v>1337.3411556854865</v>
      </c>
      <c r="BB35" s="154">
        <f t="shared" si="33"/>
        <v>1286.9426624908615</v>
      </c>
      <c r="BC35" s="154">
        <f t="shared" si="33"/>
        <v>1331.9872184882288</v>
      </c>
      <c r="BD35" s="154">
        <f t="shared" si="33"/>
        <v>1379.2856960010938</v>
      </c>
      <c r="BE35" s="154">
        <f t="shared" si="33"/>
        <v>1335.788362639563</v>
      </c>
      <c r="BF35" s="154">
        <f t="shared" si="33"/>
        <v>1387.9070759412186</v>
      </c>
      <c r="BG35" s="154">
        <f t="shared" si="33"/>
        <v>1442.9806583421105</v>
      </c>
      <c r="BH35" s="154">
        <f t="shared" si="33"/>
        <v>1405.658468267615</v>
      </c>
      <c r="BI35" s="155">
        <f t="shared" si="33"/>
        <v>1463.9814394371544</v>
      </c>
      <c r="BJ35" s="154">
        <f t="shared" si="33"/>
        <v>1523.6146922401101</v>
      </c>
      <c r="BK35" s="154">
        <f t="shared" si="33"/>
        <v>449.68314519127728</v>
      </c>
      <c r="BL35" s="154">
        <f t="shared" si="33"/>
        <v>466.57944797962489</v>
      </c>
      <c r="BM35" s="154">
        <f t="shared" si="33"/>
        <v>1557.5470981829276</v>
      </c>
      <c r="BN35" s="154">
        <f t="shared" si="33"/>
        <v>1484.0882664828941</v>
      </c>
      <c r="BO35" s="154">
        <f t="shared" si="33"/>
        <v>1531.2732982581297</v>
      </c>
      <c r="BP35" s="154">
        <f t="shared" si="33"/>
        <v>1580.7727341185293</v>
      </c>
      <c r="BQ35" s="154">
        <f t="shared" si="33"/>
        <v>1505.8587618018234</v>
      </c>
      <c r="BR35" s="154">
        <f t="shared" si="33"/>
        <v>1560.8082755743003</v>
      </c>
      <c r="BS35" s="154">
        <f t="shared" si="33"/>
        <v>1618.8991772482625</v>
      </c>
      <c r="BT35" s="154">
        <f t="shared" si="33"/>
        <v>1548.7630250850391</v>
      </c>
      <c r="BU35" s="155">
        <f t="shared" si="33"/>
        <v>1609.5341397273789</v>
      </c>
      <c r="BV35" s="154">
        <f t="shared" si="33"/>
        <v>1671.4274338798737</v>
      </c>
      <c r="BW35" s="154">
        <f t="shared" si="33"/>
        <v>505.33160179418348</v>
      </c>
      <c r="BX35" s="154">
        <f t="shared" si="33"/>
        <v>524.7393697184458</v>
      </c>
      <c r="BY35" s="154">
        <f t="shared" si="33"/>
        <v>1755.2819474012413</v>
      </c>
      <c r="BZ35" s="154">
        <f t="shared" si="33"/>
        <v>1697.6423176925232</v>
      </c>
      <c r="CA35" s="154">
        <f t="shared" si="33"/>
        <v>1750.2465169536601</v>
      </c>
      <c r="CB35" s="154">
        <f t="shared" si="33"/>
        <v>1805.1636814609906</v>
      </c>
      <c r="CC35" s="154">
        <f t="shared" si="33"/>
        <v>1742.1539389189502</v>
      </c>
      <c r="CD35" s="154">
        <f t="shared" si="33"/>
        <v>1802.9831828576043</v>
      </c>
      <c r="CE35" s="154">
        <f t="shared" si="33"/>
        <v>1867.4569498398819</v>
      </c>
      <c r="CF35" s="154">
        <f t="shared" si="33"/>
        <v>1812.9434276000163</v>
      </c>
      <c r="CG35" s="155">
        <f t="shared" si="33"/>
        <v>1880.4774674308762</v>
      </c>
      <c r="CH35" s="154">
        <f t="shared" ref="CH35:CS35" si="34">CG34</f>
        <v>1949.3805663239507</v>
      </c>
      <c r="CI35" s="154">
        <f t="shared" si="34"/>
        <v>586.9486271015993</v>
      </c>
      <c r="CJ35" s="154">
        <f t="shared" si="34"/>
        <v>608.7228911957427</v>
      </c>
      <c r="CK35" s="154">
        <f t="shared" si="34"/>
        <v>2037.6325673233932</v>
      </c>
      <c r="CL35" s="154">
        <f t="shared" si="34"/>
        <v>1968.0335411839665</v>
      </c>
      <c r="CM35" s="154">
        <f t="shared" si="34"/>
        <v>2027.2107922958946</v>
      </c>
      <c r="CN35" s="154">
        <f t="shared" si="34"/>
        <v>2089.2868511901506</v>
      </c>
      <c r="CO35" s="154">
        <f t="shared" si="34"/>
        <v>2014.9065733961654</v>
      </c>
      <c r="CP35" s="154">
        <f t="shared" si="34"/>
        <v>2084.070972479492</v>
      </c>
      <c r="CQ35" s="154">
        <f t="shared" si="34"/>
        <v>2157.4732105731332</v>
      </c>
      <c r="CR35" s="154">
        <f t="shared" si="34"/>
        <v>2093.4516729728375</v>
      </c>
      <c r="CS35" s="155">
        <f t="shared" si="34"/>
        <v>2170.5143327843298</v>
      </c>
    </row>
    <row r="36" spans="1:97" x14ac:dyDescent="0.25">
      <c r="A36" s="134" t="s">
        <v>66</v>
      </c>
      <c r="B36" s="243">
        <v>271</v>
      </c>
      <c r="C36" s="134">
        <v>340</v>
      </c>
      <c r="D36" s="134">
        <v>364</v>
      </c>
      <c r="E36" s="134">
        <v>343</v>
      </c>
      <c r="F36" s="134">
        <v>277</v>
      </c>
      <c r="G36" s="134">
        <v>372</v>
      </c>
      <c r="H36" s="134">
        <v>400</v>
      </c>
      <c r="I36" s="134">
        <v>397</v>
      </c>
      <c r="J36" s="134">
        <v>422</v>
      </c>
      <c r="K36" s="134">
        <v>451</v>
      </c>
      <c r="L36" s="134">
        <v>509</v>
      </c>
      <c r="M36" s="159">
        <v>488</v>
      </c>
      <c r="N36" s="134">
        <v>627</v>
      </c>
      <c r="O36" s="134">
        <v>711</v>
      </c>
      <c r="P36" s="134">
        <v>415</v>
      </c>
      <c r="Q36" s="134">
        <v>230</v>
      </c>
      <c r="R36" s="134">
        <v>428</v>
      </c>
      <c r="S36" s="154">
        <v>634</v>
      </c>
      <c r="T36" s="244">
        <v>821</v>
      </c>
      <c r="U36" s="244">
        <v>1403</v>
      </c>
      <c r="V36" s="244">
        <f>T34*Assumption!$D$5</f>
        <v>646</v>
      </c>
      <c r="W36" s="244">
        <f>U34*Assumption!$D$5</f>
        <v>773.3</v>
      </c>
      <c r="X36" s="244">
        <f>V34*Assumption!$D$5</f>
        <v>814.24341920000006</v>
      </c>
      <c r="Y36" s="245">
        <f>W34*Assumption!$D$5</f>
        <v>842.63943995200009</v>
      </c>
      <c r="Z36" s="154">
        <f>X34*Assumption!$D$5</f>
        <v>825.55645595680005</v>
      </c>
      <c r="AA36" s="154">
        <f>Y34*Assumption!$D$5</f>
        <v>882.77320928011193</v>
      </c>
      <c r="AB36" s="154">
        <f>Z34*Assumption!$D$5</f>
        <v>231.99452756310825</v>
      </c>
      <c r="AC36" s="154">
        <f>AA34*Assumption!$D$5</f>
        <v>240.96421839204385</v>
      </c>
      <c r="AD36" s="154">
        <f>AB34*Assumption!$D$5</f>
        <v>667.23717534174591</v>
      </c>
      <c r="AE36" s="154">
        <f>AC34*Assumption!$D$5</f>
        <v>663.85376402506745</v>
      </c>
      <c r="AF36" s="154">
        <f>AD34*Assumption!$D$5</f>
        <v>808.57433240172963</v>
      </c>
      <c r="AG36" s="154">
        <f>AE34*Assumption!$D$5</f>
        <v>1058.631682431278</v>
      </c>
      <c r="AH36" s="154">
        <f>AF34*Assumption!$D$5</f>
        <v>720.54635997015816</v>
      </c>
      <c r="AI36" s="154">
        <f>AG34*Assumption!$D$5</f>
        <v>878.15215118853462</v>
      </c>
      <c r="AJ36" s="154">
        <f>AH34*Assumption!$D$5</f>
        <v>1013.1110948203393</v>
      </c>
      <c r="AK36" s="155">
        <f>AI34*Assumption!$D$5</f>
        <v>791.80593836406808</v>
      </c>
      <c r="AL36" s="154">
        <f>AJ34*Assumption!$D$5</f>
        <v>950.81120900891256</v>
      </c>
      <c r="AM36" s="154">
        <f>AK34*Assumption!$D$5</f>
        <v>1091.5210088104755</v>
      </c>
      <c r="AN36" s="154">
        <f>AL34*Assumption!$D$5</f>
        <v>296.20231170339861</v>
      </c>
      <c r="AO36" s="154">
        <f>AM34*Assumption!$D$5</f>
        <v>307.71011555320467</v>
      </c>
      <c r="AP36" s="154">
        <f>AN34*Assumption!$D$5</f>
        <v>1014.5525911621907</v>
      </c>
      <c r="AQ36" s="154">
        <f>AO34*Assumption!$D$5</f>
        <v>837.36100451067159</v>
      </c>
      <c r="AR36" s="154">
        <f>AP34*Assumption!$D$5</f>
        <v>1010.5007041814946</v>
      </c>
      <c r="AS36" s="154">
        <f>AQ34*Assumption!$D$5</f>
        <v>1055.5521966485112</v>
      </c>
      <c r="AT36" s="154">
        <f>AR34*Assumption!$D$5</f>
        <v>863.4093027976495</v>
      </c>
      <c r="AU36" s="154">
        <f>AS34*Assumption!$D$5</f>
        <v>1050.1613662624954</v>
      </c>
      <c r="AV36" s="154">
        <f>AT34*Assumption!$D$5</f>
        <v>1099.839027266494</v>
      </c>
      <c r="AW36" s="155">
        <f>AU34*Assumption!$D$5</f>
        <v>902.55269806947615</v>
      </c>
      <c r="AX36" s="154">
        <f>AV34*Assumption!$D$5</f>
        <v>1099.886733538907</v>
      </c>
      <c r="AY36" s="154">
        <f>AW34*Assumption!$D$5</f>
        <v>1152.5676688351707</v>
      </c>
      <c r="AZ36" s="154">
        <f>AX34*Assumption!$D$5</f>
        <v>359.41210140358476</v>
      </c>
      <c r="BA36" s="154">
        <f>AY34*Assumption!$D$5</f>
        <v>372.29821871041992</v>
      </c>
      <c r="BB36" s="154">
        <f>AZ34*Assumption!$D$5</f>
        <v>1270.474097901212</v>
      </c>
      <c r="BC36" s="154">
        <f>BA34*Assumption!$D$5</f>
        <v>1222.5955293663183</v>
      </c>
      <c r="BD36" s="154">
        <f>BB34*Assumption!$D$5</f>
        <v>1265.3878575638173</v>
      </c>
      <c r="BE36" s="154">
        <f>BC34*Assumption!$D$5</f>
        <v>1310.3214112010392</v>
      </c>
      <c r="BF36" s="154">
        <f>BD34*Assumption!$D$5</f>
        <v>1268.9989445075848</v>
      </c>
      <c r="BG36" s="154">
        <f>BE34*Assumption!$D$5</f>
        <v>1318.5117221441576</v>
      </c>
      <c r="BH36" s="154">
        <f>BF34*Assumption!$D$5</f>
        <v>1370.8316254250049</v>
      </c>
      <c r="BI36" s="155">
        <f>BG34*Assumption!$D$5</f>
        <v>1335.3755448542342</v>
      </c>
      <c r="BJ36" s="154">
        <f>BH34*Assumption!$D$5</f>
        <v>1390.7823674652966</v>
      </c>
      <c r="BK36" s="154">
        <f>BI34*Assumption!$D$5</f>
        <v>1447.4339576281045</v>
      </c>
      <c r="BL36" s="154">
        <f>BJ34*Assumption!$D$5</f>
        <v>427.19898793171342</v>
      </c>
      <c r="BM36" s="154">
        <f>BK34*Assumption!$D$5</f>
        <v>443.25047558064364</v>
      </c>
      <c r="BN36" s="154">
        <f>BL34*Assumption!$D$5</f>
        <v>1479.669743273781</v>
      </c>
      <c r="BO36" s="154">
        <f>BM34*Assumption!$D$5</f>
        <v>1409.8838531587494</v>
      </c>
      <c r="BP36" s="154">
        <f>BN34*Assumption!$D$5</f>
        <v>1454.7096333452232</v>
      </c>
      <c r="BQ36" s="154">
        <f>BO34*Assumption!$D$5</f>
        <v>1501.7340974126028</v>
      </c>
      <c r="BR36" s="154">
        <f>BP34*Assumption!$D$5</f>
        <v>1430.5658237117323</v>
      </c>
      <c r="BS36" s="154">
        <f>BQ34*Assumption!$D$5</f>
        <v>1482.7678617955853</v>
      </c>
      <c r="BT36" s="154">
        <f>BR34*Assumption!$D$5</f>
        <v>1537.9542183858493</v>
      </c>
      <c r="BU36" s="155">
        <f>BS34*Assumption!$D$5</f>
        <v>1471.3248738307871</v>
      </c>
      <c r="BV36" s="154">
        <f>BT34*Assumption!$D$5</f>
        <v>1529.05743274101</v>
      </c>
      <c r="BW36" s="154">
        <f>BU34*Assumption!$D$5</f>
        <v>1587.8560621858799</v>
      </c>
      <c r="BX36" s="154">
        <f>BV34*Assumption!$D$5</f>
        <v>480.0650217044743</v>
      </c>
      <c r="BY36" s="154">
        <f>BW34*Assumption!$D$5</f>
        <v>498.50240123252348</v>
      </c>
      <c r="BZ36" s="154">
        <f>BX34*Assumption!$D$5</f>
        <v>1667.517850031179</v>
      </c>
      <c r="CA36" s="154">
        <f>BY34*Assumption!$D$5</f>
        <v>1612.7602018078969</v>
      </c>
      <c r="CB36" s="154">
        <f>BZ34*Assumption!$D$5</f>
        <v>1662.7341911059771</v>
      </c>
      <c r="CC36" s="154">
        <f>CA34*Assumption!$D$5</f>
        <v>1714.9054973879411</v>
      </c>
      <c r="CD36" s="154">
        <f>CB34*Assumption!$D$5</f>
        <v>1655.0462419730027</v>
      </c>
      <c r="CE36" s="154">
        <f>CC34*Assumption!$D$5</f>
        <v>1712.834023714724</v>
      </c>
      <c r="CF36" s="154">
        <f>CD34*Assumption!$D$5</f>
        <v>1774.0841023478877</v>
      </c>
      <c r="CG36" s="155">
        <f>CE34*Assumption!$D$5</f>
        <v>1722.2962562200155</v>
      </c>
      <c r="CH36" s="154">
        <f>CF34*Assumption!$D$5</f>
        <v>1786.4535940593323</v>
      </c>
      <c r="CI36" s="154">
        <f>CG34*Assumption!$D$5</f>
        <v>1851.9115380077531</v>
      </c>
      <c r="CJ36" s="154">
        <f>CH34*Assumption!$D$5</f>
        <v>557.60119574651935</v>
      </c>
      <c r="CK36" s="154">
        <f>CI34*Assumption!$D$5</f>
        <v>578.28674663595552</v>
      </c>
      <c r="CL36" s="154">
        <f>CJ34*Assumption!$D$5</f>
        <v>1935.7509389572235</v>
      </c>
      <c r="CM36" s="154">
        <f>CK34*Assumption!$D$5</f>
        <v>1869.6318641247681</v>
      </c>
      <c r="CN36" s="154">
        <f>CL34*Assumption!$D$5</f>
        <v>1925.8502526810998</v>
      </c>
      <c r="CO36" s="154">
        <f>CM34*Assumption!$D$5</f>
        <v>1984.8225086306429</v>
      </c>
      <c r="CP36" s="154">
        <f>CN34*Assumption!$D$5</f>
        <v>1914.1612447263572</v>
      </c>
      <c r="CQ36" s="154">
        <f>CO34*Assumption!$D$5</f>
        <v>1979.8674238555172</v>
      </c>
      <c r="CR36" s="154">
        <f>CP34*Assumption!$D$5</f>
        <v>2049.5995500444765</v>
      </c>
      <c r="CS36" s="155">
        <f>CQ34*Assumption!$D$5</f>
        <v>1988.7790893241956</v>
      </c>
    </row>
    <row r="37" spans="1:97" x14ac:dyDescent="0.25">
      <c r="A37" s="134" t="s">
        <v>67</v>
      </c>
      <c r="B37" s="243">
        <v>219</v>
      </c>
      <c r="C37" s="134">
        <v>222</v>
      </c>
      <c r="D37" s="134">
        <v>275</v>
      </c>
      <c r="E37" s="134">
        <v>302</v>
      </c>
      <c r="F37" s="134">
        <v>320</v>
      </c>
      <c r="G37" s="134">
        <v>249</v>
      </c>
      <c r="H37" s="134">
        <v>241</v>
      </c>
      <c r="I37" s="134">
        <v>282</v>
      </c>
      <c r="J37" s="134">
        <v>321</v>
      </c>
      <c r="K37" s="134">
        <v>363</v>
      </c>
      <c r="L37" s="134">
        <v>377</v>
      </c>
      <c r="M37" s="159">
        <v>394</v>
      </c>
      <c r="N37" s="134">
        <v>523</v>
      </c>
      <c r="O37" s="134">
        <v>512</v>
      </c>
      <c r="P37" s="134">
        <v>655</v>
      </c>
      <c r="Q37" s="134">
        <v>603</v>
      </c>
      <c r="R37" s="134">
        <v>532</v>
      </c>
      <c r="S37" s="154">
        <v>331</v>
      </c>
      <c r="T37" s="244">
        <v>376</v>
      </c>
      <c r="U37" s="244">
        <v>511</v>
      </c>
      <c r="V37" s="244">
        <f>Q34*Assumption!$G$5+'Plan Agency North'!R34*Assumption!$F$5+'Plan Agency North'!S34*Assumption!$E$5</f>
        <v>1365.9</v>
      </c>
      <c r="W37" s="244">
        <f>R34*Assumption!$G$5+'Plan Agency North'!S34*Assumption!$F$5+'Plan Agency North'!T34*Assumption!$E$5</f>
        <v>1554.5</v>
      </c>
      <c r="X37" s="244">
        <f>S34*Assumption!$G$5+'Plan Agency North'!T34*Assumption!$F$5+'Plan Agency North'!U34*Assumption!$E$5</f>
        <v>1718.2</v>
      </c>
      <c r="Y37" s="245">
        <f>T34*Assumption!$G$5+'Plan Agency North'!U34*Assumption!$F$5+'Plan Agency North'!V34*Assumption!$E$5</f>
        <v>1663.4786688000002</v>
      </c>
      <c r="Z37" s="154">
        <f>U34*Assumption!$G$5+'Plan Agency North'!V34*Assumption!$F$5+'Plan Agency North'!W34*Assumption!$E$5</f>
        <v>1797.9599425280001</v>
      </c>
      <c r="AA37" s="154">
        <f>V34*Assumption!$G$5+'Plan Agency North'!W34*Assumption!$F$5+'Plan Agency North'!X34*Assumption!$E$5</f>
        <v>1830.3566571072004</v>
      </c>
      <c r="AB37" s="154">
        <f>W34*Assumption!$G$5+'Plan Agency North'!X34*Assumption!$F$5+'Plan Agency North'!Y34*Assumption!$E$5</f>
        <v>1883.8860532263682</v>
      </c>
      <c r="AC37" s="154">
        <f>X34*Assumption!$G$5+'Plan Agency North'!Y34*Assumption!$F$5+'Plan Agency North'!Z34*Assumption!$E$5</f>
        <v>1367.2323601269945</v>
      </c>
      <c r="AD37" s="154">
        <f>Y34*Assumption!$G$5+'Plan Agency North'!Z34*Assumption!$F$5+'Plan Agency North'!AA34*Assumption!$E$5</f>
        <v>931.40154692197689</v>
      </c>
      <c r="AE37" s="154">
        <f>Z34*Assumption!$G$5+'Plan Agency North'!AA34*Assumption!$F$5+'Plan Agency North'!AB34*Assumption!$E$5</f>
        <v>885.95937861651839</v>
      </c>
      <c r="AF37" s="154">
        <f>AA34*Assumption!$G$5+'Plan Agency North'!AB34*Assumption!$F$5+'Plan Agency North'!AC34*Assumption!$E$5</f>
        <v>1202.8711210468446</v>
      </c>
      <c r="AG37" s="154">
        <f>AB34*Assumption!$G$5+'Plan Agency North'!AC34*Assumption!$F$5+'Plan Agency North'!AD34*Assumption!$E$5</f>
        <v>1591.4730588883986</v>
      </c>
      <c r="AH37" s="154">
        <f>AC34*Assumption!$G$5+'Plan Agency North'!AD34*Assumption!$F$5+'Plan Agency North'!AE34*Assumption!$E$5</f>
        <v>1906.5469863592357</v>
      </c>
      <c r="AI37" s="154">
        <f>AD34*Assumption!$G$5+'Plan Agency North'!AE34*Assumption!$F$5+'Plan Agency North'!AF34*Assumption!$E$5</f>
        <v>1897.4988053884831</v>
      </c>
      <c r="AJ37" s="154">
        <f>AE34*Assumption!$G$5+'Plan Agency North'!AF34*Assumption!$F$5+'Plan Agency North'!AG34*Assumption!$E$5</f>
        <v>1939.0349288302159</v>
      </c>
      <c r="AK37" s="155">
        <f>AF34*Assumption!$G$5+'Plan Agency North'!AG34*Assumption!$F$5+'Plan Agency North'!AH34*Assumption!$E$5</f>
        <v>1955.2875764950954</v>
      </c>
      <c r="AL37" s="154">
        <f>AG34*Assumption!$G$5+'Plan Agency North'!AH34*Assumption!$F$5+'Plan Agency North'!AI34*Assumption!$E$5</f>
        <v>1967.9092713459081</v>
      </c>
      <c r="AM37" s="154">
        <f>AH34*Assumption!$G$5+'Plan Agency North'!AI34*Assumption!$F$5+'Plan Agency North'!AJ34*Assumption!$E$5</f>
        <v>2023.978716793875</v>
      </c>
      <c r="AN37" s="154">
        <f>AI34*Assumption!$G$5+'Plan Agency North'!AJ34*Assumption!$F$5+'Plan Agency North'!AK34*Assumption!$E$5</f>
        <v>2119.8612803926949</v>
      </c>
      <c r="AO37" s="154">
        <f>AJ34*Assumption!$G$5+'Plan Agency North'!AK34*Assumption!$F$5+'Plan Agency North'!AL34*Assumption!$E$5</f>
        <v>1654.2245062477887</v>
      </c>
      <c r="AP37" s="154">
        <f>AK34*Assumption!$G$5+'Plan Agency North'!AL34*Assumption!$F$5+'Plan Agency North'!AM34*Assumption!$E$5</f>
        <v>1166.7603325486612</v>
      </c>
      <c r="AQ37" s="154">
        <f>AL34*Assumption!$G$5+'Plan Agency North'!AM34*Assumption!$F$5+'Plan Agency North'!AN34*Assumption!$E$5</f>
        <v>1268.168990356879</v>
      </c>
      <c r="AR37" s="154">
        <f>AM34*Assumption!$G$5+'Plan Agency North'!AN34*Assumption!$F$5+'Plan Agency North'!AO34*Assumption!$E$5</f>
        <v>1647.0544071094669</v>
      </c>
      <c r="AS37" s="154">
        <f>AN34*Assumption!$G$5+'Plan Agency North'!AO34*Assumption!$F$5+'Plan Agency North'!AP34*Assumption!$E$5</f>
        <v>2108.7208644210318</v>
      </c>
      <c r="AT37" s="154">
        <f>AO34*Assumption!$G$5+'Plan Agency North'!AP34*Assumption!$F$5+'Plan Agency North'!AQ34*Assumption!$E$5</f>
        <v>2162.3251083707983</v>
      </c>
      <c r="AU37" s="154">
        <f>AP34*Assumption!$G$5+'Plan Agency North'!AQ34*Assumption!$F$5+'Plan Agency North'!AR34*Assumption!$E$5</f>
        <v>2143.0677920010257</v>
      </c>
      <c r="AV37" s="154">
        <f>AQ34*Assumption!$G$5+'Plan Agency North'!AR34*Assumption!$F$5+'Plan Agency North'!AS34*Assumption!$E$5</f>
        <v>2187.2072873236398</v>
      </c>
      <c r="AW37" s="155">
        <f>AR34*Assumption!$G$5+'Plan Agency North'!AS34*Assumption!$F$5+'Plan Agency North'!AT34*Assumption!$E$5</f>
        <v>2245.2944840795071</v>
      </c>
      <c r="AX37" s="154">
        <f>AS34*Assumption!$G$5+'Plan Agency North'!AT34*Assumption!$F$5+'Plan Agency North'!AU34*Assumption!$E$5</f>
        <v>2233.7118918943411</v>
      </c>
      <c r="AY37" s="154">
        <f>AT34*Assumption!$G$5+'Plan Agency North'!AU34*Assumption!$F$5+'Plan Agency North'!AV34*Assumption!$E$5</f>
        <v>2285.8944124627951</v>
      </c>
      <c r="AZ37" s="154">
        <f>AU34*Assumption!$G$5+'Plan Agency North'!AV34*Assumption!$F$5+'Plan Agency North'!AW34*Assumption!$E$5</f>
        <v>2351.0594393547972</v>
      </c>
      <c r="BA37" s="154">
        <f>AV34*Assumption!$G$5+'Plan Agency North'!AW34*Assumption!$F$5+'Plan Agency North'!AX34*Assumption!$E$5</f>
        <v>1846.5885151903492</v>
      </c>
      <c r="BB37" s="154">
        <f>AW34*Assumption!$G$5+'Plan Agency North'!AX34*Assumption!$F$5+'Plan Agency North'!AY34*Assumption!$E$5</f>
        <v>1306.2817339494188</v>
      </c>
      <c r="BC37" s="154">
        <f>AX34*Assumption!$G$5+'Plan Agency North'!AY34*Assumption!$F$5+'Plan Agency North'!AZ34*Assumption!$E$5</f>
        <v>1571.1950444846468</v>
      </c>
      <c r="BD37" s="154">
        <f>AY34*Assumption!$G$5+'Plan Agency North'!AZ34*Assumption!$F$5+'Plan Agency North'!BA34*Assumption!$E$5</f>
        <v>2200.8286560527949</v>
      </c>
      <c r="BE37" s="154">
        <f>AZ34*Assumption!$G$5+'Plan Agency North'!BA34*Assumption!$F$5+'Plan Agency North'!BB34*Assumption!$E$5</f>
        <v>2768.854331945478</v>
      </c>
      <c r="BF37" s="154">
        <f>BA34*Assumption!$G$5+'Plan Agency North'!BB34*Assumption!$F$5+'Plan Agency North'!BC34*Assumption!$E$5</f>
        <v>2807.9852072371523</v>
      </c>
      <c r="BG37" s="154">
        <f>BB34*Assumption!$G$5+'Plan Agency North'!BC34*Assumption!$F$5+'Plan Agency North'!BD34*Assumption!$E$5</f>
        <v>2833.3230084053534</v>
      </c>
      <c r="BH37" s="154">
        <f>BC34*Assumption!$G$5+'Plan Agency North'!BD34*Assumption!$F$5+'Plan Agency North'!BE34*Assumption!$E$5</f>
        <v>2872.9489322013251</v>
      </c>
      <c r="BI37" s="155">
        <f>BD34*Assumption!$G$5+'Plan Agency North'!BE34*Assumption!$F$5+'Plan Agency North'!BF34*Assumption!$E$5</f>
        <v>2927.3924974162792</v>
      </c>
      <c r="BJ37" s="154">
        <f>BE34*Assumption!$G$5+'Plan Agency North'!BF34*Assumption!$F$5+'Plan Agency North'!BG34*Assumption!$E$5</f>
        <v>2967.3574810183004</v>
      </c>
      <c r="BK37" s="154">
        <f>BF34*Assumption!$G$5+'Plan Agency North'!BG34*Assumption!$F$5+'Plan Agency North'!BH34*Assumption!$E$5</f>
        <v>3020.9344743423198</v>
      </c>
      <c r="BL37" s="154">
        <f>BG34*Assumption!$G$5+'Plan Agency North'!BH34*Assumption!$F$5+'Plan Agency North'!BI34*Assumption!$E$5</f>
        <v>3087.0738423586654</v>
      </c>
      <c r="BM37" s="154">
        <f>BH34*Assumption!$G$5+'Plan Agency North'!BI34*Assumption!$F$5+'Plan Agency North'!BJ34*Assumption!$E$5</f>
        <v>2304.6656643833912</v>
      </c>
      <c r="BN37" s="154">
        <f>BI34*Assumption!$G$5+'Plan Agency North'!BJ34*Assumption!$F$5+'Plan Agency North'!BK34*Assumption!$E$5</f>
        <v>1602.2105753616602</v>
      </c>
      <c r="BO37" s="154">
        <f>BJ34*Assumption!$G$5+'Plan Agency North'!BK34*Assumption!$F$5+'Plan Agency North'!BL34*Assumption!$E$5</f>
        <v>1842.453179246846</v>
      </c>
      <c r="BP37" s="154">
        <f>BK34*Assumption!$G$5+'Plan Agency North'!BL34*Assumption!$F$5+'Plan Agency North'!BM34*Assumption!$E$5</f>
        <v>2557.5012507021393</v>
      </c>
      <c r="BQ37" s="154">
        <f>BL34*Assumption!$G$5+'Plan Agency North'!BM34*Assumption!$F$5+'Plan Agency North'!BN34*Assumption!$E$5</f>
        <v>3198.4086840542859</v>
      </c>
      <c r="BR37" s="154">
        <f>BM34*Assumption!$G$5+'Plan Agency North'!BN34*Assumption!$F$5+'Plan Agency North'!BO34*Assumption!$E$5</f>
        <v>3226.9624559652507</v>
      </c>
      <c r="BS37" s="154">
        <f>BN34*Assumption!$G$5+'Plan Agency North'!BO34*Assumption!$F$5+'Plan Agency North'!BP34*Assumption!$E$5</f>
        <v>3229.9919022793069</v>
      </c>
      <c r="BT37" s="154">
        <f>BO34*Assumption!$G$5+'Plan Agency North'!BP34*Assumption!$F$5+'Plan Agency North'!BQ34*Assumption!$E$5</f>
        <v>3251.2113941918342</v>
      </c>
      <c r="BU37" s="155">
        <f>BP34*Assumption!$G$5+'Plan Agency North'!BQ34*Assumption!$F$5+'Plan Agency North'!BR34*Assumption!$E$5</f>
        <v>3291.2003917817142</v>
      </c>
      <c r="BV37" s="154">
        <f>BQ34*Assumption!$G$5+'Plan Agency North'!BR34*Assumption!$F$5+'Plan Agency North'!BS34*Assumption!$E$5</f>
        <v>3308.7248094863953</v>
      </c>
      <c r="BW37" s="154">
        <f>BR34*Assumption!$G$5+'Plan Agency North'!BS34*Assumption!$F$5+'Plan Agency North'!BT34*Assumption!$E$5</f>
        <v>3343.1009356903883</v>
      </c>
      <c r="BX37" s="154">
        <f>BS34*Assumption!$G$5+'Plan Agency North'!BT34*Assumption!$F$5+'Plan Agency North'!BU34*Assumption!$E$5</f>
        <v>3393.0736599640877</v>
      </c>
      <c r="BY37" s="154">
        <f>BT34*Assumption!$G$5+'Plan Agency North'!BU34*Assumption!$F$5+'Plan Agency North'!BV34*Assumption!$E$5</f>
        <v>2539.9849689876855</v>
      </c>
      <c r="BZ37" s="154">
        <f>BU34*Assumption!$G$5+'Plan Agency North'!BV34*Assumption!$F$5+'Plan Agency North'!BW34*Assumption!$E$5</f>
        <v>1776.3800773586092</v>
      </c>
      <c r="CA37" s="154">
        <f>BV34*Assumption!$G$5+'Plan Agency North'!BW34*Assumption!$F$5+'Plan Agency North'!BX34*Assumption!$E$5</f>
        <v>2074.7420778004152</v>
      </c>
      <c r="CB37" s="154">
        <f>BW34*Assumption!$G$5+'Plan Agency North'!BX34*Assumption!$F$5+'Plan Agency North'!BY34*Assumption!$E$5</f>
        <v>2901.6548391659549</v>
      </c>
      <c r="CC37" s="154">
        <f>BX34*Assumption!$G$5+'Plan Agency North'!BY34*Assumption!$F$5+'Plan Agency North'!BZ34*Assumption!$E$5</f>
        <v>3641.7160043884396</v>
      </c>
      <c r="CD37" s="154">
        <f>BY34*Assumption!$G$5+'Plan Agency North'!BZ34*Assumption!$F$5+'Plan Agency North'!CA34*Assumption!$E$5</f>
        <v>3687.8888976518688</v>
      </c>
      <c r="CE37" s="154">
        <f>BZ34*Assumption!$G$5+'Plan Agency North'!CA34*Assumption!$F$5+'Plan Agency North'!CB34*Assumption!$E$5</f>
        <v>3707.4856383300494</v>
      </c>
      <c r="CF37" s="154">
        <f>CA34*Assumption!$G$5+'Plan Agency North'!CB34*Assumption!$F$5+'Plan Agency North'!CC34*Assumption!$E$5</f>
        <v>3744.9925124059432</v>
      </c>
      <c r="CG37" s="155">
        <f>CB34*Assumption!$G$5+'Plan Agency North'!CC34*Assumption!$F$5+'Plan Agency North'!CD34*Assumption!$E$5</f>
        <v>3801.3461512235986</v>
      </c>
      <c r="CH37" s="154">
        <f>CC34*Assumption!$G$5+'Plan Agency North'!CD34*Assumption!$F$5+'Plan Agency North'!CE34*Assumption!$E$5</f>
        <v>3839.3645166824931</v>
      </c>
      <c r="CI37" s="154">
        <f>CD34*Assumption!$G$5+'Plan Agency North'!CE34*Assumption!$F$5+'Plan Agency North'!CF34*Assumption!$E$5</f>
        <v>3893.9165431686415</v>
      </c>
      <c r="CJ37" s="154">
        <f>CE34*Assumption!$G$5+'Plan Agency North'!CF34*Assumption!$F$5+'Plan Agency North'!CG34*Assumption!$E$5</f>
        <v>3963.6047368207837</v>
      </c>
      <c r="CK37" s="154">
        <f>CF34*Assumption!$G$5+'Plan Agency North'!CG34*Assumption!$F$5+'Plan Agency North'!CH34*Assumption!$E$5</f>
        <v>2962.4117785665708</v>
      </c>
      <c r="CL37" s="154">
        <f>CG34*Assumption!$G$5+'Plan Agency North'!CH34*Assumption!$F$5+'Plan Agency North'!CI34*Assumption!$E$5</f>
        <v>2067.4706917220838</v>
      </c>
      <c r="CM37" s="154">
        <f>CH34*Assumption!$G$5+'Plan Agency North'!CI34*Assumption!$F$5+'Plan Agency North'!CJ34*Assumption!$E$5</f>
        <v>2408.3812539566943</v>
      </c>
      <c r="CN37" s="154">
        <f>CI34*Assumption!$G$5+'Plan Agency North'!CJ34*Assumption!$F$5+'Plan Agency North'!CK34*Assumption!$E$5</f>
        <v>3366.0033647909941</v>
      </c>
      <c r="CO37" s="154">
        <f>CJ34*Assumption!$G$5+'Plan Agency North'!CK34*Assumption!$F$5+'Plan Agency North'!CL34*Assumption!$E$5</f>
        <v>4221.9716530595279</v>
      </c>
      <c r="CP37" s="154">
        <f>CK34*Assumption!$G$5+'Plan Agency North'!CL34*Assumption!$F$5+'Plan Agency North'!CM34*Assumption!$E$5</f>
        <v>4271.2971602696271</v>
      </c>
      <c r="CQ37" s="154">
        <f>CL34*Assumption!$G$5+'Plan Agency North'!CM34*Assumption!$F$5+'Plan Agency North'!CN34*Assumption!$E$5</f>
        <v>4290.752529927574</v>
      </c>
      <c r="CR37" s="154">
        <f>CM34*Assumption!$G$5+'Plan Agency North'!CN34*Assumption!$F$5+'Plan Agency North'!CO34*Assumption!$E$5</f>
        <v>4331.2634900749999</v>
      </c>
      <c r="CS37" s="155">
        <f>CN34*Assumption!$G$5+'Plan Agency North'!CO34*Assumption!$F$5+'Plan Agency North'!CP34*Assumption!$E$5</f>
        <v>4393.77219323185</v>
      </c>
    </row>
    <row r="38" spans="1:97" x14ac:dyDescent="0.25">
      <c r="A38" s="134" t="s">
        <v>68</v>
      </c>
      <c r="B38" s="243">
        <v>169</v>
      </c>
      <c r="C38" s="134">
        <v>184</v>
      </c>
      <c r="D38" s="134">
        <v>225</v>
      </c>
      <c r="E38" s="134">
        <v>255</v>
      </c>
      <c r="F38" s="134">
        <v>228</v>
      </c>
      <c r="G38" s="134">
        <v>252</v>
      </c>
      <c r="H38" s="134">
        <v>216</v>
      </c>
      <c r="I38" s="134">
        <v>248</v>
      </c>
      <c r="J38" s="134">
        <v>242</v>
      </c>
      <c r="K38" s="134">
        <v>265</v>
      </c>
      <c r="L38" s="134">
        <v>300</v>
      </c>
      <c r="M38" s="159">
        <v>304</v>
      </c>
      <c r="N38" s="134">
        <v>365</v>
      </c>
      <c r="O38" s="134">
        <v>394</v>
      </c>
      <c r="P38" s="134">
        <v>440</v>
      </c>
      <c r="Q38" s="134">
        <v>565</v>
      </c>
      <c r="R38" s="134">
        <v>563</v>
      </c>
      <c r="S38" s="154">
        <v>693</v>
      </c>
      <c r="T38" s="244">
        <v>701</v>
      </c>
      <c r="U38" s="244">
        <v>622</v>
      </c>
      <c r="V38" s="244">
        <f>K34*Assumption!$M$5+'Plan Agency North'!L34*Assumption!$L$5+'Plan Agency North'!M34*Assumption!$K$5+'Plan Agency North'!N34*Assumption!$J$5+'Plan Agency North'!O34*Assumption!$I$5+'Plan Agency North'!P34*Assumption!$H$5</f>
        <v>715.15</v>
      </c>
      <c r="W38" s="244">
        <f>L34*Assumption!$M$5+'Plan Agency North'!M34*Assumption!$L$5+'Plan Agency North'!N34*Assumption!$K$5+'Plan Agency North'!O34*Assumption!$J$5+'Plan Agency North'!P34*Assumption!$I$5+'Plan Agency North'!Q34*Assumption!$H$5</f>
        <v>745.05</v>
      </c>
      <c r="X38" s="244">
        <f>M34*Assumption!$M$5+'Plan Agency North'!N34*Assumption!$L$5+'Plan Agency North'!O34*Assumption!$K$5+'Plan Agency North'!P34*Assumption!$J$5+'Plan Agency North'!Q34*Assumption!$I$5+'Plan Agency North'!R34*Assumption!$H$5</f>
        <v>826</v>
      </c>
      <c r="Y38" s="245">
        <f>N34*Assumption!$M$5+'Plan Agency North'!O34*Assumption!$L$5+'Plan Agency North'!P34*Assumption!$K$5+'Plan Agency North'!Q34*Assumption!$J$5+'Plan Agency North'!R34*Assumption!$I$5+'Plan Agency North'!S34*Assumption!$H$5</f>
        <v>1189.9000000000001</v>
      </c>
      <c r="Z38" s="154">
        <f>O34*Assumption!$M$5+'Plan Agency North'!P34*Assumption!$L$5+'Plan Agency North'!Q34*Assumption!$K$5+'Plan Agency North'!R34*Assumption!$J$5+'Plan Agency North'!S34*Assumption!$I$5+'Plan Agency North'!T34*Assumption!$H$5</f>
        <v>1406.5</v>
      </c>
      <c r="AA38" s="154">
        <f>P34*Assumption!$M$5+'Plan Agency North'!Q34*Assumption!$L$5+'Plan Agency North'!R34*Assumption!$K$5+'Plan Agency North'!S34*Assumption!$J$5+'Plan Agency North'!T34*Assumption!$I$5+'Plan Agency North'!U34*Assumption!$H$5</f>
        <v>1672.5</v>
      </c>
      <c r="AB38" s="154">
        <f>Q34*Assumption!$M$5+'Plan Agency North'!R34*Assumption!$L$5+'Plan Agency North'!S34*Assumption!$K$5+'Plan Agency North'!T34*Assumption!$J$5+'Plan Agency North'!U34*Assumption!$I$5+'Plan Agency North'!V34*Assumption!$H$5</f>
        <v>1867.3540848000002</v>
      </c>
      <c r="AC38" s="154">
        <f>R34*Assumption!$M$5+'Plan Agency North'!S34*Assumption!$L$5+'Plan Agency North'!T34*Assumption!$K$5+'Plan Agency North'!U34*Assumption!$J$5+'Plan Agency North'!V34*Assumption!$I$5+'Plan Agency North'!W34*Assumption!$H$5</f>
        <v>2059.943054288</v>
      </c>
      <c r="AD38" s="154">
        <f>S34*Assumption!$M$5+'Plan Agency North'!T34*Assumption!$L$5+'Plan Agency North'!U34*Assumption!$K$5+'Plan Agency North'!V34*Assumption!$J$5+'Plan Agency North'!W34*Assumption!$I$5+'Plan Agency North'!X34*Assumption!$H$5</f>
        <v>2166.2424309391999</v>
      </c>
      <c r="AE38" s="154">
        <f>T34*Assumption!$M$5+'Plan Agency North'!U34*Assumption!$L$5+'Plan Agency North'!V34*Assumption!$K$5+'Plan Agency North'!W34*Assumption!$J$5+'Plan Agency North'!X34*Assumption!$I$5+'Plan Agency North'!Y34*Assumption!$H$5</f>
        <v>2176.4669565693284</v>
      </c>
      <c r="AF38" s="154">
        <f>U34*Assumption!$M$5+'Plan Agency North'!V34*Assumption!$L$5+'Plan Agency North'!W34*Assumption!$K$5+'Plan Agency North'!X34*Assumption!$J$5+'Plan Agency North'!Y34*Assumption!$I$5+'Plan Agency North'!Z34*Assumption!$H$5</f>
        <v>1888.9631291380269</v>
      </c>
      <c r="AG38" s="154">
        <f>V34*Assumption!$M$5+'Plan Agency North'!W34*Assumption!$L$5+'Plan Agency North'!X34*Assumption!$K$5+'Plan Agency North'!Y34*Assumption!$J$5+'Plan Agency North'!Z34*Assumption!$I$5+'Plan Agency North'!AA34*Assumption!$H$5</f>
        <v>1594.9420423148936</v>
      </c>
      <c r="AH38" s="154">
        <f>W34*Assumption!$M$5+'Plan Agency North'!X34*Assumption!$L$5+'Plan Agency North'!Y34*Assumption!$K$5+'Plan Agency North'!Z34*Assumption!$J$5+'Plan Agency North'!AA34*Assumption!$I$5+'Plan Agency North'!AB34*Assumption!$H$5</f>
        <v>1564.9536508630588</v>
      </c>
      <c r="AI38" s="154">
        <f>X34*Assumption!$M$5+'Plan Agency North'!Y34*Assumption!$L$5+'Plan Agency North'!Z34*Assumption!$K$5+'Plan Agency North'!AA34*Assumption!$J$5+'Plan Agency North'!AB34*Assumption!$I$5+'Plan Agency North'!AC34*Assumption!$H$5</f>
        <v>1533.2709760225287</v>
      </c>
      <c r="AJ38" s="154">
        <f>Y34*Assumption!$M$5+'Plan Agency North'!Z34*Assumption!$L$5+'Plan Agency North'!AA34*Assumption!$K$5+'Plan Agency North'!AB34*Assumption!$J$5+'Plan Agency North'!AC34*Assumption!$I$5+'Plan Agency North'!AD34*Assumption!$H$5</f>
        <v>1599.2791879212734</v>
      </c>
      <c r="AK38" s="155">
        <f>Z34*Assumption!$M$5+'Plan Agency North'!AA34*Assumption!$L$5+'Plan Agency North'!AB34*Assumption!$K$5+'Plan Agency North'!AC34*Assumption!$J$5+'Plan Agency North'!AD34*Assumption!$I$5+'Plan Agency North'!AE34*Assumption!$H$5</f>
        <v>1795.89420020231</v>
      </c>
      <c r="AL38" s="154">
        <f>AA34*Assumption!$M$5+'Plan Agency North'!AB34*Assumption!$L$5+'Plan Agency North'!AC34*Assumption!$K$5+'Plan Agency North'!AD34*Assumption!$J$5+'Plan Agency North'!AE34*Assumption!$I$5+'Plan Agency North'!AF34*Assumption!$H$5</f>
        <v>1958.7774434497428</v>
      </c>
      <c r="AM38" s="154">
        <f>AB34*Assumption!$M$5+'Plan Agency North'!AC34*Assumption!$L$5+'Plan Agency North'!AD34*Assumption!$K$5+'Plan Agency North'!AE34*Assumption!$J$5+'Plan Agency North'!AF34*Assumption!$I$5+'Plan Agency North'!AG34*Assumption!$H$5</f>
        <v>2184.8324454787762</v>
      </c>
      <c r="AN38" s="154">
        <f>AC34*Assumption!$M$5+'Plan Agency North'!AD34*Assumption!$L$5+'Plan Agency North'!AE34*Assumption!$K$5+'Plan Agency North'!AF34*Assumption!$J$5+'Plan Agency North'!AG34*Assumption!$I$5+'Plan Agency North'!AH34*Assumption!$H$5</f>
        <v>2343.3082718449073</v>
      </c>
      <c r="AO38" s="154">
        <f>AD34*Assumption!$M$5+'Plan Agency North'!AE34*Assumption!$L$5+'Plan Agency North'!AF34*Assumption!$K$5+'Plan Agency North'!AG34*Assumption!$J$5+'Plan Agency North'!AH34*Assumption!$I$5+'Plan Agency North'!AI34*Assumption!$H$5</f>
        <v>2356.3465411629231</v>
      </c>
      <c r="AP38" s="154">
        <f>AE34*Assumption!$M$5+'Plan Agency North'!AF34*Assumption!$L$5+'Plan Agency North'!AG34*Assumption!$K$5+'Plan Agency North'!AH34*Assumption!$J$5+'Plan Agency North'!AI34*Assumption!$I$5+'Plan Agency North'!AJ34*Assumption!$H$5</f>
        <v>2416.621808421517</v>
      </c>
      <c r="AQ38" s="154">
        <f>AF34*Assumption!$M$5+'Plan Agency North'!AG34*Assumption!$L$5+'Plan Agency North'!AH34*Assumption!$K$5+'Plan Agency North'!AI34*Assumption!$J$5+'Plan Agency North'!AJ34*Assumption!$I$5+'Plan Agency North'!AK34*Assumption!$H$5</f>
        <v>2485.0699267886516</v>
      </c>
      <c r="AR38" s="154">
        <f>AG34*Assumption!$M$5+'Plan Agency North'!AH34*Assumption!$L$5+'Plan Agency North'!AI34*Assumption!$K$5+'Plan Agency North'!AJ34*Assumption!$J$5+'Plan Agency North'!AK34*Assumption!$I$5+'Plan Agency North'!AL34*Assumption!$H$5</f>
        <v>2180.3091829320251</v>
      </c>
      <c r="AS38" s="154">
        <f>AH34*Assumption!$M$5+'Plan Agency North'!AI34*Assumption!$L$5+'Plan Agency North'!AJ34*Assumption!$K$5+'Plan Agency North'!AK34*Assumption!$J$5+'Plan Agency North'!AL34*Assumption!$I$5+'Plan Agency North'!AM34*Assumption!$H$5</f>
        <v>1863.0695408923859</v>
      </c>
      <c r="AT38" s="154">
        <f>AI34*Assumption!$M$5+'Plan Agency North'!AJ34*Assumption!$L$5+'Plan Agency North'!AK34*Assumption!$K$5+'Plan Agency North'!AL34*Assumption!$J$5+'Plan Agency North'!AM34*Assumption!$I$5+'Plan Agency North'!AN34*Assumption!$H$5</f>
        <v>1949.5622435461755</v>
      </c>
      <c r="AU38" s="154">
        <f>AJ34*Assumption!$M$5+'Plan Agency North'!AK34*Assumption!$L$5+'Plan Agency North'!AL34*Assumption!$K$5+'Plan Agency North'!AM34*Assumption!$J$5+'Plan Agency North'!AN34*Assumption!$I$5+'Plan Agency North'!AO34*Assumption!$H$5</f>
        <v>1991.6326742406384</v>
      </c>
      <c r="AV38" s="154">
        <f>AK34*Assumption!$M$5+'Plan Agency North'!AL34*Assumption!$L$5+'Plan Agency North'!AM34*Assumption!$K$5+'Plan Agency North'!AN34*Assumption!$J$5+'Plan Agency North'!AO34*Assumption!$I$5+'Plan Agency North'!AP34*Assumption!$H$5</f>
        <v>2089.7007510934295</v>
      </c>
      <c r="AW38" s="155">
        <f>AL34*Assumption!$M$5+'Plan Agency North'!AM34*Assumption!$L$5+'Plan Agency North'!AN34*Assumption!$K$5+'Plan Agency North'!AO34*Assumption!$J$5+'Plan Agency North'!AP34*Assumption!$I$5+'Plan Agency North'!AQ34*Assumption!$H$5</f>
        <v>2173.680823891314</v>
      </c>
      <c r="AX38" s="154">
        <f>AM34*Assumption!$M$5+'Plan Agency North'!AN34*Assumption!$L$5+'Plan Agency North'!AO34*Assumption!$K$5+'Plan Agency North'!AP34*Assumption!$J$5+'Plan Agency North'!AQ34*Assumption!$I$5+'Plan Agency North'!AR34*Assumption!$H$5</f>
        <v>2357.6077632859287</v>
      </c>
      <c r="AY38" s="154">
        <f>AN34*Assumption!$M$5+'Plan Agency North'!AO34*Assumption!$L$5+'Plan Agency North'!AP34*Assumption!$K$5+'Plan Agency North'!AQ34*Assumption!$J$5+'Plan Agency North'!AR34*Assumption!$I$5+'Plan Agency North'!AS34*Assumption!$H$5</f>
        <v>2616.7729494052815</v>
      </c>
      <c r="AZ38" s="154">
        <f>AO34*Assumption!$M$5+'Plan Agency North'!AP34*Assumption!$L$5+'Plan Agency North'!AQ34*Assumption!$K$5+'Plan Agency North'!AR34*Assumption!$J$5+'Plan Agency North'!AS34*Assumption!$I$5+'Plan Agency North'!AT34*Assumption!$H$5</f>
        <v>2679.6113272240959</v>
      </c>
      <c r="BA38" s="154">
        <f>AP34*Assumption!$M$5+'Plan Agency North'!AQ34*Assumption!$L$5+'Plan Agency North'!AR34*Assumption!$K$5+'Plan Agency North'!AS34*Assumption!$J$5+'Plan Agency North'!AT34*Assumption!$I$5+'Plan Agency North'!AU34*Assumption!$H$5</f>
        <v>2670.3719090421782</v>
      </c>
      <c r="BB38" s="154">
        <f>AQ34*Assumption!$M$5+'Plan Agency North'!AR34*Assumption!$L$5+'Plan Agency North'!AS34*Assumption!$K$5+'Plan Agency North'!AT34*Assumption!$J$5+'Plan Agency North'!AU34*Assumption!$I$5+'Plan Agency North'!AV34*Assumption!$H$5</f>
        <v>2726.3842907681983</v>
      </c>
      <c r="BC38" s="154">
        <f>AR34*Assumption!$M$5+'Plan Agency North'!AS34*Assumption!$L$5+'Plan Agency North'!AT34*Assumption!$K$5+'Plan Agency North'!AU34*Assumption!$J$5+'Plan Agency North'!AV34*Assumption!$I$5+'Plan Agency North'!AW34*Assumption!$H$5</f>
        <v>2796.3359775766608</v>
      </c>
      <c r="BD38" s="154">
        <f>AS34*Assumption!$M$5+'Plan Agency North'!AT34*Assumption!$L$5+'Plan Agency North'!AU34*Assumption!$K$5+'Plan Agency North'!AV34*Assumption!$J$5+'Plan Agency North'!AW34*Assumption!$I$5+'Plan Agency North'!AX34*Assumption!$H$5</f>
        <v>2452.5501778230287</v>
      </c>
      <c r="BE38" s="154">
        <f>AT34*Assumption!$M$5+'Plan Agency North'!AU34*Assumption!$L$5+'Plan Agency North'!AV34*Assumption!$K$5+'Plan Agency North'!AW34*Assumption!$J$5+'Plan Agency North'!AX34*Assumption!$I$5+'Plan Agency North'!AY34*Assumption!$H$5</f>
        <v>2093.6056504086082</v>
      </c>
      <c r="BF38" s="154">
        <f>AU34*Assumption!$M$5+'Plan Agency North'!AV34*Assumption!$L$5+'Plan Agency North'!AW34*Assumption!$K$5+'Plan Agency North'!AX34*Assumption!$J$5+'Plan Agency North'!AY34*Assumption!$I$5+'Plan Agency North'!AZ34*Assumption!$H$5</f>
        <v>2277.2616237115985</v>
      </c>
      <c r="BG38" s="154">
        <f>AV34*Assumption!$M$5+'Plan Agency North'!AW34*Assumption!$L$5+'Plan Agency North'!AX34*Assumption!$K$5+'Plan Agency North'!AY34*Assumption!$J$5+'Plan Agency North'!AZ34*Assumption!$I$5+'Plan Agency North'!BA34*Assumption!$H$5</f>
        <v>2476.1350876180904</v>
      </c>
      <c r="BH38" s="154">
        <f>AW34*Assumption!$M$5+'Plan Agency North'!AX34*Assumption!$L$5+'Plan Agency North'!AY34*Assumption!$K$5+'Plan Agency North'!AZ34*Assumption!$J$5+'Plan Agency North'!BA34*Assumption!$I$5+'Plan Agency North'!BB34*Assumption!$H$5</f>
        <v>2631.0086884471348</v>
      </c>
      <c r="BI38" s="155">
        <f>AX34*Assumption!$M$5+'Plan Agency North'!AY34*Assumption!$L$5+'Plan Agency North'!AZ34*Assumption!$K$5+'Plan Agency North'!BA34*Assumption!$J$5+'Plan Agency North'!BB34*Assumption!$I$5+'Plan Agency North'!BC34*Assumption!$H$5</f>
        <v>2789.3224624079276</v>
      </c>
      <c r="BJ38" s="154">
        <f>AY34*Assumption!$M$5+'Plan Agency North'!AZ34*Assumption!$L$5+'Plan Agency North'!BA34*Assumption!$K$5+'Plan Agency North'!BB34*Assumption!$J$5+'Plan Agency North'!BC34*Assumption!$I$5+'Plan Agency North'!BD34*Assumption!$H$5</f>
        <v>3124.135023798407</v>
      </c>
      <c r="BK38" s="154">
        <f>AZ34*Assumption!$M$5+'Plan Agency North'!BA34*Assumption!$L$5+'Plan Agency North'!BB34*Assumption!$K$5+'Plan Agency North'!BC34*Assumption!$J$5+'Plan Agency North'!BD34*Assumption!$I$5+'Plan Agency North'!BE34*Assumption!$H$5</f>
        <v>3436.3488022606834</v>
      </c>
      <c r="BL38" s="154">
        <f>BA34*Assumption!$M$5+'Plan Agency North'!BB34*Assumption!$L$5+'Plan Agency North'!BC34*Assumption!$K$5+'Plan Agency North'!BD34*Assumption!$J$5+'Plan Agency North'!BE34*Assumption!$I$5+'Plan Agency North'!BF34*Assumption!$H$5</f>
        <v>3492.6902668651496</v>
      </c>
      <c r="BM38" s="154">
        <f>BB34*Assumption!$M$5+'Plan Agency North'!BC34*Assumption!$L$5+'Plan Agency North'!BD34*Assumption!$K$5+'Plan Agency North'!BE34*Assumption!$J$5+'Plan Agency North'!BF34*Assumption!$I$5+'Plan Agency North'!BG34*Assumption!$H$5</f>
        <v>3535.822175094469</v>
      </c>
      <c r="BN38" s="154">
        <f>BC34*Assumption!$M$5+'Plan Agency North'!BD34*Assumption!$L$5+'Plan Agency North'!BE34*Assumption!$K$5+'Plan Agency North'!BF34*Assumption!$J$5+'Plan Agency North'!BG34*Assumption!$I$5+'Plan Agency North'!BH34*Assumption!$H$5</f>
        <v>3593.8347881788545</v>
      </c>
      <c r="BO38" s="154">
        <f>BD34*Assumption!$M$5+'Plan Agency North'!BE34*Assumption!$L$5+'Plan Agency North'!BF34*Assumption!$K$5+'Plan Agency North'!BG34*Assumption!$J$5+'Plan Agency North'!BH34*Assumption!$I$5+'Plan Agency North'!BI34*Assumption!$H$5</f>
        <v>3666.2213598792041</v>
      </c>
      <c r="BP38" s="154">
        <f>BE34*Assumption!$M$5+'Plan Agency North'!BF34*Assumption!$L$5+'Plan Agency North'!BG34*Assumption!$K$5+'Plan Agency North'!BH34*Assumption!$J$5+'Plan Agency North'!BI34*Assumption!$I$5+'Plan Agency North'!BJ34*Assumption!$H$5</f>
        <v>3151.6034642311274</v>
      </c>
      <c r="BQ38" s="154">
        <f>BF34*Assumption!$M$5+'Plan Agency North'!BG34*Assumption!$L$5+'Plan Agency North'!BH34*Assumption!$K$5+'Plan Agency North'!BI34*Assumption!$J$5+'Plan Agency North'!BJ34*Assumption!$I$5+'Plan Agency North'!BK34*Assumption!$H$5</f>
        <v>2677.5541176636416</v>
      </c>
      <c r="BR38" s="154">
        <f>BG34*Assumption!$M$5+'Plan Agency North'!BH34*Assumption!$L$5+'Plan Agency North'!BI34*Assumption!$K$5+'Plan Agency North'!BJ34*Assumption!$J$5+'Plan Agency North'!BK34*Assumption!$I$5+'Plan Agency North'!BL34*Assumption!$H$5</f>
        <v>2835.8349645058302</v>
      </c>
      <c r="BS38" s="154">
        <f>BH34*Assumption!$M$5+'Plan Agency North'!BI34*Assumption!$L$5+'Plan Agency North'!BJ34*Assumption!$K$5+'Plan Agency North'!BK34*Assumption!$J$5+'Plan Agency North'!BL34*Assumption!$I$5+'Plan Agency North'!BM34*Assumption!$H$5</f>
        <v>2957.3156794395827</v>
      </c>
      <c r="BT38" s="154">
        <f>BI34*Assumption!$M$5+'Plan Agency North'!BJ34*Assumption!$L$5+'Plan Agency North'!BK34*Assumption!$K$5+'Plan Agency North'!BL34*Assumption!$J$5+'Plan Agency North'!BM34*Assumption!$I$5+'Plan Agency North'!BN34*Assumption!$H$5</f>
        <v>3086.2459291465661</v>
      </c>
      <c r="BU38" s="155">
        <f>BJ34*Assumption!$M$5+'Plan Agency North'!BK34*Assumption!$L$5+'Plan Agency North'!BL34*Assumption!$K$5+'Plan Agency North'!BM34*Assumption!$J$5+'Plan Agency North'!BN34*Assumption!$I$5+'Plan Agency North'!BO34*Assumption!$H$5</f>
        <v>3224.1279624349813</v>
      </c>
      <c r="BV38" s="154">
        <f>BK34*Assumption!$M$5+'Plan Agency North'!BL34*Assumption!$L$5+'Plan Agency North'!BM34*Assumption!$K$5+'Plan Agency North'!BN34*Assumption!$J$5+'Plan Agency North'!BO34*Assumption!$I$5+'Plan Agency North'!BP34*Assumption!$H$5</f>
        <v>3586.4322956174956</v>
      </c>
      <c r="BW38" s="154">
        <f>BL34*Assumption!$M$5+'Plan Agency North'!BM34*Assumption!$L$5+'Plan Agency North'!BN34*Assumption!$K$5+'Plan Agency North'!BO34*Assumption!$J$5+'Plan Agency North'!BP34*Assumption!$I$5+'Plan Agency North'!BQ34*Assumption!$H$5</f>
        <v>3921.9260048472584</v>
      </c>
      <c r="BX38" s="154">
        <f>BM34*Assumption!$M$5+'Plan Agency North'!BN34*Assumption!$L$5+'Plan Agency North'!BO34*Assumption!$K$5+'Plan Agency North'!BP34*Assumption!$J$5+'Plan Agency North'!BQ34*Assumption!$I$5+'Plan Agency North'!BR34*Assumption!$H$5</f>
        <v>3961.9163560671409</v>
      </c>
      <c r="BY38" s="154">
        <f>BN34*Assumption!$M$5+'Plan Agency North'!BO34*Assumption!$L$5+'Plan Agency North'!BP34*Assumption!$K$5+'Plan Agency North'!BQ34*Assumption!$J$5+'Plan Agency North'!BR34*Assumption!$I$5+'Plan Agency North'!BS34*Assumption!$H$5</f>
        <v>3978.6289275689915</v>
      </c>
      <c r="BZ38" s="154">
        <f>BO34*Assumption!$M$5+'Plan Agency North'!BP34*Assumption!$L$5+'Plan Agency North'!BQ34*Assumption!$K$5+'Plan Agency North'!BR34*Assumption!$J$5+'Plan Agency North'!BS34*Assumption!$I$5+'Plan Agency North'!BT34*Assumption!$H$5</f>
        <v>4013.7356162502133</v>
      </c>
      <c r="CA38" s="154">
        <f>BP34*Assumption!$M$5+'Plan Agency North'!BQ34*Assumption!$L$5+'Plan Agency North'!BR34*Assumption!$K$5+'Plan Agency North'!BS34*Assumption!$J$5+'Plan Agency North'!BT34*Assumption!$I$5+'Plan Agency North'!BU34*Assumption!$H$5</f>
        <v>4066.5957156767449</v>
      </c>
      <c r="CB38" s="154">
        <f>BQ34*Assumption!$M$5+'Plan Agency North'!BR34*Assumption!$L$5+'Plan Agency North'!BS34*Assumption!$K$5+'Plan Agency North'!BT34*Assumption!$J$5+'Plan Agency North'!BU34*Assumption!$I$5+'Plan Agency North'!BV34*Assumption!$H$5</f>
        <v>3492.2988655472564</v>
      </c>
      <c r="CC38" s="154">
        <f>BR34*Assumption!$M$5+'Plan Agency North'!BS34*Assumption!$L$5+'Plan Agency North'!BT34*Assumption!$K$5+'Plan Agency North'!BU34*Assumption!$J$5+'Plan Agency North'!BV34*Assumption!$I$5+'Plan Agency North'!BW34*Assumption!$H$5</f>
        <v>2964.9652673333744</v>
      </c>
      <c r="CD38" s="154">
        <f>BS34*Assumption!$M$5+'Plan Agency North'!BT34*Assumption!$L$5+'Plan Agency North'!BU34*Assumption!$K$5+'Plan Agency North'!BV34*Assumption!$J$5+'Plan Agency North'!BW34*Assumption!$I$5+'Plan Agency North'!BX34*Assumption!$H$5</f>
        <v>3151.7108067193321</v>
      </c>
      <c r="CE38" s="154">
        <f>BT34*Assumption!$M$5+'Plan Agency North'!BU34*Assumption!$L$5+'Plan Agency North'!BV34*Assumption!$K$5+'Plan Agency North'!BW34*Assumption!$J$5+'Plan Agency North'!BX34*Assumption!$I$5+'Plan Agency North'!BY34*Assumption!$H$5</f>
        <v>3317.4694492986519</v>
      </c>
      <c r="CF38" s="154">
        <f>BU34*Assumption!$M$5+'Plan Agency North'!BV34*Assumption!$L$5+'Plan Agency North'!BW34*Assumption!$K$5+'Plan Agency North'!BX34*Assumption!$J$5+'Plan Agency North'!BY34*Assumption!$I$5+'Plan Agency North'!BZ34*Assumption!$H$5</f>
        <v>3489.523658180638</v>
      </c>
      <c r="CG38" s="155">
        <f>BV34*Assumption!$M$5+'Plan Agency North'!BW34*Assumption!$L$5+'Plan Agency North'!BX34*Assumption!$K$5+'Plan Agency North'!BY34*Assumption!$J$5+'Plan Agency North'!BZ34*Assumption!$I$5+'Plan Agency North'!CA34*Assumption!$H$5</f>
        <v>3669.2733651422182</v>
      </c>
      <c r="CH38" s="154">
        <f>BW34*Assumption!$M$5+'Plan Agency North'!BX34*Assumption!$L$5+'Plan Agency North'!BY34*Assumption!$K$5+'Plan Agency North'!BZ34*Assumption!$J$5+'Plan Agency North'!CA34*Assumption!$I$5+'Plan Agency North'!CB34*Assumption!$H$5</f>
        <v>4099.2048593480422</v>
      </c>
      <c r="CI38" s="154">
        <f>BX34*Assumption!$M$5+'Plan Agency North'!BY34*Assumption!$L$5+'Plan Agency North'!BZ34*Assumption!$K$5+'Plan Agency North'!CA34*Assumption!$J$5+'Plan Agency North'!CB34*Assumption!$I$5+'Plan Agency North'!CC34*Assumption!$H$5</f>
        <v>4495.8993788828229</v>
      </c>
      <c r="CJ38" s="154">
        <f>BY34*Assumption!$M$5+'Plan Agency North'!BZ34*Assumption!$L$5+'Plan Agency North'!CA34*Assumption!$K$5+'Plan Agency North'!CB34*Assumption!$J$5+'Plan Agency North'!CC34*Assumption!$I$5+'Plan Agency North'!CD34*Assumption!$H$5</f>
        <v>4556.5066351801997</v>
      </c>
      <c r="CK38" s="154">
        <f>BZ34*Assumption!$M$5+'Plan Agency North'!CA34*Assumption!$L$5+'Plan Agency North'!CB34*Assumption!$K$5+'Plan Agency North'!CC34*Assumption!$J$5+'Plan Agency North'!CD34*Assumption!$I$5+'Plan Agency North'!CE34*Assumption!$H$5</f>
        <v>4595.9326115508966</v>
      </c>
      <c r="CL38" s="154">
        <f>CA34*Assumption!$M$5+'Plan Agency North'!CB34*Assumption!$L$5+'Plan Agency North'!CC34*Assumption!$K$5+'Plan Agency North'!CD34*Assumption!$J$5+'Plan Agency North'!CE34*Assumption!$I$5+'Plan Agency North'!CF34*Assumption!$H$5</f>
        <v>4653.5862045179092</v>
      </c>
      <c r="CM38" s="154">
        <f>CB34*Assumption!$M$5+'Plan Agency North'!CC34*Assumption!$L$5+'Plan Agency North'!CD34*Assumption!$K$5+'Plan Agency North'!CE34*Assumption!$J$5+'Plan Agency North'!CF34*Assumption!$I$5+'Plan Agency North'!CG34*Assumption!$H$5</f>
        <v>4728.8956632254176</v>
      </c>
      <c r="CN38" s="154">
        <f>CC34*Assumption!$M$5+'Plan Agency North'!CD34*Assumption!$L$5+'Plan Agency North'!CE34*Assumption!$K$5+'Plan Agency North'!CF34*Assumption!$J$5+'Plan Agency North'!CG34*Assumption!$I$5+'Plan Agency North'!CH34*Assumption!$H$5</f>
        <v>4063.4091467529961</v>
      </c>
      <c r="CO38" s="154">
        <f>CD34*Assumption!$M$5+'Plan Agency North'!CE34*Assumption!$L$5+'Plan Agency North'!CF34*Assumption!$K$5+'Plan Agency North'!CG34*Assumption!$J$5+'Plan Agency North'!CH34*Assumption!$I$5+'Plan Agency North'!CI34*Assumption!$H$5</f>
        <v>3452.451430138557</v>
      </c>
      <c r="CP38" s="154">
        <f>CE34*Assumption!$M$5+'Plan Agency North'!CF34*Assumption!$L$5+'Plan Agency North'!CG34*Assumption!$K$5+'Plan Agency North'!CH34*Assumption!$J$5+'Plan Agency North'!CI34*Assumption!$I$5+'Plan Agency North'!CJ34*Assumption!$H$5</f>
        <v>3670.988608231849</v>
      </c>
      <c r="CQ38" s="154">
        <f>CF34*Assumption!$M$5+'Plan Agency North'!CG34*Assumption!$L$5+'Plan Agency North'!CH34*Assumption!$K$5+'Plan Agency North'!CI34*Assumption!$J$5+'Plan Agency North'!CJ34*Assumption!$I$5+'Plan Agency North'!CK34*Assumption!$H$5</f>
        <v>3856.3659216342476</v>
      </c>
      <c r="CR38" s="154">
        <f>CG34*Assumption!$M$5+'Plan Agency North'!CH34*Assumption!$L$5+'Plan Agency North'!CI34*Assumption!$K$5+'Plan Agency North'!CJ34*Assumption!$J$5+'Plan Agency North'!CK34*Assumption!$I$5+'Plan Agency North'!CL34*Assumption!$H$5</f>
        <v>4049.6527075112945</v>
      </c>
      <c r="CS38" s="155">
        <f>CH34*Assumption!$M$5+'Plan Agency North'!CI34*Assumption!$L$5+'Plan Agency North'!CJ34*Assumption!$K$5+'Plan Agency North'!CK34*Assumption!$J$5+'Plan Agency North'!CL34*Assumption!$I$5+'Plan Agency North'!CM34*Assumption!$H$5</f>
        <v>4252.5188848136622</v>
      </c>
    </row>
    <row r="39" spans="1:97" s="154" customFormat="1" x14ac:dyDescent="0.25">
      <c r="A39" s="154" t="s">
        <v>69</v>
      </c>
      <c r="B39" s="154">
        <v>76</v>
      </c>
      <c r="C39" s="154">
        <v>78</v>
      </c>
      <c r="D39" s="154">
        <v>79</v>
      </c>
      <c r="E39" s="154">
        <v>78</v>
      </c>
      <c r="F39" s="154">
        <v>100</v>
      </c>
      <c r="G39" s="154">
        <v>121</v>
      </c>
      <c r="H39" s="154">
        <v>102</v>
      </c>
      <c r="I39" s="154">
        <v>99</v>
      </c>
      <c r="J39" s="154">
        <v>116</v>
      </c>
      <c r="K39" s="154">
        <v>125</v>
      </c>
      <c r="L39" s="154">
        <v>134</v>
      </c>
      <c r="M39" s="155">
        <v>169</v>
      </c>
      <c r="N39" s="154">
        <v>189</v>
      </c>
      <c r="O39" s="154">
        <v>221</v>
      </c>
      <c r="P39" s="154">
        <v>229</v>
      </c>
      <c r="Q39" s="154">
        <v>255</v>
      </c>
      <c r="R39" s="154">
        <v>305</v>
      </c>
      <c r="S39" s="154">
        <v>329</v>
      </c>
      <c r="T39" s="237">
        <v>374</v>
      </c>
      <c r="U39" s="237">
        <v>425</v>
      </c>
      <c r="V39" s="237">
        <f>SUM(D34:J34)*30%</f>
        <v>564.6</v>
      </c>
      <c r="W39" s="237">
        <f>SUM(E34:K34)*30%</f>
        <v>579.9</v>
      </c>
      <c r="X39" s="237">
        <f>SUM(F34:L34)*30%</f>
        <v>644.4</v>
      </c>
      <c r="Y39" s="238">
        <f>SUM(G34:M34)*30%</f>
        <v>672.9</v>
      </c>
      <c r="Z39" s="251">
        <f>SUM(H34:N34)*30%</f>
        <v>639.29999999999995</v>
      </c>
      <c r="AA39" s="218">
        <f>SUM(I34:O34)*35%</f>
        <v>694.4</v>
      </c>
      <c r="AB39" s="218">
        <f t="shared" ref="AB39:AI39" si="35">SUM(J34:P34)*35%</f>
        <v>730.09999999999991</v>
      </c>
      <c r="AC39" s="218">
        <f t="shared" si="35"/>
        <v>726.25</v>
      </c>
      <c r="AD39" s="218">
        <f t="shared" si="35"/>
        <v>815.84999999999991</v>
      </c>
      <c r="AE39" s="218">
        <f t="shared" si="35"/>
        <v>987.69999999999993</v>
      </c>
      <c r="AF39" s="218">
        <f t="shared" si="35"/>
        <v>1105.3</v>
      </c>
      <c r="AG39" s="218">
        <f t="shared" si="35"/>
        <v>1343.3</v>
      </c>
      <c r="AH39" s="218">
        <f t="shared" si="35"/>
        <v>1600.5844175999998</v>
      </c>
      <c r="AI39" s="218">
        <f t="shared" si="35"/>
        <v>1783.980527056</v>
      </c>
      <c r="AJ39" s="218">
        <f>SUM(R34:X34)*35%</f>
        <v>1969.4829055663999</v>
      </c>
      <c r="AK39" s="155">
        <f>SUM(S34:Y34)*35%</f>
        <v>2107.4651405643358</v>
      </c>
      <c r="AL39" s="154">
        <f>SUM(T34:Z34)*30%</f>
        <v>1584.1601216690588</v>
      </c>
      <c r="AM39" s="218">
        <f>SUM(U34:AA34)*30%</f>
        <v>1456.2540853718097</v>
      </c>
      <c r="AN39" s="218">
        <f t="shared" ref="AN39:AW39" si="36">SUM(V34:AB34)*30%</f>
        <v>1422.7605617955192</v>
      </c>
      <c r="AO39" s="218">
        <f t="shared" si="36"/>
        <v>1375.2690917402772</v>
      </c>
      <c r="AP39" s="218">
        <f t="shared" si="36"/>
        <v>1364.5116893559812</v>
      </c>
      <c r="AQ39" s="218">
        <f t="shared" si="36"/>
        <v>1438.1143924531848</v>
      </c>
      <c r="AR39" s="218">
        <f t="shared" si="36"/>
        <v>1386.8848610921466</v>
      </c>
      <c r="AS39" s="218">
        <f t="shared" si="36"/>
        <v>1590.9346369738605</v>
      </c>
      <c r="AT39" s="218">
        <f t="shared" si="36"/>
        <v>1834.770492688059</v>
      </c>
      <c r="AU39" s="218">
        <f t="shared" si="36"/>
        <v>1874.1079968003712</v>
      </c>
      <c r="AV39" s="218">
        <f t="shared" si="36"/>
        <v>1964.7261373215854</v>
      </c>
      <c r="AW39" s="155">
        <f t="shared" si="36"/>
        <v>2054.0777193453996</v>
      </c>
      <c r="AX39" s="154">
        <f>SUM(AF34:AL34)*30%</f>
        <v>1813.3105496418591</v>
      </c>
      <c r="AY39" s="218">
        <f>SUM(AG34:AM34)*30%</f>
        <v>1682.9412092996633</v>
      </c>
      <c r="AZ39" s="218">
        <f t="shared" ref="AZ39:BI39" si="37">SUM(AH34:AN34)*30%</f>
        <v>1726.015032449239</v>
      </c>
      <c r="BA39" s="218">
        <f t="shared" si="37"/>
        <v>1670.5150039303965</v>
      </c>
      <c r="BB39" s="218">
        <f t="shared" si="37"/>
        <v>1739.5765089253734</v>
      </c>
      <c r="BC39" s="218">
        <f t="shared" si="37"/>
        <v>1772.6526102852465</v>
      </c>
      <c r="BD39" s="218">
        <f t="shared" si="37"/>
        <v>1700.6173347022486</v>
      </c>
      <c r="BE39" s="218">
        <f t="shared" si="37"/>
        <v>1938.7096677209106</v>
      </c>
      <c r="BF39" s="218">
        <f t="shared" si="37"/>
        <v>2188.8556398408973</v>
      </c>
      <c r="BG39" s="218">
        <f t="shared" si="37"/>
        <v>2153.4872525484607</v>
      </c>
      <c r="BH39" s="218">
        <f t="shared" si="37"/>
        <v>2236.3901143468511</v>
      </c>
      <c r="BI39" s="155">
        <f t="shared" si="37"/>
        <v>2281.2533663427484</v>
      </c>
      <c r="BJ39" s="154">
        <f>SUM(AR34:AX34)*30%</f>
        <v>2061.4196520548771</v>
      </c>
      <c r="BK39" s="218">
        <f>SUM(AS34:AY34)*30%</f>
        <v>1906.3319412904889</v>
      </c>
      <c r="BL39" s="218">
        <f t="shared" ref="BL39:BT39" si="38">SUM(AT34:AZ34)*30%</f>
        <v>1975.9043828606098</v>
      </c>
      <c r="BM39" s="218">
        <f t="shared" si="38"/>
        <v>2014.6695940500281</v>
      </c>
      <c r="BN39" s="218">
        <f t="shared" si="38"/>
        <v>2129.2491181008727</v>
      </c>
      <c r="BO39" s="218">
        <f t="shared" si="38"/>
        <v>2195.7021742047041</v>
      </c>
      <c r="BP39" s="218">
        <f t="shared" si="38"/>
        <v>2232.469945469677</v>
      </c>
      <c r="BQ39" s="218">
        <f t="shared" si="38"/>
        <v>2535.3435099140684</v>
      </c>
      <c r="BR39" s="218">
        <f t="shared" si="38"/>
        <v>2850.6698488765692</v>
      </c>
      <c r="BS39" s="218">
        <f t="shared" si="38"/>
        <v>2871.1650426512074</v>
      </c>
      <c r="BT39" s="218">
        <f t="shared" si="38"/>
        <v>2924.276675735096</v>
      </c>
      <c r="BU39" s="155">
        <f>SUM(BC34:BI34)*30%</f>
        <v>2981.7649178606594</v>
      </c>
      <c r="BV39" s="154">
        <f>SUM(BD34:BJ34)*30%</f>
        <v>2702.8841526177143</v>
      </c>
      <c r="BW39" s="218">
        <f>SUM(BE34:BK34)*30%</f>
        <v>2442.1214782197335</v>
      </c>
      <c r="BX39" s="218">
        <f t="shared" ref="BX39:CG39" si="39">SUM(BF34:BL34)*30%</f>
        <v>2493.0134848922457</v>
      </c>
      <c r="BY39" s="218">
        <f t="shared" si="39"/>
        <v>2505.3457673344806</v>
      </c>
      <c r="BZ39" s="218">
        <f t="shared" si="39"/>
        <v>2543.0302163316355</v>
      </c>
      <c r="CA39" s="218">
        <f t="shared" si="39"/>
        <v>2578.067604736048</v>
      </c>
      <c r="CB39" s="218">
        <f t="shared" si="39"/>
        <v>2572.7408256045619</v>
      </c>
      <c r="CC39" s="218">
        <f t="shared" si="39"/>
        <v>2906.0783647194689</v>
      </c>
      <c r="CD39" s="218">
        <f t="shared" si="39"/>
        <v>3251.7742835000604</v>
      </c>
      <c r="CE39" s="218">
        <f t="shared" si="39"/>
        <v>3249.1390615706937</v>
      </c>
      <c r="CF39" s="218">
        <f t="shared" si="39"/>
        <v>3286.7728235440391</v>
      </c>
      <c r="CG39" s="155">
        <f t="shared" si="39"/>
        <v>3328.8190642305622</v>
      </c>
      <c r="CH39" s="154">
        <f>SUM(BP34:BV34)*30%</f>
        <v>3006.1867245332578</v>
      </c>
      <c r="CI39" s="218">
        <f>SUM(BQ34:BW34)*30%</f>
        <v>2711.8509069082447</v>
      </c>
      <c r="CJ39" s="218">
        <f t="shared" ref="CJ39:CS39" si="40">SUM(BR34:BX34)*30%</f>
        <v>2770.1930084563269</v>
      </c>
      <c r="CK39" s="218">
        <f t="shared" si="40"/>
        <v>2793.8159505896056</v>
      </c>
      <c r="CL39" s="218">
        <f t="shared" si="40"/>
        <v>2854.2609981501923</v>
      </c>
      <c r="CM39" s="218">
        <f t="shared" si="40"/>
        <v>2912.949860670275</v>
      </c>
      <c r="CN39" s="218">
        <f t="shared" si="40"/>
        <v>2934.1678121819987</v>
      </c>
      <c r="CO39" s="218">
        <f t="shared" si="40"/>
        <v>3323.4632865010249</v>
      </c>
      <c r="CP39" s="218">
        <f t="shared" si="40"/>
        <v>3726.2785605374556</v>
      </c>
      <c r="CQ39" s="218">
        <f t="shared" si="40"/>
        <v>3743.577004597088</v>
      </c>
      <c r="CR39" s="218">
        <f t="shared" si="40"/>
        <v>3798.4275495185934</v>
      </c>
      <c r="CS39" s="155">
        <f t="shared" si="40"/>
        <v>3858.1677643296807</v>
      </c>
    </row>
    <row r="40" spans="1:97" s="241" customFormat="1" x14ac:dyDescent="0.25">
      <c r="A40" s="176" t="s">
        <v>100</v>
      </c>
      <c r="B40" s="252">
        <f>SUM(B33:B39)</f>
        <v>1142</v>
      </c>
      <c r="C40" s="252">
        <f t="shared" ref="C40:BN40" si="41">SUM(C33:C39)</f>
        <v>1203</v>
      </c>
      <c r="D40" s="252">
        <f t="shared" si="41"/>
        <v>1331</v>
      </c>
      <c r="E40" s="252">
        <f t="shared" si="41"/>
        <v>1503</v>
      </c>
      <c r="F40" s="252">
        <f t="shared" si="41"/>
        <v>1459</v>
      </c>
      <c r="G40" s="252">
        <f t="shared" si="41"/>
        <v>1485</v>
      </c>
      <c r="H40" s="252">
        <f t="shared" si="41"/>
        <v>1485</v>
      </c>
      <c r="I40" s="252">
        <f t="shared" si="41"/>
        <v>1572</v>
      </c>
      <c r="J40" s="252">
        <f t="shared" si="41"/>
        <v>1732</v>
      </c>
      <c r="K40" s="252">
        <f t="shared" si="41"/>
        <v>1852</v>
      </c>
      <c r="L40" s="252">
        <f t="shared" si="41"/>
        <v>2108</v>
      </c>
      <c r="M40" s="253">
        <f t="shared" si="41"/>
        <v>2192</v>
      </c>
      <c r="N40" s="252">
        <f t="shared" si="41"/>
        <v>2219</v>
      </c>
      <c r="O40" s="252">
        <f t="shared" si="41"/>
        <v>2130</v>
      </c>
      <c r="P40" s="252">
        <f t="shared" si="41"/>
        <v>2259</v>
      </c>
      <c r="Q40" s="252">
        <f t="shared" si="41"/>
        <v>2385</v>
      </c>
      <c r="R40" s="252">
        <f t="shared" si="41"/>
        <v>2733</v>
      </c>
      <c r="S40" s="252">
        <f>SUM(S33:S39)</f>
        <v>3526</v>
      </c>
      <c r="T40" s="254">
        <f>SUM(T33:T39)</f>
        <v>3957</v>
      </c>
      <c r="U40" s="254">
        <f t="shared" si="41"/>
        <v>4470</v>
      </c>
      <c r="V40" s="254">
        <f t="shared" si="41"/>
        <v>4988.7483360000006</v>
      </c>
      <c r="W40" s="254">
        <f t="shared" si="41"/>
        <v>5422.8372201600005</v>
      </c>
      <c r="X40" s="254">
        <f t="shared" si="41"/>
        <v>5784.8390991039996</v>
      </c>
      <c r="Y40" s="255">
        <f t="shared" si="41"/>
        <v>6193.1598616329593</v>
      </c>
      <c r="Z40" s="164">
        <f t="shared" si="41"/>
        <v>5882.7561214776642</v>
      </c>
      <c r="AA40" s="164">
        <f t="shared" si="41"/>
        <v>5617.881177919051</v>
      </c>
      <c r="AB40" s="164">
        <f t="shared" si="41"/>
        <v>5709.3361326776758</v>
      </c>
      <c r="AC40" s="164">
        <f t="shared" si="41"/>
        <v>5835.5379900352627</v>
      </c>
      <c r="AD40" s="164">
        <f t="shared" si="41"/>
        <v>6170.6554652311297</v>
      </c>
      <c r="AE40" s="164">
        <f t="shared" si="41"/>
        <v>6719.4601148246065</v>
      </c>
      <c r="AF40" s="164">
        <f t="shared" si="41"/>
        <v>6918.5275745881127</v>
      </c>
      <c r="AG40" s="164">
        <f t="shared" si="41"/>
        <v>7311.1873216963513</v>
      </c>
      <c r="AH40" s="164">
        <f t="shared" si="41"/>
        <v>7823.4348316439</v>
      </c>
      <c r="AI40" s="164">
        <f t="shared" si="41"/>
        <v>8032.8151261654493</v>
      </c>
      <c r="AJ40" s="164">
        <f t="shared" si="41"/>
        <v>8395.2419564782085</v>
      </c>
      <c r="AK40" s="165">
        <f t="shared" si="41"/>
        <v>8840.2762428041133</v>
      </c>
      <c r="AL40" s="164">
        <f t="shared" si="41"/>
        <v>7982.4194354882266</v>
      </c>
      <c r="AM40" s="164">
        <f t="shared" si="41"/>
        <v>7452.2835483039926</v>
      </c>
      <c r="AN40" s="164">
        <f t="shared" si="41"/>
        <v>7633.9879064895686</v>
      </c>
      <c r="AO40" s="164">
        <f t="shared" si="41"/>
        <v>7702.9329869914172</v>
      </c>
      <c r="AP40" s="164">
        <f t="shared" si="41"/>
        <v>7967.5640095853669</v>
      </c>
      <c r="AQ40" s="164">
        <f t="shared" si="41"/>
        <v>8263.5068412988676</v>
      </c>
      <c r="AR40" s="164">
        <f t="shared" si="41"/>
        <v>8304.7086284163561</v>
      </c>
      <c r="AS40" s="164">
        <f t="shared" si="41"/>
        <v>8692.5621537359402</v>
      </c>
      <c r="AT40" s="164">
        <f t="shared" si="41"/>
        <v>9133.2254563805673</v>
      </c>
      <c r="AU40" s="164">
        <f t="shared" si="41"/>
        <v>9226.7505928160772</v>
      </c>
      <c r="AV40" s="164">
        <f t="shared" si="41"/>
        <v>9509.3041836455523</v>
      </c>
      <c r="AW40" s="165">
        <f t="shared" si="41"/>
        <v>9806.6103594636734</v>
      </c>
      <c r="AX40" s="164">
        <f t="shared" si="41"/>
        <v>9176.0745912439361</v>
      </c>
      <c r="AY40" s="164">
        <f t="shared" si="41"/>
        <v>8588.3976295965986</v>
      </c>
      <c r="AZ40" s="164">
        <f t="shared" si="41"/>
        <v>8925.3319179176451</v>
      </c>
      <c r="BA40" s="164">
        <f t="shared" si="41"/>
        <v>9264.0574650496928</v>
      </c>
      <c r="BB40" s="164">
        <f t="shared" si="41"/>
        <v>9741.6465125232917</v>
      </c>
      <c r="BC40" s="164">
        <f t="shared" si="41"/>
        <v>10154.052076202195</v>
      </c>
      <c r="BD40" s="164">
        <f t="shared" si="41"/>
        <v>10414.458084782545</v>
      </c>
      <c r="BE40" s="164">
        <f t="shared" si="41"/>
        <v>10915.186499856818</v>
      </c>
      <c r="BF40" s="164">
        <f t="shared" si="41"/>
        <v>11453.98914958056</v>
      </c>
      <c r="BG40" s="164">
        <f t="shared" si="41"/>
        <v>11710.096197325787</v>
      </c>
      <c r="BH40" s="164">
        <f t="shared" si="41"/>
        <v>12060.819268125084</v>
      </c>
      <c r="BI40" s="165">
        <f t="shared" si="41"/>
        <v>12400.940002698455</v>
      </c>
      <c r="BJ40" s="164">
        <f t="shared" si="41"/>
        <v>11616.992361768271</v>
      </c>
      <c r="BK40" s="164">
        <f t="shared" si="41"/>
        <v>10827.3117686925</v>
      </c>
      <c r="BL40" s="164">
        <f t="shared" si="41"/>
        <v>11106.994026178691</v>
      </c>
      <c r="BM40" s="164">
        <f t="shared" si="41"/>
        <v>11440.043273774354</v>
      </c>
      <c r="BN40" s="164">
        <f t="shared" si="41"/>
        <v>11920.325789656192</v>
      </c>
      <c r="BO40" s="164">
        <f t="shared" ref="BO40:CS40" si="42">SUM(BO33:BO39)</f>
        <v>12326.306598866162</v>
      </c>
      <c r="BP40" s="164">
        <f t="shared" si="42"/>
        <v>12582.915789668519</v>
      </c>
      <c r="BQ40" s="164">
        <f t="shared" si="42"/>
        <v>13079.707446420722</v>
      </c>
      <c r="BR40" s="164">
        <f t="shared" si="42"/>
        <v>13623.740545881945</v>
      </c>
      <c r="BS40" s="164">
        <f t="shared" si="42"/>
        <v>13808.902688498985</v>
      </c>
      <c r="BT40" s="164">
        <f t="shared" si="42"/>
        <v>14057.985382271763</v>
      </c>
      <c r="BU40" s="165">
        <f t="shared" si="42"/>
        <v>14349.379719515395</v>
      </c>
      <c r="BV40" s="164">
        <f t="shared" si="42"/>
        <v>13423.857726136672</v>
      </c>
      <c r="BW40" s="164">
        <f t="shared" si="42"/>
        <v>12445.075452455889</v>
      </c>
      <c r="BX40" s="164">
        <f t="shared" si="42"/>
        <v>12728.089839747636</v>
      </c>
      <c r="BY40" s="164">
        <f t="shared" si="42"/>
        <v>13095.386330217445</v>
      </c>
      <c r="BZ40" s="164">
        <f t="shared" si="42"/>
        <v>13568.55259461782</v>
      </c>
      <c r="CA40" s="164">
        <f t="shared" si="42"/>
        <v>14007.575798435757</v>
      </c>
      <c r="CB40" s="164">
        <f t="shared" si="42"/>
        <v>14296.746341803691</v>
      </c>
      <c r="CC40" s="164">
        <f t="shared" si="42"/>
        <v>14892.802255605779</v>
      </c>
      <c r="CD40" s="164">
        <f t="shared" si="42"/>
        <v>15536.860362541749</v>
      </c>
      <c r="CE40" s="164">
        <f t="shared" si="42"/>
        <v>15787.328550354016</v>
      </c>
      <c r="CF40" s="164">
        <f t="shared" si="42"/>
        <v>16108.793991509401</v>
      </c>
      <c r="CG40" s="165">
        <f t="shared" si="42"/>
        <v>16471.592870571221</v>
      </c>
      <c r="CH40" s="164">
        <f t="shared" si="42"/>
        <v>15407.538888048675</v>
      </c>
      <c r="CI40" s="164">
        <f t="shared" si="42"/>
        <v>14289.249885264804</v>
      </c>
      <c r="CJ40" s="164">
        <f t="shared" si="42"/>
        <v>14634.261034722966</v>
      </c>
      <c r="CK40" s="164">
        <f t="shared" si="42"/>
        <v>15076.113195850388</v>
      </c>
      <c r="CL40" s="164">
        <f t="shared" si="42"/>
        <v>15646.313166827269</v>
      </c>
      <c r="CM40" s="164">
        <f t="shared" si="42"/>
        <v>16176.3562854632</v>
      </c>
      <c r="CN40" s="164">
        <f t="shared" si="42"/>
        <v>16533.624000993404</v>
      </c>
      <c r="CO40" s="164">
        <f t="shared" si="42"/>
        <v>17221.686424205411</v>
      </c>
      <c r="CP40" s="164">
        <f t="shared" si="42"/>
        <v>17964.269756817914</v>
      </c>
      <c r="CQ40" s="164">
        <f t="shared" si="42"/>
        <v>18261.487763560399</v>
      </c>
      <c r="CR40" s="164">
        <f t="shared" si="42"/>
        <v>18632.909302906533</v>
      </c>
      <c r="CS40" s="165">
        <f t="shared" si="42"/>
        <v>19052.948226431661</v>
      </c>
    </row>
    <row r="41" spans="1:97" s="241" customFormat="1" x14ac:dyDescent="0.25">
      <c r="A41" s="176"/>
      <c r="B41" s="252"/>
      <c r="C41" s="252"/>
      <c r="D41" s="252"/>
      <c r="E41" s="252"/>
      <c r="F41" s="252"/>
      <c r="G41" s="252"/>
      <c r="H41" s="252"/>
      <c r="I41" s="252"/>
      <c r="J41" s="252"/>
      <c r="K41" s="252"/>
      <c r="L41" s="252"/>
      <c r="M41" s="253"/>
      <c r="N41" s="252"/>
      <c r="O41" s="252"/>
      <c r="P41" s="252"/>
      <c r="Q41" s="252"/>
      <c r="R41" s="252"/>
      <c r="S41" s="252"/>
      <c r="T41" s="254"/>
      <c r="U41" s="254"/>
      <c r="V41" s="254"/>
      <c r="W41" s="254"/>
      <c r="X41" s="254"/>
      <c r="Y41" s="255"/>
      <c r="AB41" s="186"/>
      <c r="AK41" s="256"/>
      <c r="AW41" s="256"/>
      <c r="BI41" s="256"/>
      <c r="BU41" s="256"/>
      <c r="CG41" s="256"/>
      <c r="CS41" s="256"/>
    </row>
    <row r="42" spans="1:97" s="241" customFormat="1" x14ac:dyDescent="0.25">
      <c r="A42" s="176" t="s">
        <v>249</v>
      </c>
      <c r="B42" s="252"/>
      <c r="C42" s="252">
        <f>B40</f>
        <v>1142</v>
      </c>
      <c r="D42" s="252">
        <f>C40</f>
        <v>1203</v>
      </c>
      <c r="E42" s="252">
        <f>D40</f>
        <v>1331</v>
      </c>
      <c r="F42" s="252">
        <f>E40</f>
        <v>1503</v>
      </c>
      <c r="G42" s="252">
        <f t="shared" ref="G42:BR42" si="43">F40</f>
        <v>1459</v>
      </c>
      <c r="H42" s="252">
        <f t="shared" si="43"/>
        <v>1485</v>
      </c>
      <c r="I42" s="252">
        <f t="shared" si="43"/>
        <v>1485</v>
      </c>
      <c r="J42" s="252">
        <f t="shared" si="43"/>
        <v>1572</v>
      </c>
      <c r="K42" s="252">
        <f t="shared" si="43"/>
        <v>1732</v>
      </c>
      <c r="L42" s="252">
        <f t="shared" si="43"/>
        <v>1852</v>
      </c>
      <c r="M42" s="253">
        <f t="shared" si="43"/>
        <v>2108</v>
      </c>
      <c r="N42" s="252">
        <f t="shared" si="43"/>
        <v>2192</v>
      </c>
      <c r="O42" s="252">
        <f t="shared" si="43"/>
        <v>2219</v>
      </c>
      <c r="P42" s="252">
        <f t="shared" si="43"/>
        <v>2130</v>
      </c>
      <c r="Q42" s="252">
        <f t="shared" si="43"/>
        <v>2259</v>
      </c>
      <c r="R42" s="252">
        <f t="shared" si="43"/>
        <v>2385</v>
      </c>
      <c r="S42" s="164">
        <f t="shared" si="43"/>
        <v>2733</v>
      </c>
      <c r="T42" s="239">
        <f t="shared" si="43"/>
        <v>3526</v>
      </c>
      <c r="U42" s="239">
        <f t="shared" si="43"/>
        <v>3957</v>
      </c>
      <c r="V42" s="239">
        <f t="shared" si="43"/>
        <v>4470</v>
      </c>
      <c r="W42" s="239">
        <f t="shared" si="43"/>
        <v>4988.7483360000006</v>
      </c>
      <c r="X42" s="239">
        <f t="shared" si="43"/>
        <v>5422.8372201600005</v>
      </c>
      <c r="Y42" s="240">
        <f t="shared" si="43"/>
        <v>5784.8390991039996</v>
      </c>
      <c r="Z42" s="164">
        <f t="shared" si="43"/>
        <v>6193.1598616329593</v>
      </c>
      <c r="AA42" s="164">
        <f t="shared" si="43"/>
        <v>5882.7561214776642</v>
      </c>
      <c r="AB42" s="164">
        <f t="shared" si="43"/>
        <v>5617.881177919051</v>
      </c>
      <c r="AC42" s="164">
        <f t="shared" si="43"/>
        <v>5709.3361326776758</v>
      </c>
      <c r="AD42" s="164">
        <f t="shared" si="43"/>
        <v>5835.5379900352627</v>
      </c>
      <c r="AE42" s="164">
        <f t="shared" si="43"/>
        <v>6170.6554652311297</v>
      </c>
      <c r="AF42" s="164">
        <f t="shared" si="43"/>
        <v>6719.4601148246065</v>
      </c>
      <c r="AG42" s="164">
        <f t="shared" si="43"/>
        <v>6918.5275745881127</v>
      </c>
      <c r="AH42" s="164">
        <f t="shared" si="43"/>
        <v>7311.1873216963513</v>
      </c>
      <c r="AI42" s="164">
        <f t="shared" si="43"/>
        <v>7823.4348316439</v>
      </c>
      <c r="AJ42" s="164">
        <f t="shared" si="43"/>
        <v>8032.8151261654493</v>
      </c>
      <c r="AK42" s="165">
        <f t="shared" si="43"/>
        <v>8395.2419564782085</v>
      </c>
      <c r="AL42" s="164">
        <f t="shared" si="43"/>
        <v>8840.2762428041133</v>
      </c>
      <c r="AM42" s="164">
        <f t="shared" si="43"/>
        <v>7982.4194354882266</v>
      </c>
      <c r="AN42" s="164">
        <f t="shared" si="43"/>
        <v>7452.2835483039926</v>
      </c>
      <c r="AO42" s="164">
        <f t="shared" si="43"/>
        <v>7633.9879064895686</v>
      </c>
      <c r="AP42" s="164">
        <f t="shared" si="43"/>
        <v>7702.9329869914172</v>
      </c>
      <c r="AQ42" s="164">
        <f t="shared" si="43"/>
        <v>7967.5640095853669</v>
      </c>
      <c r="AR42" s="164">
        <f t="shared" si="43"/>
        <v>8263.5068412988676</v>
      </c>
      <c r="AS42" s="164">
        <f t="shared" si="43"/>
        <v>8304.7086284163561</v>
      </c>
      <c r="AT42" s="164">
        <f t="shared" si="43"/>
        <v>8692.5621537359402</v>
      </c>
      <c r="AU42" s="164">
        <f t="shared" si="43"/>
        <v>9133.2254563805673</v>
      </c>
      <c r="AV42" s="164">
        <f t="shared" si="43"/>
        <v>9226.7505928160772</v>
      </c>
      <c r="AW42" s="165">
        <f t="shared" si="43"/>
        <v>9509.3041836455523</v>
      </c>
      <c r="AX42" s="164">
        <f t="shared" si="43"/>
        <v>9806.6103594636734</v>
      </c>
      <c r="AY42" s="164">
        <f t="shared" si="43"/>
        <v>9176.0745912439361</v>
      </c>
      <c r="AZ42" s="164">
        <f t="shared" si="43"/>
        <v>8588.3976295965986</v>
      </c>
      <c r="BA42" s="164">
        <f t="shared" si="43"/>
        <v>8925.3319179176451</v>
      </c>
      <c r="BB42" s="164">
        <f t="shared" si="43"/>
        <v>9264.0574650496928</v>
      </c>
      <c r="BC42" s="164">
        <f t="shared" si="43"/>
        <v>9741.6465125232917</v>
      </c>
      <c r="BD42" s="164">
        <f t="shared" si="43"/>
        <v>10154.052076202195</v>
      </c>
      <c r="BE42" s="164">
        <f t="shared" si="43"/>
        <v>10414.458084782545</v>
      </c>
      <c r="BF42" s="164">
        <f t="shared" si="43"/>
        <v>10915.186499856818</v>
      </c>
      <c r="BG42" s="164">
        <f t="shared" si="43"/>
        <v>11453.98914958056</v>
      </c>
      <c r="BH42" s="164">
        <f t="shared" si="43"/>
        <v>11710.096197325787</v>
      </c>
      <c r="BI42" s="165">
        <f t="shared" si="43"/>
        <v>12060.819268125084</v>
      </c>
      <c r="BJ42" s="164">
        <f t="shared" si="43"/>
        <v>12400.940002698455</v>
      </c>
      <c r="BK42" s="164">
        <f t="shared" si="43"/>
        <v>11616.992361768271</v>
      </c>
      <c r="BL42" s="164">
        <f t="shared" si="43"/>
        <v>10827.3117686925</v>
      </c>
      <c r="BM42" s="164">
        <f t="shared" si="43"/>
        <v>11106.994026178691</v>
      </c>
      <c r="BN42" s="164">
        <f t="shared" si="43"/>
        <v>11440.043273774354</v>
      </c>
      <c r="BO42" s="164">
        <f t="shared" si="43"/>
        <v>11920.325789656192</v>
      </c>
      <c r="BP42" s="164">
        <f t="shared" si="43"/>
        <v>12326.306598866162</v>
      </c>
      <c r="BQ42" s="164">
        <f t="shared" si="43"/>
        <v>12582.915789668519</v>
      </c>
      <c r="BR42" s="164">
        <f t="shared" si="43"/>
        <v>13079.707446420722</v>
      </c>
      <c r="BS42" s="164">
        <f t="shared" ref="BS42:CS42" si="44">BR40</f>
        <v>13623.740545881945</v>
      </c>
      <c r="BT42" s="164">
        <f t="shared" si="44"/>
        <v>13808.902688498985</v>
      </c>
      <c r="BU42" s="165">
        <f t="shared" si="44"/>
        <v>14057.985382271763</v>
      </c>
      <c r="BV42" s="164">
        <f t="shared" si="44"/>
        <v>14349.379719515395</v>
      </c>
      <c r="BW42" s="164">
        <f t="shared" si="44"/>
        <v>13423.857726136672</v>
      </c>
      <c r="BX42" s="164">
        <f t="shared" si="44"/>
        <v>12445.075452455889</v>
      </c>
      <c r="BY42" s="164">
        <f t="shared" si="44"/>
        <v>12728.089839747636</v>
      </c>
      <c r="BZ42" s="164">
        <f t="shared" si="44"/>
        <v>13095.386330217445</v>
      </c>
      <c r="CA42" s="164">
        <f t="shared" si="44"/>
        <v>13568.55259461782</v>
      </c>
      <c r="CB42" s="164">
        <f t="shared" si="44"/>
        <v>14007.575798435757</v>
      </c>
      <c r="CC42" s="164">
        <f t="shared" si="44"/>
        <v>14296.746341803691</v>
      </c>
      <c r="CD42" s="164">
        <f t="shared" si="44"/>
        <v>14892.802255605779</v>
      </c>
      <c r="CE42" s="164">
        <f t="shared" si="44"/>
        <v>15536.860362541749</v>
      </c>
      <c r="CF42" s="164">
        <f t="shared" si="44"/>
        <v>15787.328550354016</v>
      </c>
      <c r="CG42" s="165">
        <f t="shared" si="44"/>
        <v>16108.793991509401</v>
      </c>
      <c r="CH42" s="164">
        <f t="shared" si="44"/>
        <v>16471.592870571221</v>
      </c>
      <c r="CI42" s="164">
        <f t="shared" si="44"/>
        <v>15407.538888048675</v>
      </c>
      <c r="CJ42" s="164">
        <f t="shared" si="44"/>
        <v>14289.249885264804</v>
      </c>
      <c r="CK42" s="164">
        <f t="shared" si="44"/>
        <v>14634.261034722966</v>
      </c>
      <c r="CL42" s="164">
        <f t="shared" si="44"/>
        <v>15076.113195850388</v>
      </c>
      <c r="CM42" s="164">
        <f t="shared" si="44"/>
        <v>15646.313166827269</v>
      </c>
      <c r="CN42" s="164">
        <f t="shared" si="44"/>
        <v>16176.3562854632</v>
      </c>
      <c r="CO42" s="164">
        <f t="shared" si="44"/>
        <v>16533.624000993404</v>
      </c>
      <c r="CP42" s="164">
        <f t="shared" si="44"/>
        <v>17221.686424205411</v>
      </c>
      <c r="CQ42" s="164">
        <f t="shared" si="44"/>
        <v>17964.269756817914</v>
      </c>
      <c r="CR42" s="164">
        <f t="shared" si="44"/>
        <v>18261.487763560399</v>
      </c>
      <c r="CS42" s="165">
        <f t="shared" si="44"/>
        <v>18632.909302906533</v>
      </c>
    </row>
    <row r="43" spans="1:97" s="185" customFormat="1" x14ac:dyDescent="0.25">
      <c r="A43" s="176" t="s">
        <v>250</v>
      </c>
      <c r="B43" s="177"/>
      <c r="C43" s="177">
        <f>B40+C34-C40</f>
        <v>82</v>
      </c>
      <c r="D43" s="177">
        <f t="shared" ref="D43:BO43" si="45">C40+D34-D40</f>
        <v>100</v>
      </c>
      <c r="E43" s="177">
        <f t="shared" si="45"/>
        <v>107</v>
      </c>
      <c r="F43" s="177">
        <f t="shared" si="45"/>
        <v>293</v>
      </c>
      <c r="G43" s="177">
        <f t="shared" si="45"/>
        <v>220</v>
      </c>
      <c r="H43" s="177">
        <f t="shared" si="45"/>
        <v>269</v>
      </c>
      <c r="I43" s="177">
        <f t="shared" si="45"/>
        <v>174</v>
      </c>
      <c r="J43" s="177">
        <f t="shared" si="45"/>
        <v>190</v>
      </c>
      <c r="K43" s="177">
        <f t="shared" si="45"/>
        <v>159</v>
      </c>
      <c r="L43" s="177">
        <f t="shared" si="45"/>
        <v>238</v>
      </c>
      <c r="M43" s="178">
        <f t="shared" si="45"/>
        <v>260</v>
      </c>
      <c r="N43" s="177">
        <f t="shared" si="45"/>
        <v>107</v>
      </c>
      <c r="O43" s="177">
        <f t="shared" si="45"/>
        <v>211</v>
      </c>
      <c r="P43" s="177">
        <f t="shared" si="45"/>
        <v>234</v>
      </c>
      <c r="Q43" s="177">
        <f t="shared" si="45"/>
        <v>213</v>
      </c>
      <c r="R43" s="177">
        <f t="shared" si="45"/>
        <v>187</v>
      </c>
      <c r="S43" s="177">
        <f t="shared" si="45"/>
        <v>192</v>
      </c>
      <c r="T43" s="181">
        <f t="shared" si="45"/>
        <v>249</v>
      </c>
      <c r="U43" s="181">
        <f t="shared" si="45"/>
        <v>301</v>
      </c>
      <c r="V43" s="181">
        <f t="shared" si="45"/>
        <v>338.34999999999945</v>
      </c>
      <c r="W43" s="181">
        <f t="shared" si="45"/>
        <v>452.90000000000055</v>
      </c>
      <c r="X43" s="181">
        <f t="shared" si="45"/>
        <v>507.0049168000005</v>
      </c>
      <c r="Y43" s="182">
        <f>X40+Y34-Y40</f>
        <v>520.91419460799989</v>
      </c>
      <c r="Z43" s="183">
        <f t="shared" si="45"/>
        <v>554.60850601119819</v>
      </c>
      <c r="AA43" s="183">
        <f t="shared" si="45"/>
        <v>518.52148923444929</v>
      </c>
      <c r="AB43" s="183">
        <f t="shared" si="45"/>
        <v>610.89996665373928</v>
      </c>
      <c r="AC43" s="183">
        <f t="shared" si="45"/>
        <v>572.59157845827303</v>
      </c>
      <c r="AD43" s="183">
        <f t="shared" si="45"/>
        <v>516.0134010164802</v>
      </c>
      <c r="AE43" s="183">
        <f t="shared" si="45"/>
        <v>565.54448980786856</v>
      </c>
      <c r="AF43" s="183">
        <f t="shared" si="45"/>
        <v>559.40239283666051</v>
      </c>
      <c r="AG43" s="183">
        <f t="shared" si="45"/>
        <v>531.71093835337706</v>
      </c>
      <c r="AH43" s="183">
        <f t="shared" si="45"/>
        <v>554.18522144228245</v>
      </c>
      <c r="AI43" s="183">
        <f t="shared" si="45"/>
        <v>624.09964059852246</v>
      </c>
      <c r="AJ43" s="183">
        <f t="shared" si="45"/>
        <v>638.42707390714895</v>
      </c>
      <c r="AK43" s="184">
        <f t="shared" si="45"/>
        <v>703.93519663249026</v>
      </c>
      <c r="AL43" s="183">
        <f t="shared" si="45"/>
        <v>1169.648714372096</v>
      </c>
      <c r="AM43" s="183">
        <f t="shared" si="45"/>
        <v>854.04127197708112</v>
      </c>
      <c r="AN43" s="183">
        <f t="shared" si="45"/>
        <v>886.24573777462501</v>
      </c>
      <c r="AO43" s="183">
        <f t="shared" si="45"/>
        <v>812.48755582517424</v>
      </c>
      <c r="AP43" s="183">
        <f t="shared" si="45"/>
        <v>799.05392917604513</v>
      </c>
      <c r="AQ43" s="183">
        <f t="shared" si="45"/>
        <v>815.16474370598553</v>
      </c>
      <c r="AR43" s="183">
        <f t="shared" si="45"/>
        <v>867.65011056424737</v>
      </c>
      <c r="AS43" s="183">
        <f t="shared" si="45"/>
        <v>717.57949179883144</v>
      </c>
      <c r="AT43" s="183">
        <f t="shared" si="45"/>
        <v>717.06198921484065</v>
      </c>
      <c r="AU43" s="183">
        <f t="shared" si="45"/>
        <v>856.53033521657017</v>
      </c>
      <c r="AV43" s="183">
        <f t="shared" si="45"/>
        <v>875.22191815884798</v>
      </c>
      <c r="AW43" s="184">
        <f t="shared" si="45"/>
        <v>915.92294927153307</v>
      </c>
      <c r="AX43" s="183">
        <f t="shared" si="45"/>
        <v>1008.8642960129837</v>
      </c>
      <c r="AY43" s="183">
        <f t="shared" si="45"/>
        <v>979.56982344778044</v>
      </c>
      <c r="AZ43" s="183">
        <f t="shared" si="45"/>
        <v>1000.4068673644397</v>
      </c>
      <c r="BA43" s="183">
        <f t="shared" si="45"/>
        <v>948.21711535881332</v>
      </c>
      <c r="BB43" s="183">
        <f t="shared" si="45"/>
        <v>854.39817101463086</v>
      </c>
      <c r="BC43" s="183">
        <f t="shared" si="45"/>
        <v>966.88013232219055</v>
      </c>
      <c r="BD43" s="183">
        <f t="shared" si="45"/>
        <v>1075.382354059213</v>
      </c>
      <c r="BE43" s="183">
        <f t="shared" si="45"/>
        <v>887.1786608669463</v>
      </c>
      <c r="BF43" s="183">
        <f t="shared" si="45"/>
        <v>904.17800861836804</v>
      </c>
      <c r="BG43" s="183">
        <f t="shared" si="45"/>
        <v>1149.5514205223881</v>
      </c>
      <c r="BH43" s="183">
        <f t="shared" si="45"/>
        <v>1113.2583686378584</v>
      </c>
      <c r="BI43" s="184">
        <f t="shared" si="45"/>
        <v>1183.4939576667384</v>
      </c>
      <c r="BJ43" s="183">
        <f t="shared" si="45"/>
        <v>1233.6307861214609</v>
      </c>
      <c r="BK43" s="183">
        <f t="shared" si="45"/>
        <v>1256.260041055395</v>
      </c>
      <c r="BL43" s="183">
        <f t="shared" si="45"/>
        <v>1277.8648406967368</v>
      </c>
      <c r="BM43" s="183">
        <f t="shared" si="45"/>
        <v>1151.0390188872298</v>
      </c>
      <c r="BN43" s="183">
        <f t="shared" si="45"/>
        <v>1050.9907823762915</v>
      </c>
      <c r="BO43" s="183">
        <f t="shared" si="45"/>
        <v>1174.7919249085589</v>
      </c>
      <c r="BP43" s="183">
        <f t="shared" ref="BP43:CS43" si="46">BO40+BP34-BP40</f>
        <v>1249.2495709994655</v>
      </c>
      <c r="BQ43" s="183">
        <f t="shared" si="46"/>
        <v>1064.0166188220974</v>
      </c>
      <c r="BR43" s="183">
        <f t="shared" si="46"/>
        <v>1074.8660777870391</v>
      </c>
      <c r="BS43" s="183">
        <f t="shared" si="46"/>
        <v>1363.6008824679993</v>
      </c>
      <c r="BT43" s="183">
        <f t="shared" si="46"/>
        <v>1360.4514459546008</v>
      </c>
      <c r="BU43" s="184">
        <f t="shared" si="46"/>
        <v>1380.0330966362417</v>
      </c>
      <c r="BV43" s="183">
        <f t="shared" si="46"/>
        <v>1430.8535951729064</v>
      </c>
      <c r="BW43" s="183">
        <f t="shared" si="46"/>
        <v>1503.5216433992282</v>
      </c>
      <c r="BX43" s="183">
        <f t="shared" si="46"/>
        <v>1472.2675601094943</v>
      </c>
      <c r="BY43" s="183">
        <f t="shared" si="46"/>
        <v>1330.3458272227144</v>
      </c>
      <c r="BZ43" s="183">
        <f t="shared" si="46"/>
        <v>1277.0802525532854</v>
      </c>
      <c r="CA43" s="183">
        <f t="shared" si="46"/>
        <v>1366.1404776430536</v>
      </c>
      <c r="CB43" s="183">
        <f t="shared" si="46"/>
        <v>1452.9833955510167</v>
      </c>
      <c r="CC43" s="183">
        <f t="shared" si="46"/>
        <v>1206.9272690555172</v>
      </c>
      <c r="CD43" s="183">
        <f t="shared" si="46"/>
        <v>1223.3988429039127</v>
      </c>
      <c r="CE43" s="183">
        <f t="shared" si="46"/>
        <v>1562.475239787751</v>
      </c>
      <c r="CF43" s="183">
        <f t="shared" si="46"/>
        <v>1559.0120262754917</v>
      </c>
      <c r="CG43" s="184">
        <f t="shared" si="46"/>
        <v>1586.581687262129</v>
      </c>
      <c r="CH43" s="183">
        <f t="shared" si="46"/>
        <v>1651.0026096241454</v>
      </c>
      <c r="CI43" s="183">
        <f t="shared" si="46"/>
        <v>1727.0118939796139</v>
      </c>
      <c r="CJ43" s="183">
        <f t="shared" si="46"/>
        <v>1692.6214178652317</v>
      </c>
      <c r="CK43" s="183">
        <f t="shared" si="46"/>
        <v>1526.1813800565451</v>
      </c>
      <c r="CL43" s="183">
        <f t="shared" si="46"/>
        <v>1457.0108213190142</v>
      </c>
      <c r="CM43" s="183">
        <f t="shared" si="46"/>
        <v>1559.2437325542196</v>
      </c>
      <c r="CN43" s="183">
        <f t="shared" si="46"/>
        <v>1657.6388578659607</v>
      </c>
      <c r="CO43" s="183">
        <f t="shared" si="46"/>
        <v>1396.0085492674843</v>
      </c>
      <c r="CP43" s="183">
        <f t="shared" si="46"/>
        <v>1414.8898779606316</v>
      </c>
      <c r="CQ43" s="183">
        <f t="shared" si="46"/>
        <v>1796.2336662303533</v>
      </c>
      <c r="CR43" s="183">
        <f t="shared" si="46"/>
        <v>1799.0927934381943</v>
      </c>
      <c r="CS43" s="184">
        <f t="shared" si="46"/>
        <v>1829.157038422818</v>
      </c>
    </row>
    <row r="44" spans="1:97" s="185" customFormat="1" x14ac:dyDescent="0.25">
      <c r="A44" s="176" t="s">
        <v>251</v>
      </c>
      <c r="B44" s="177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8"/>
      <c r="N44" s="177"/>
      <c r="O44" s="177"/>
      <c r="P44" s="177"/>
      <c r="Q44" s="177"/>
      <c r="R44" s="177"/>
      <c r="S44" s="177"/>
      <c r="T44" s="181"/>
      <c r="U44" s="181"/>
      <c r="V44" s="181"/>
      <c r="W44" s="181"/>
      <c r="X44" s="181"/>
      <c r="Y44" s="182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4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4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4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4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4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4"/>
    </row>
    <row r="45" spans="1:97" x14ac:dyDescent="0.25">
      <c r="S45" s="243"/>
      <c r="T45" s="257"/>
      <c r="U45" s="257"/>
      <c r="V45" s="257"/>
      <c r="W45" s="257"/>
      <c r="X45" s="257"/>
      <c r="Y45" s="258"/>
    </row>
    <row r="46" spans="1:97" s="236" customFormat="1" x14ac:dyDescent="0.25">
      <c r="A46" s="233"/>
      <c r="B46" s="233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5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5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5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5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5"/>
      <c r="BJ46" s="234"/>
      <c r="BK46" s="234"/>
      <c r="BL46" s="234"/>
      <c r="BM46" s="234"/>
      <c r="BN46" s="234"/>
      <c r="BO46" s="234"/>
      <c r="BP46" s="234"/>
      <c r="BQ46" s="234"/>
      <c r="BR46" s="234"/>
      <c r="BS46" s="234"/>
      <c r="BT46" s="234"/>
      <c r="BU46" s="235"/>
      <c r="BV46" s="234"/>
      <c r="BW46" s="234"/>
      <c r="BX46" s="234"/>
      <c r="BY46" s="234"/>
      <c r="BZ46" s="234"/>
      <c r="CA46" s="234"/>
      <c r="CB46" s="234"/>
      <c r="CC46" s="234"/>
      <c r="CD46" s="234"/>
      <c r="CE46" s="234"/>
      <c r="CF46" s="234"/>
      <c r="CG46" s="235"/>
      <c r="CH46" s="234"/>
      <c r="CI46" s="234"/>
      <c r="CJ46" s="234"/>
      <c r="CK46" s="234"/>
      <c r="CL46" s="234"/>
      <c r="CM46" s="234"/>
      <c r="CN46" s="234"/>
      <c r="CO46" s="234"/>
      <c r="CP46" s="234"/>
      <c r="CQ46" s="234"/>
      <c r="CR46" s="234"/>
      <c r="CS46" s="235"/>
    </row>
    <row r="47" spans="1:97" s="140" customFormat="1" x14ac:dyDescent="0.25">
      <c r="A47" s="140" t="s">
        <v>51</v>
      </c>
      <c r="B47" s="140">
        <f t="shared" ref="B47:BM47" si="47">B32</f>
        <v>42005</v>
      </c>
      <c r="C47" s="140">
        <f t="shared" si="47"/>
        <v>42036</v>
      </c>
      <c r="D47" s="140">
        <f t="shared" si="47"/>
        <v>42064</v>
      </c>
      <c r="E47" s="140">
        <f t="shared" si="47"/>
        <v>42095</v>
      </c>
      <c r="F47" s="140">
        <f t="shared" si="47"/>
        <v>42125</v>
      </c>
      <c r="G47" s="140">
        <f t="shared" si="47"/>
        <v>42156</v>
      </c>
      <c r="H47" s="140">
        <f t="shared" si="47"/>
        <v>42186</v>
      </c>
      <c r="I47" s="140">
        <f t="shared" si="47"/>
        <v>42217</v>
      </c>
      <c r="J47" s="140">
        <f t="shared" si="47"/>
        <v>42248</v>
      </c>
      <c r="K47" s="140">
        <f t="shared" si="47"/>
        <v>42278</v>
      </c>
      <c r="L47" s="140">
        <f t="shared" si="47"/>
        <v>42309</v>
      </c>
      <c r="M47" s="141">
        <f t="shared" si="47"/>
        <v>42339</v>
      </c>
      <c r="N47" s="212">
        <f t="shared" si="47"/>
        <v>42370</v>
      </c>
      <c r="O47" s="212">
        <f t="shared" si="47"/>
        <v>42401</v>
      </c>
      <c r="P47" s="212">
        <f t="shared" si="47"/>
        <v>42430</v>
      </c>
      <c r="Q47" s="212">
        <f t="shared" si="47"/>
        <v>42461</v>
      </c>
      <c r="R47" s="212">
        <f t="shared" si="47"/>
        <v>42491</v>
      </c>
      <c r="S47" s="212">
        <f t="shared" si="47"/>
        <v>42522</v>
      </c>
      <c r="T47" s="212">
        <f t="shared" si="47"/>
        <v>42552</v>
      </c>
      <c r="U47" s="212">
        <f t="shared" si="47"/>
        <v>42583</v>
      </c>
      <c r="V47" s="140">
        <f t="shared" si="47"/>
        <v>42614</v>
      </c>
      <c r="W47" s="140">
        <f t="shared" si="47"/>
        <v>42644</v>
      </c>
      <c r="X47" s="140">
        <f t="shared" si="47"/>
        <v>42675</v>
      </c>
      <c r="Y47" s="141">
        <f t="shared" si="47"/>
        <v>42705</v>
      </c>
      <c r="Z47" s="140">
        <f t="shared" si="47"/>
        <v>42752</v>
      </c>
      <c r="AA47" s="140">
        <f t="shared" si="47"/>
        <v>42783</v>
      </c>
      <c r="AB47" s="140">
        <f t="shared" si="47"/>
        <v>42811</v>
      </c>
      <c r="AC47" s="140">
        <f t="shared" si="47"/>
        <v>42842</v>
      </c>
      <c r="AD47" s="140">
        <f t="shared" si="47"/>
        <v>42872</v>
      </c>
      <c r="AE47" s="140">
        <f t="shared" si="47"/>
        <v>42903</v>
      </c>
      <c r="AF47" s="140">
        <f t="shared" si="47"/>
        <v>42933</v>
      </c>
      <c r="AG47" s="140">
        <f t="shared" si="47"/>
        <v>42964</v>
      </c>
      <c r="AH47" s="140">
        <f t="shared" si="47"/>
        <v>42995</v>
      </c>
      <c r="AI47" s="140">
        <f t="shared" si="47"/>
        <v>43025</v>
      </c>
      <c r="AJ47" s="140">
        <f t="shared" si="47"/>
        <v>43056</v>
      </c>
      <c r="AK47" s="141">
        <f t="shared" si="47"/>
        <v>43086</v>
      </c>
      <c r="AL47" s="140">
        <f t="shared" si="47"/>
        <v>43118</v>
      </c>
      <c r="AM47" s="140">
        <f t="shared" si="47"/>
        <v>43149</v>
      </c>
      <c r="AN47" s="140">
        <f t="shared" si="47"/>
        <v>43177</v>
      </c>
      <c r="AO47" s="140">
        <f t="shared" si="47"/>
        <v>43208</v>
      </c>
      <c r="AP47" s="140">
        <f t="shared" si="47"/>
        <v>43238</v>
      </c>
      <c r="AQ47" s="140">
        <f t="shared" si="47"/>
        <v>43269</v>
      </c>
      <c r="AR47" s="140">
        <f t="shared" si="47"/>
        <v>43299</v>
      </c>
      <c r="AS47" s="140">
        <f t="shared" si="47"/>
        <v>43330</v>
      </c>
      <c r="AT47" s="140">
        <f t="shared" si="47"/>
        <v>43361</v>
      </c>
      <c r="AU47" s="140">
        <f t="shared" si="47"/>
        <v>43391</v>
      </c>
      <c r="AV47" s="140">
        <f t="shared" si="47"/>
        <v>43422</v>
      </c>
      <c r="AW47" s="141">
        <f t="shared" si="47"/>
        <v>43452</v>
      </c>
      <c r="AX47" s="140">
        <f t="shared" si="47"/>
        <v>43483</v>
      </c>
      <c r="AY47" s="140">
        <f t="shared" si="47"/>
        <v>43514</v>
      </c>
      <c r="AZ47" s="140">
        <f t="shared" si="47"/>
        <v>43542</v>
      </c>
      <c r="BA47" s="140">
        <f t="shared" si="47"/>
        <v>43573</v>
      </c>
      <c r="BB47" s="140">
        <f t="shared" si="47"/>
        <v>43603</v>
      </c>
      <c r="BC47" s="140">
        <f t="shared" si="47"/>
        <v>43634</v>
      </c>
      <c r="BD47" s="140">
        <f t="shared" si="47"/>
        <v>43664</v>
      </c>
      <c r="BE47" s="140">
        <f t="shared" si="47"/>
        <v>43695</v>
      </c>
      <c r="BF47" s="140">
        <f t="shared" si="47"/>
        <v>43726</v>
      </c>
      <c r="BG47" s="140">
        <f t="shared" si="47"/>
        <v>43756</v>
      </c>
      <c r="BH47" s="140">
        <f t="shared" si="47"/>
        <v>43787</v>
      </c>
      <c r="BI47" s="141">
        <f t="shared" si="47"/>
        <v>43817</v>
      </c>
      <c r="BJ47" s="140">
        <f t="shared" si="47"/>
        <v>43848</v>
      </c>
      <c r="BK47" s="140">
        <f t="shared" si="47"/>
        <v>43879</v>
      </c>
      <c r="BL47" s="140">
        <f t="shared" si="47"/>
        <v>43908</v>
      </c>
      <c r="BM47" s="140">
        <f t="shared" si="47"/>
        <v>43939</v>
      </c>
      <c r="BN47" s="140">
        <f t="shared" ref="BN47:CS47" si="48">BN32</f>
        <v>43969</v>
      </c>
      <c r="BO47" s="140">
        <f t="shared" si="48"/>
        <v>44000</v>
      </c>
      <c r="BP47" s="140">
        <f t="shared" si="48"/>
        <v>44030</v>
      </c>
      <c r="BQ47" s="140">
        <f t="shared" si="48"/>
        <v>44061</v>
      </c>
      <c r="BR47" s="140">
        <f t="shared" si="48"/>
        <v>44092</v>
      </c>
      <c r="BS47" s="140">
        <f t="shared" si="48"/>
        <v>44122</v>
      </c>
      <c r="BT47" s="140">
        <f t="shared" si="48"/>
        <v>44153</v>
      </c>
      <c r="BU47" s="141">
        <f t="shared" si="48"/>
        <v>44183</v>
      </c>
      <c r="BV47" s="140">
        <f t="shared" si="48"/>
        <v>44214</v>
      </c>
      <c r="BW47" s="140">
        <f t="shared" si="48"/>
        <v>44245</v>
      </c>
      <c r="BX47" s="140">
        <f t="shared" si="48"/>
        <v>44273</v>
      </c>
      <c r="BY47" s="140">
        <f t="shared" si="48"/>
        <v>44304</v>
      </c>
      <c r="BZ47" s="140">
        <f t="shared" si="48"/>
        <v>44334</v>
      </c>
      <c r="CA47" s="140">
        <f t="shared" si="48"/>
        <v>44365</v>
      </c>
      <c r="CB47" s="140">
        <f t="shared" si="48"/>
        <v>44395</v>
      </c>
      <c r="CC47" s="140">
        <f t="shared" si="48"/>
        <v>44426</v>
      </c>
      <c r="CD47" s="140">
        <f t="shared" si="48"/>
        <v>44457</v>
      </c>
      <c r="CE47" s="140">
        <f t="shared" si="48"/>
        <v>44487</v>
      </c>
      <c r="CF47" s="140">
        <f t="shared" si="48"/>
        <v>44518</v>
      </c>
      <c r="CG47" s="141">
        <f t="shared" si="48"/>
        <v>44548</v>
      </c>
      <c r="CH47" s="140">
        <f t="shared" si="48"/>
        <v>44579</v>
      </c>
      <c r="CI47" s="140">
        <f t="shared" si="48"/>
        <v>44610</v>
      </c>
      <c r="CJ47" s="140">
        <f t="shared" si="48"/>
        <v>44638</v>
      </c>
      <c r="CK47" s="140">
        <f t="shared" si="48"/>
        <v>44669</v>
      </c>
      <c r="CL47" s="140">
        <f t="shared" si="48"/>
        <v>44699</v>
      </c>
      <c r="CM47" s="140">
        <f t="shared" si="48"/>
        <v>44730</v>
      </c>
      <c r="CN47" s="140">
        <f t="shared" si="48"/>
        <v>44760</v>
      </c>
      <c r="CO47" s="140">
        <f t="shared" si="48"/>
        <v>44791</v>
      </c>
      <c r="CP47" s="140">
        <f t="shared" si="48"/>
        <v>44822</v>
      </c>
      <c r="CQ47" s="140">
        <f t="shared" si="48"/>
        <v>44852</v>
      </c>
      <c r="CR47" s="140">
        <f t="shared" si="48"/>
        <v>44883</v>
      </c>
      <c r="CS47" s="141">
        <f t="shared" si="48"/>
        <v>44913</v>
      </c>
    </row>
    <row r="48" spans="1:97" x14ac:dyDescent="0.25">
      <c r="A48" s="134" t="s">
        <v>99</v>
      </c>
      <c r="B48" s="134">
        <v>11</v>
      </c>
      <c r="C48" s="134">
        <v>5</v>
      </c>
      <c r="D48" s="134">
        <v>11</v>
      </c>
      <c r="E48" s="134">
        <v>11</v>
      </c>
      <c r="F48" s="134">
        <v>16</v>
      </c>
      <c r="G48" s="134">
        <v>13</v>
      </c>
      <c r="H48" s="134">
        <v>14</v>
      </c>
      <c r="I48" s="134">
        <v>13</v>
      </c>
      <c r="J48" s="134">
        <v>17</v>
      </c>
      <c r="K48" s="134">
        <v>19</v>
      </c>
      <c r="L48" s="134">
        <v>12</v>
      </c>
      <c r="M48" s="159">
        <v>15</v>
      </c>
      <c r="N48" s="134">
        <v>12</v>
      </c>
      <c r="O48" s="134">
        <v>8</v>
      </c>
      <c r="P48" s="134">
        <v>18</v>
      </c>
      <c r="Q48" s="134">
        <v>13</v>
      </c>
      <c r="R48" s="134">
        <v>13</v>
      </c>
      <c r="S48" s="134">
        <v>15</v>
      </c>
      <c r="T48" s="237">
        <v>15</v>
      </c>
      <c r="U48" s="237">
        <v>12</v>
      </c>
      <c r="V48" s="237">
        <f t="shared" ref="V48:CG51" si="49">V33*V59</f>
        <v>11.44</v>
      </c>
      <c r="W48" s="237">
        <f t="shared" si="49"/>
        <v>10.92</v>
      </c>
      <c r="X48" s="237">
        <f t="shared" si="49"/>
        <v>11.700000000000001</v>
      </c>
      <c r="Y48" s="238">
        <f t="shared" si="49"/>
        <v>12.48</v>
      </c>
      <c r="Z48" s="154">
        <f t="shared" si="49"/>
        <v>14</v>
      </c>
      <c r="AA48" s="154">
        <f t="shared" si="49"/>
        <v>14</v>
      </c>
      <c r="AB48" s="154">
        <f t="shared" si="49"/>
        <v>14</v>
      </c>
      <c r="AC48" s="154">
        <f t="shared" si="49"/>
        <v>13.719999999999999</v>
      </c>
      <c r="AD48" s="154">
        <f t="shared" si="49"/>
        <v>13.857199999999999</v>
      </c>
      <c r="AE48" s="154">
        <f t="shared" si="49"/>
        <v>13.995771999999997</v>
      </c>
      <c r="AF48" s="154">
        <f t="shared" si="49"/>
        <v>14.135729719999997</v>
      </c>
      <c r="AG48" s="154">
        <f t="shared" si="49"/>
        <v>14.277087017199996</v>
      </c>
      <c r="AH48" s="154">
        <f t="shared" si="49"/>
        <v>14.419857887371997</v>
      </c>
      <c r="AI48" s="154">
        <f t="shared" si="49"/>
        <v>14.564056466245717</v>
      </c>
      <c r="AJ48" s="154">
        <f t="shared" si="49"/>
        <v>14.709697030908174</v>
      </c>
      <c r="AK48" s="155">
        <f t="shared" si="49"/>
        <v>14.856794001217255</v>
      </c>
      <c r="AL48" s="154">
        <f t="shared" si="49"/>
        <v>21.419999999999998</v>
      </c>
      <c r="AM48" s="154">
        <f t="shared" si="49"/>
        <v>21.419999999999998</v>
      </c>
      <c r="AN48" s="154">
        <f t="shared" si="49"/>
        <v>21.209999999999997</v>
      </c>
      <c r="AO48" s="154">
        <f t="shared" si="49"/>
        <v>20.785799999999998</v>
      </c>
      <c r="AP48" s="154">
        <f t="shared" si="49"/>
        <v>20.993657999999996</v>
      </c>
      <c r="AQ48" s="154">
        <f t="shared" si="49"/>
        <v>21.203594579999994</v>
      </c>
      <c r="AR48" s="154">
        <f t="shared" si="49"/>
        <v>21.415630525799994</v>
      </c>
      <c r="AS48" s="154">
        <f t="shared" si="49"/>
        <v>21.629786831057995</v>
      </c>
      <c r="AT48" s="154">
        <f t="shared" si="49"/>
        <v>21.846084699368575</v>
      </c>
      <c r="AU48" s="154">
        <f t="shared" si="49"/>
        <v>22.064545546362261</v>
      </c>
      <c r="AV48" s="154">
        <f t="shared" si="49"/>
        <v>22.285191001825883</v>
      </c>
      <c r="AW48" s="155">
        <f t="shared" si="49"/>
        <v>22.508042911844139</v>
      </c>
      <c r="AX48" s="154">
        <f t="shared" si="49"/>
        <v>28.56</v>
      </c>
      <c r="AY48" s="154">
        <f t="shared" si="49"/>
        <v>28.56</v>
      </c>
      <c r="AZ48" s="154">
        <f t="shared" si="49"/>
        <v>29.976799999999997</v>
      </c>
      <c r="BA48" s="154">
        <f t="shared" si="49"/>
        <v>29.377263999999997</v>
      </c>
      <c r="BB48" s="154">
        <f t="shared" si="49"/>
        <v>29.671036639999997</v>
      </c>
      <c r="BC48" s="154">
        <f t="shared" si="49"/>
        <v>29.685032411999991</v>
      </c>
      <c r="BD48" s="154">
        <f t="shared" si="49"/>
        <v>29.981882736119996</v>
      </c>
      <c r="BE48" s="154">
        <f t="shared" si="49"/>
        <v>30.281701563481192</v>
      </c>
      <c r="BF48" s="154">
        <f t="shared" si="49"/>
        <v>30.584518579116008</v>
      </c>
      <c r="BG48" s="154">
        <f t="shared" si="49"/>
        <v>30.890363764907164</v>
      </c>
      <c r="BH48" s="154">
        <f t="shared" si="49"/>
        <v>31.199267402556238</v>
      </c>
      <c r="BI48" s="155">
        <f t="shared" si="49"/>
        <v>32.111474554230973</v>
      </c>
      <c r="BJ48" s="154">
        <f t="shared" si="49"/>
        <v>35.699999999999996</v>
      </c>
      <c r="BK48" s="154">
        <f t="shared" si="49"/>
        <v>35.699999999999996</v>
      </c>
      <c r="BL48" s="154">
        <f t="shared" si="49"/>
        <v>37.470999999999997</v>
      </c>
      <c r="BM48" s="154">
        <f t="shared" si="49"/>
        <v>36.721579999999996</v>
      </c>
      <c r="BN48" s="154">
        <f t="shared" si="49"/>
        <v>37.0887958</v>
      </c>
      <c r="BO48" s="154">
        <f t="shared" si="49"/>
        <v>37.106290514999991</v>
      </c>
      <c r="BP48" s="154">
        <f t="shared" si="49"/>
        <v>37.852126954351498</v>
      </c>
      <c r="BQ48" s="154">
        <f t="shared" si="49"/>
        <v>38.230648223895003</v>
      </c>
      <c r="BR48" s="154">
        <f t="shared" si="49"/>
        <v>38.612954706133955</v>
      </c>
      <c r="BS48" s="154">
        <f t="shared" si="49"/>
        <v>38.999084253195299</v>
      </c>
      <c r="BT48" s="154">
        <f t="shared" si="49"/>
        <v>39.38907509572725</v>
      </c>
      <c r="BU48" s="155">
        <f t="shared" si="49"/>
        <v>40.540736624716608</v>
      </c>
      <c r="BV48" s="154">
        <f t="shared" si="49"/>
        <v>42.839999999999996</v>
      </c>
      <c r="BW48" s="154">
        <f t="shared" si="49"/>
        <v>42.839999999999996</v>
      </c>
      <c r="BX48" s="154">
        <f t="shared" si="49"/>
        <v>44.965199999999996</v>
      </c>
      <c r="BY48" s="154">
        <f t="shared" si="49"/>
        <v>44.065895999999995</v>
      </c>
      <c r="BZ48" s="154">
        <f t="shared" si="49"/>
        <v>44.506554959999995</v>
      </c>
      <c r="CA48" s="154">
        <f t="shared" si="49"/>
        <v>44.52754861799999</v>
      </c>
      <c r="CB48" s="154">
        <f t="shared" si="49"/>
        <v>45.422552345221796</v>
      </c>
      <c r="CC48" s="154">
        <f t="shared" si="49"/>
        <v>46.794313426047488</v>
      </c>
      <c r="CD48" s="154">
        <f t="shared" si="49"/>
        <v>47.262256560307961</v>
      </c>
      <c r="CE48" s="154">
        <f t="shared" si="49"/>
        <v>47.73487912591105</v>
      </c>
      <c r="CF48" s="154">
        <f t="shared" si="49"/>
        <v>48.684896818318883</v>
      </c>
      <c r="CG48" s="155">
        <f t="shared" si="49"/>
        <v>52.540794665632724</v>
      </c>
      <c r="CH48" s="154">
        <f t="shared" ref="CH48:CS54" si="50">CH33*CH59</f>
        <v>49.98</v>
      </c>
      <c r="CI48" s="154">
        <f t="shared" si="50"/>
        <v>49.98</v>
      </c>
      <c r="CJ48" s="154">
        <f t="shared" si="50"/>
        <v>52.459399999999995</v>
      </c>
      <c r="CK48" s="154">
        <f t="shared" si="50"/>
        <v>51.410211999999994</v>
      </c>
      <c r="CL48" s="154">
        <f t="shared" si="50"/>
        <v>51.924314119999991</v>
      </c>
      <c r="CM48" s="154">
        <f t="shared" si="50"/>
        <v>51.948806720999983</v>
      </c>
      <c r="CN48" s="154">
        <f t="shared" si="50"/>
        <v>52.992977736092094</v>
      </c>
      <c r="CO48" s="154">
        <f t="shared" si="50"/>
        <v>54.593365663722068</v>
      </c>
      <c r="CP48" s="154">
        <f t="shared" si="50"/>
        <v>55.139299320359292</v>
      </c>
      <c r="CQ48" s="154">
        <f t="shared" si="50"/>
        <v>56.804506159834148</v>
      </c>
      <c r="CR48" s="154">
        <f t="shared" si="50"/>
        <v>57.935027213799472</v>
      </c>
      <c r="CS48" s="155">
        <f t="shared" si="50"/>
        <v>62.523545652102946</v>
      </c>
    </row>
    <row r="49" spans="1:97" x14ac:dyDescent="0.25">
      <c r="A49" s="134" t="s">
        <v>64</v>
      </c>
      <c r="B49" s="134">
        <v>77</v>
      </c>
      <c r="C49" s="134">
        <v>52</v>
      </c>
      <c r="D49" s="134">
        <v>79</v>
      </c>
      <c r="E49" s="134">
        <v>90</v>
      </c>
      <c r="F49" s="134">
        <v>86</v>
      </c>
      <c r="G49" s="134">
        <v>98</v>
      </c>
      <c r="H49" s="134">
        <v>147</v>
      </c>
      <c r="I49" s="134">
        <v>99</v>
      </c>
      <c r="J49" s="134">
        <v>190</v>
      </c>
      <c r="K49" s="134">
        <v>131</v>
      </c>
      <c r="L49" s="134">
        <v>256</v>
      </c>
      <c r="M49" s="159">
        <v>161</v>
      </c>
      <c r="N49" s="134">
        <v>46</v>
      </c>
      <c r="O49" s="134">
        <v>40</v>
      </c>
      <c r="P49" s="134">
        <v>187</v>
      </c>
      <c r="Q49" s="134">
        <v>175</v>
      </c>
      <c r="R49" s="134">
        <v>225</v>
      </c>
      <c r="S49" s="134">
        <v>460</v>
      </c>
      <c r="T49" s="237">
        <v>280</v>
      </c>
      <c r="U49" s="237">
        <v>334</v>
      </c>
      <c r="V49" s="237">
        <f t="shared" si="49"/>
        <v>385.69425120000005</v>
      </c>
      <c r="W49" s="237">
        <f t="shared" si="49"/>
        <v>408.01488671360005</v>
      </c>
      <c r="X49" s="237">
        <f t="shared" si="49"/>
        <v>408.43319399968004</v>
      </c>
      <c r="Y49" s="238">
        <f t="shared" si="49"/>
        <v>446.03277942574078</v>
      </c>
      <c r="Z49" s="154">
        <f t="shared" si="49"/>
        <v>36.630714878385518</v>
      </c>
      <c r="AA49" s="154">
        <f t="shared" si="49"/>
        <v>38.046981851375342</v>
      </c>
      <c r="AB49" s="154">
        <f t="shared" si="49"/>
        <v>245.82422249432744</v>
      </c>
      <c r="AC49" s="154">
        <f t="shared" si="49"/>
        <v>239.68614848484012</v>
      </c>
      <c r="AD49" s="154">
        <f t="shared" si="49"/>
        <v>294.85726944624338</v>
      </c>
      <c r="AE49" s="154">
        <f t="shared" si="49"/>
        <v>389.90441208643608</v>
      </c>
      <c r="AF49" s="154">
        <f t="shared" si="49"/>
        <v>268.03812092810477</v>
      </c>
      <c r="AG49" s="154">
        <f t="shared" si="49"/>
        <v>329.93301781210727</v>
      </c>
      <c r="AH49" s="154">
        <f t="shared" si="49"/>
        <v>384.44521082708286</v>
      </c>
      <c r="AI49" s="154">
        <f t="shared" si="49"/>
        <v>303.47122096428848</v>
      </c>
      <c r="AJ49" s="154">
        <f t="shared" si="49"/>
        <v>368.05644258191086</v>
      </c>
      <c r="AK49" s="155">
        <f t="shared" si="49"/>
        <v>426.75007304994944</v>
      </c>
      <c r="AL49" s="154">
        <f t="shared" si="49"/>
        <v>47.704161779599985</v>
      </c>
      <c r="AM49" s="154">
        <f t="shared" si="49"/>
        <v>49.557523873305598</v>
      </c>
      <c r="AN49" s="154">
        <f t="shared" si="49"/>
        <v>377.52035892193095</v>
      </c>
      <c r="AO49" s="154">
        <f t="shared" si="49"/>
        <v>305.3547082027705</v>
      </c>
      <c r="AP49" s="154">
        <f t="shared" si="49"/>
        <v>372.17730162009588</v>
      </c>
      <c r="AQ49" s="154">
        <f t="shared" si="49"/>
        <v>392.65790939935897</v>
      </c>
      <c r="AR49" s="154">
        <f t="shared" si="49"/>
        <v>324.39394072373744</v>
      </c>
      <c r="AS49" s="154">
        <f t="shared" si="49"/>
        <v>398.50467527141046</v>
      </c>
      <c r="AT49" s="154">
        <f t="shared" si="49"/>
        <v>421.52941307605215</v>
      </c>
      <c r="AU49" s="154">
        <f t="shared" si="49"/>
        <v>349.37570376396673</v>
      </c>
      <c r="AV49" s="154">
        <f t="shared" si="49"/>
        <v>430.02080591734938</v>
      </c>
      <c r="AW49" s="155">
        <f t="shared" si="49"/>
        <v>455.12355349028405</v>
      </c>
      <c r="AX49" s="154">
        <f t="shared" si="49"/>
        <v>57.884264752366811</v>
      </c>
      <c r="AY49" s="154">
        <f t="shared" si="49"/>
        <v>59.959607855467631</v>
      </c>
      <c r="AZ49" s="154">
        <f t="shared" si="49"/>
        <v>501.11510444690862</v>
      </c>
      <c r="BA49" s="154">
        <f t="shared" si="49"/>
        <v>472.58567936071165</v>
      </c>
      <c r="BB49" s="154">
        <f t="shared" si="49"/>
        <v>494.01801954719895</v>
      </c>
      <c r="BC49" s="154">
        <f t="shared" si="49"/>
        <v>511.80175739000549</v>
      </c>
      <c r="BD49" s="154">
        <f t="shared" si="49"/>
        <v>500.61812561166391</v>
      </c>
      <c r="BE49" s="154">
        <f t="shared" si="49"/>
        <v>525.35234839369764</v>
      </c>
      <c r="BF49" s="154">
        <f t="shared" si="49"/>
        <v>551.66085942961661</v>
      </c>
      <c r="BG49" s="154">
        <f t="shared" si="49"/>
        <v>542.7662676751105</v>
      </c>
      <c r="BH49" s="154">
        <f t="shared" si="49"/>
        <v>570.93935501723718</v>
      </c>
      <c r="BI49" s="155">
        <f t="shared" si="49"/>
        <v>600.13773529599064</v>
      </c>
      <c r="BJ49" s="154">
        <f t="shared" si="49"/>
        <v>68.801521214265421</v>
      </c>
      <c r="BK49" s="154">
        <f t="shared" si="49"/>
        <v>71.3866555408826</v>
      </c>
      <c r="BL49" s="154">
        <f t="shared" si="49"/>
        <v>583.62847316012483</v>
      </c>
      <c r="BM49" s="154">
        <f t="shared" si="49"/>
        <v>544.98066004712916</v>
      </c>
      <c r="BN49" s="154">
        <f t="shared" si="49"/>
        <v>567.93082673088259</v>
      </c>
      <c r="BO49" s="154">
        <f t="shared" si="49"/>
        <v>586.56612310392984</v>
      </c>
      <c r="BP49" s="154">
        <f t="shared" si="49"/>
        <v>569.99957027045173</v>
      </c>
      <c r="BQ49" s="154">
        <f t="shared" si="49"/>
        <v>596.70712128425248</v>
      </c>
      <c r="BR49" s="154">
        <f t="shared" si="49"/>
        <v>625.10480604884685</v>
      </c>
      <c r="BS49" s="154">
        <f t="shared" si="49"/>
        <v>604.0033970352506</v>
      </c>
      <c r="BT49" s="154">
        <f t="shared" si="49"/>
        <v>633.98061098858489</v>
      </c>
      <c r="BU49" s="155">
        <f t="shared" si="49"/>
        <v>664.94340517254568</v>
      </c>
      <c r="BV49" s="154">
        <f t="shared" si="49"/>
        <v>77.315735074510073</v>
      </c>
      <c r="BW49" s="154">
        <f t="shared" si="49"/>
        <v>80.285123566922209</v>
      </c>
      <c r="BX49" s="154">
        <f t="shared" si="49"/>
        <v>657.72169851071908</v>
      </c>
      <c r="BY49" s="154">
        <f t="shared" si="49"/>
        <v>623.40108180531399</v>
      </c>
      <c r="BZ49" s="154">
        <f t="shared" si="49"/>
        <v>649.14535666955533</v>
      </c>
      <c r="CA49" s="154">
        <f t="shared" si="49"/>
        <v>669.82927991418421</v>
      </c>
      <c r="CB49" s="154">
        <f t="shared" si="49"/>
        <v>659.44232069983627</v>
      </c>
      <c r="CC49" s="154">
        <f t="shared" si="49"/>
        <v>703.07800133776186</v>
      </c>
      <c r="CD49" s="154">
        <f t="shared" si="49"/>
        <v>735.50191232218879</v>
      </c>
      <c r="CE49" s="154">
        <f t="shared" si="49"/>
        <v>721.17196148834705</v>
      </c>
      <c r="CF49" s="154">
        <f t="shared" si="49"/>
        <v>762.9237622587151</v>
      </c>
      <c r="CG49" s="155">
        <f t="shared" si="49"/>
        <v>798.78704707023951</v>
      </c>
      <c r="CH49" s="154">
        <f t="shared" si="50"/>
        <v>89.80313994654469</v>
      </c>
      <c r="CI49" s="154">
        <f t="shared" si="50"/>
        <v>93.134602352948633</v>
      </c>
      <c r="CJ49" s="154">
        <f t="shared" si="50"/>
        <v>763.52129930174863</v>
      </c>
      <c r="CK49" s="154">
        <f t="shared" si="50"/>
        <v>722.69301125270317</v>
      </c>
      <c r="CL49" s="154">
        <f t="shared" si="50"/>
        <v>751.86807119018647</v>
      </c>
      <c r="CM49" s="154">
        <f t="shared" si="50"/>
        <v>775.25684869431279</v>
      </c>
      <c r="CN49" s="154">
        <f t="shared" si="50"/>
        <v>762.68499417349005</v>
      </c>
      <c r="CO49" s="154">
        <f t="shared" si="50"/>
        <v>812.68891906944111</v>
      </c>
      <c r="CP49" s="154">
        <f t="shared" si="50"/>
        <v>849.72543666748959</v>
      </c>
      <c r="CQ49" s="154">
        <f t="shared" si="50"/>
        <v>849.41063180500464</v>
      </c>
      <c r="CR49" s="154">
        <f t="shared" si="50"/>
        <v>898.20576384144249</v>
      </c>
      <c r="CS49" s="155">
        <f t="shared" si="50"/>
        <v>940.07358255191605</v>
      </c>
    </row>
    <row r="50" spans="1:97" x14ac:dyDescent="0.25">
      <c r="A50" s="134" t="s">
        <v>65</v>
      </c>
      <c r="B50" s="134">
        <v>46</v>
      </c>
      <c r="C50" s="134">
        <v>64</v>
      </c>
      <c r="D50" s="134">
        <v>50</v>
      </c>
      <c r="E50" s="134">
        <v>68</v>
      </c>
      <c r="F50" s="134">
        <v>82</v>
      </c>
      <c r="G50" s="134">
        <v>78</v>
      </c>
      <c r="H50" s="134">
        <v>89</v>
      </c>
      <c r="I50" s="134">
        <v>83</v>
      </c>
      <c r="J50" s="134">
        <v>111</v>
      </c>
      <c r="K50" s="134">
        <v>140</v>
      </c>
      <c r="L50" s="134">
        <v>73</v>
      </c>
      <c r="M50" s="159">
        <v>195</v>
      </c>
      <c r="N50" s="134">
        <v>67</v>
      </c>
      <c r="O50" s="134">
        <v>42</v>
      </c>
      <c r="P50" s="134">
        <v>25</v>
      </c>
      <c r="Q50" s="134">
        <v>82</v>
      </c>
      <c r="R50" s="134">
        <v>103</v>
      </c>
      <c r="S50" s="134">
        <v>164</v>
      </c>
      <c r="T50" s="237">
        <v>215</v>
      </c>
      <c r="U50" s="237">
        <v>158</v>
      </c>
      <c r="V50" s="237">
        <f t="shared" si="49"/>
        <v>244.2</v>
      </c>
      <c r="W50" s="237">
        <f t="shared" si="49"/>
        <v>265.70048416000003</v>
      </c>
      <c r="X50" s="237">
        <f t="shared" si="49"/>
        <v>283.83644293120005</v>
      </c>
      <c r="Y50" s="238">
        <f t="shared" si="49"/>
        <v>286.77224259552003</v>
      </c>
      <c r="Z50" s="154">
        <f t="shared" si="49"/>
        <v>139.38524357054399</v>
      </c>
      <c r="AA50" s="154">
        <f t="shared" si="49"/>
        <v>36.630714878385518</v>
      </c>
      <c r="AB50" s="154">
        <f t="shared" si="49"/>
        <v>63.411636418958906</v>
      </c>
      <c r="AC50" s="154">
        <f t="shared" si="49"/>
        <v>172.07695574602923</v>
      </c>
      <c r="AD50" s="154">
        <f t="shared" si="49"/>
        <v>172.91643569263468</v>
      </c>
      <c r="AE50" s="154">
        <f t="shared" si="49"/>
        <v>212.71845867193272</v>
      </c>
      <c r="AF50" s="154">
        <f t="shared" si="49"/>
        <v>281.28818300521465</v>
      </c>
      <c r="AG50" s="154">
        <f t="shared" si="49"/>
        <v>193.37035866956134</v>
      </c>
      <c r="AH50" s="154">
        <f t="shared" si="49"/>
        <v>238.023105707306</v>
      </c>
      <c r="AI50" s="154">
        <f t="shared" si="49"/>
        <v>277.34975923953846</v>
      </c>
      <c r="AJ50" s="154">
        <f t="shared" si="49"/>
        <v>218.93280940995106</v>
      </c>
      <c r="AK50" s="155">
        <f t="shared" si="49"/>
        <v>265.52643357695007</v>
      </c>
      <c r="AL50" s="154">
        <f t="shared" si="49"/>
        <v>175.79233089263448</v>
      </c>
      <c r="AM50" s="154">
        <f t="shared" si="49"/>
        <v>47.704161779599985</v>
      </c>
      <c r="AN50" s="154">
        <f t="shared" si="49"/>
        <v>81.786109660193873</v>
      </c>
      <c r="AO50" s="154">
        <f t="shared" si="49"/>
        <v>264.26425124535166</v>
      </c>
      <c r="AP50" s="154">
        <f t="shared" si="49"/>
        <v>220.291610917713</v>
      </c>
      <c r="AQ50" s="154">
        <f t="shared" si="49"/>
        <v>268.4993390259263</v>
      </c>
      <c r="AR50" s="154">
        <f t="shared" si="49"/>
        <v>283.27463463810903</v>
      </c>
      <c r="AS50" s="154">
        <f t="shared" si="49"/>
        <v>234.02705723641063</v>
      </c>
      <c r="AT50" s="154">
        <f t="shared" si="49"/>
        <v>287.4926585886605</v>
      </c>
      <c r="AU50" s="154">
        <f t="shared" si="49"/>
        <v>304.10336229058061</v>
      </c>
      <c r="AV50" s="154">
        <f t="shared" si="49"/>
        <v>252.04961485829037</v>
      </c>
      <c r="AW50" s="155">
        <f t="shared" si="49"/>
        <v>310.22929569751648</v>
      </c>
      <c r="AX50" s="154">
        <f t="shared" si="49"/>
        <v>185.62405613871698</v>
      </c>
      <c r="AY50" s="154">
        <f t="shared" si="49"/>
        <v>57.884264752366811</v>
      </c>
      <c r="AZ50" s="154">
        <f t="shared" si="49"/>
        <v>104.89012446088832</v>
      </c>
      <c r="BA50" s="154">
        <f t="shared" si="49"/>
        <v>350.78057311283607</v>
      </c>
      <c r="BB50" s="154">
        <f t="shared" si="49"/>
        <v>340.93681153879913</v>
      </c>
      <c r="BC50" s="154">
        <f t="shared" si="49"/>
        <v>353.03646208207851</v>
      </c>
      <c r="BD50" s="154">
        <f t="shared" si="49"/>
        <v>369.22841068850403</v>
      </c>
      <c r="BE50" s="154">
        <f t="shared" si="49"/>
        <v>361.16021919127189</v>
      </c>
      <c r="BF50" s="154">
        <f t="shared" si="49"/>
        <v>379.00419419831059</v>
      </c>
      <c r="BG50" s="154">
        <f t="shared" si="49"/>
        <v>397.98390573136641</v>
      </c>
      <c r="BH50" s="154">
        <f t="shared" si="49"/>
        <v>391.56709310847276</v>
      </c>
      <c r="BI50" s="155">
        <f t="shared" si="49"/>
        <v>411.89196326243552</v>
      </c>
      <c r="BJ50" s="154">
        <f t="shared" si="49"/>
        <v>233.11304791273685</v>
      </c>
      <c r="BK50" s="154">
        <f t="shared" si="49"/>
        <v>68.801521214265421</v>
      </c>
      <c r="BL50" s="154">
        <f t="shared" si="49"/>
        <v>124.87998925174661</v>
      </c>
      <c r="BM50" s="154">
        <f t="shared" si="49"/>
        <v>408.53993121208737</v>
      </c>
      <c r="BN50" s="154">
        <f t="shared" si="49"/>
        <v>393.16461903400034</v>
      </c>
      <c r="BO50" s="154">
        <f t="shared" si="49"/>
        <v>405.85622759306</v>
      </c>
      <c r="BP50" s="154">
        <f t="shared" si="49"/>
        <v>427.39721584165648</v>
      </c>
      <c r="BQ50" s="154">
        <f t="shared" si="49"/>
        <v>411.21397569511169</v>
      </c>
      <c r="BR50" s="154">
        <f t="shared" si="49"/>
        <v>430.48156606935373</v>
      </c>
      <c r="BS50" s="154">
        <f t="shared" si="49"/>
        <v>450.96846722095398</v>
      </c>
      <c r="BT50" s="154">
        <f t="shared" si="49"/>
        <v>435.74530786114525</v>
      </c>
      <c r="BU50" s="155">
        <f t="shared" si="49"/>
        <v>457.37172649890783</v>
      </c>
      <c r="BV50" s="154">
        <f t="shared" si="49"/>
        <v>255.72839738362066</v>
      </c>
      <c r="BW50" s="154">
        <f t="shared" si="49"/>
        <v>77.315735074510073</v>
      </c>
      <c r="BX50" s="154">
        <f t="shared" si="49"/>
        <v>140.44649230514202</v>
      </c>
      <c r="BY50" s="154">
        <f t="shared" si="49"/>
        <v>460.40518895750341</v>
      </c>
      <c r="BZ50" s="154">
        <f t="shared" si="49"/>
        <v>449.7393518738337</v>
      </c>
      <c r="CA50" s="154">
        <f t="shared" si="49"/>
        <v>463.89396950678127</v>
      </c>
      <c r="CB50" s="154">
        <f t="shared" si="49"/>
        <v>488.06632031461396</v>
      </c>
      <c r="CC50" s="154">
        <f t="shared" si="49"/>
        <v>485.25534198926533</v>
      </c>
      <c r="CD50" s="154">
        <f t="shared" si="49"/>
        <v>507.220558107957</v>
      </c>
      <c r="CE50" s="154">
        <f t="shared" si="49"/>
        <v>530.61209388957934</v>
      </c>
      <c r="CF50" s="154">
        <f t="shared" si="49"/>
        <v>525.37478398902499</v>
      </c>
      <c r="CG50" s="155">
        <f t="shared" si="49"/>
        <v>550.39499991521609</v>
      </c>
      <c r="CH50" s="154">
        <f t="shared" si="50"/>
        <v>298.25522664756443</v>
      </c>
      <c r="CI50" s="154">
        <f t="shared" si="50"/>
        <v>89.80313994654469</v>
      </c>
      <c r="CJ50" s="154">
        <f t="shared" si="50"/>
        <v>162.92468182854054</v>
      </c>
      <c r="CK50" s="154">
        <f t="shared" si="50"/>
        <v>534.46490951122405</v>
      </c>
      <c r="CL50" s="154">
        <f t="shared" si="50"/>
        <v>521.37138668945022</v>
      </c>
      <c r="CM50" s="154">
        <f t="shared" si="50"/>
        <v>537.30194710053422</v>
      </c>
      <c r="CN50" s="154">
        <f t="shared" si="50"/>
        <v>564.88536525219195</v>
      </c>
      <c r="CO50" s="154">
        <f t="shared" si="50"/>
        <v>561.22720071252115</v>
      </c>
      <c r="CP50" s="154">
        <f t="shared" si="50"/>
        <v>586.29700590009702</v>
      </c>
      <c r="CQ50" s="154">
        <f t="shared" si="50"/>
        <v>625.27653203917737</v>
      </c>
      <c r="CR50" s="154">
        <f t="shared" si="50"/>
        <v>618.79683492069091</v>
      </c>
      <c r="CS50" s="155">
        <f t="shared" si="50"/>
        <v>647.99130105704091</v>
      </c>
    </row>
    <row r="51" spans="1:97" x14ac:dyDescent="0.25">
      <c r="A51" s="134" t="s">
        <v>66</v>
      </c>
      <c r="B51" s="134">
        <v>64</v>
      </c>
      <c r="C51" s="134">
        <v>54</v>
      </c>
      <c r="D51" s="134">
        <v>84</v>
      </c>
      <c r="E51" s="134">
        <v>58</v>
      </c>
      <c r="F51" s="134">
        <v>64</v>
      </c>
      <c r="G51" s="134">
        <v>119</v>
      </c>
      <c r="H51" s="134">
        <v>111</v>
      </c>
      <c r="I51" s="134">
        <v>86</v>
      </c>
      <c r="J51" s="134">
        <v>160</v>
      </c>
      <c r="K51" s="134">
        <v>134</v>
      </c>
      <c r="L51" s="134">
        <v>159</v>
      </c>
      <c r="M51" s="159">
        <v>169</v>
      </c>
      <c r="N51" s="134">
        <v>97</v>
      </c>
      <c r="O51" s="134">
        <v>121</v>
      </c>
      <c r="P51" s="134">
        <v>96</v>
      </c>
      <c r="Q51" s="134">
        <v>37</v>
      </c>
      <c r="R51" s="134">
        <v>70</v>
      </c>
      <c r="S51" s="134">
        <v>151</v>
      </c>
      <c r="T51" s="237">
        <v>130</v>
      </c>
      <c r="U51" s="237">
        <v>231</v>
      </c>
      <c r="V51" s="237">
        <f t="shared" si="49"/>
        <v>161.5</v>
      </c>
      <c r="W51" s="237">
        <f t="shared" si="49"/>
        <v>139.19399999999999</v>
      </c>
      <c r="X51" s="237">
        <f t="shared" si="49"/>
        <v>154.70624964800001</v>
      </c>
      <c r="Y51" s="238">
        <f t="shared" si="49"/>
        <v>176.95428238992002</v>
      </c>
      <c r="Z51" s="154">
        <f t="shared" si="49"/>
        <v>99.066774714816006</v>
      </c>
      <c r="AA51" s="154">
        <f t="shared" si="49"/>
        <v>105.93278511361343</v>
      </c>
      <c r="AB51" s="154">
        <f t="shared" si="49"/>
        <v>51.038796063883815</v>
      </c>
      <c r="AC51" s="154">
        <f t="shared" si="49"/>
        <v>51.951885485324652</v>
      </c>
      <c r="AD51" s="154">
        <f t="shared" si="49"/>
        <v>145.2948983537172</v>
      </c>
      <c r="AE51" s="154">
        <f t="shared" si="49"/>
        <v>146.003721641433</v>
      </c>
      <c r="AF51" s="154">
        <f t="shared" si="49"/>
        <v>179.61095776423306</v>
      </c>
      <c r="AG51" s="154">
        <f t="shared" si="49"/>
        <v>237.50849020228299</v>
      </c>
      <c r="AH51" s="154">
        <f t="shared" si="49"/>
        <v>163.27419604623077</v>
      </c>
      <c r="AI51" s="154">
        <f t="shared" si="49"/>
        <v>200.97718953502087</v>
      </c>
      <c r="AJ51" s="154">
        <f t="shared" si="49"/>
        <v>234.1830427114966</v>
      </c>
      <c r="AK51" s="155">
        <f t="shared" si="49"/>
        <v>184.85810695338623</v>
      </c>
      <c r="AL51" s="154">
        <f t="shared" si="49"/>
        <v>116.37929198269089</v>
      </c>
      <c r="AM51" s="154">
        <f t="shared" si="49"/>
        <v>133.6021714784022</v>
      </c>
      <c r="AN51" s="154">
        <f t="shared" si="49"/>
        <v>65.816153660495175</v>
      </c>
      <c r="AO51" s="154">
        <f t="shared" si="49"/>
        <v>67.005723922403632</v>
      </c>
      <c r="AP51" s="154">
        <f t="shared" si="49"/>
        <v>223.13416318152511</v>
      </c>
      <c r="AQ51" s="154">
        <f t="shared" si="49"/>
        <v>186.0054245944801</v>
      </c>
      <c r="AR51" s="154">
        <f t="shared" si="49"/>
        <v>226.71010189993112</v>
      </c>
      <c r="AS51" s="154">
        <f t="shared" si="49"/>
        <v>239.18577050303369</v>
      </c>
      <c r="AT51" s="154">
        <f t="shared" si="49"/>
        <v>197.60308604813565</v>
      </c>
      <c r="AU51" s="154">
        <f t="shared" si="49"/>
        <v>242.7473012059213</v>
      </c>
      <c r="AV51" s="154">
        <f t="shared" si="49"/>
        <v>256.77271498367452</v>
      </c>
      <c r="AW51" s="155">
        <f t="shared" si="49"/>
        <v>212.82061280174597</v>
      </c>
      <c r="AX51" s="154">
        <f t="shared" si="49"/>
        <v>134.62613618516221</v>
      </c>
      <c r="AY51" s="154">
        <f t="shared" si="49"/>
        <v>141.07428266542487</v>
      </c>
      <c r="AZ51" s="154">
        <f t="shared" si="49"/>
        <v>84.653051067789136</v>
      </c>
      <c r="BA51" s="154">
        <f t="shared" si="49"/>
        <v>85.934381168316563</v>
      </c>
      <c r="BB51" s="154">
        <f t="shared" si="49"/>
        <v>293.39088580116214</v>
      </c>
      <c r="BC51" s="154">
        <f t="shared" si="49"/>
        <v>285.15761934004286</v>
      </c>
      <c r="BD51" s="154">
        <f t="shared" si="49"/>
        <v>298.08986712362383</v>
      </c>
      <c r="BE51" s="154">
        <f t="shared" si="49"/>
        <v>311.76170084894522</v>
      </c>
      <c r="BF51" s="154">
        <f t="shared" si="49"/>
        <v>304.94924267634224</v>
      </c>
      <c r="BG51" s="154">
        <f t="shared" si="49"/>
        <v>320.01598141328537</v>
      </c>
      <c r="BH51" s="154">
        <f t="shared" si="49"/>
        <v>336.04169064333638</v>
      </c>
      <c r="BI51" s="155">
        <f t="shared" si="49"/>
        <v>330.62359073706995</v>
      </c>
      <c r="BJ51" s="154">
        <f t="shared" si="49"/>
        <v>170.2317617777523</v>
      </c>
      <c r="BK51" s="154">
        <f t="shared" si="49"/>
        <v>177.16591641367998</v>
      </c>
      <c r="BL51" s="154">
        <f t="shared" si="49"/>
        <v>100.61903202553233</v>
      </c>
      <c r="BM51" s="154">
        <f t="shared" si="49"/>
        <v>102.31167759417094</v>
      </c>
      <c r="BN51" s="154">
        <f t="shared" si="49"/>
        <v>341.70048597561311</v>
      </c>
      <c r="BO51" s="154">
        <f t="shared" si="49"/>
        <v>328.84066189993007</v>
      </c>
      <c r="BP51" s="154">
        <f t="shared" si="49"/>
        <v>346.11565197378093</v>
      </c>
      <c r="BQ51" s="154">
        <f t="shared" si="49"/>
        <v>360.87711316806093</v>
      </c>
      <c r="BR51" s="154">
        <f t="shared" si="49"/>
        <v>347.21263251792442</v>
      </c>
      <c r="BS51" s="154">
        <f t="shared" si="49"/>
        <v>363.48141512631946</v>
      </c>
      <c r="BT51" s="154">
        <f t="shared" si="49"/>
        <v>380.7797349826846</v>
      </c>
      <c r="BU51" s="155">
        <f t="shared" si="49"/>
        <v>367.92590814563653</v>
      </c>
      <c r="BV51" s="154">
        <f t="shared" si="49"/>
        <v>187.15662976749962</v>
      </c>
      <c r="BW51" s="154">
        <f t="shared" si="49"/>
        <v>194.35358201155168</v>
      </c>
      <c r="BX51" s="154">
        <f t="shared" si="49"/>
        <v>113.07067469209825</v>
      </c>
      <c r="BY51" s="154">
        <f t="shared" si="49"/>
        <v>115.06500221575673</v>
      </c>
      <c r="BZ51" s="154">
        <f t="shared" si="49"/>
        <v>385.08029397694844</v>
      </c>
      <c r="CA51" s="154">
        <f t="shared" si="49"/>
        <v>376.15944821282989</v>
      </c>
      <c r="CB51" s="154">
        <f t="shared" si="49"/>
        <v>395.6104472136733</v>
      </c>
      <c r="CC51" s="154">
        <f t="shared" si="49"/>
        <v>420.34575178526427</v>
      </c>
      <c r="CD51" s="154">
        <f t="shared" si="49"/>
        <v>409.73020056205598</v>
      </c>
      <c r="CE51" s="154">
        <f t="shared" si="49"/>
        <v>428.27675044403441</v>
      </c>
      <c r="CF51" s="154">
        <f t="shared" si="49"/>
        <v>452.42005531814038</v>
      </c>
      <c r="CG51" s="155">
        <f t="shared" ref="CG51:CK54" si="51">CG36*CG62</f>
        <v>443.605452608973</v>
      </c>
      <c r="CH51" s="154">
        <f t="shared" si="51"/>
        <v>218.66191991286226</v>
      </c>
      <c r="CI51" s="154">
        <f t="shared" si="51"/>
        <v>226.67397225214896</v>
      </c>
      <c r="CJ51" s="154">
        <f t="shared" si="51"/>
        <v>131.33292483656922</v>
      </c>
      <c r="CK51" s="154">
        <f t="shared" si="51"/>
        <v>133.48093332848666</v>
      </c>
      <c r="CL51" s="154">
        <f t="shared" si="50"/>
        <v>447.02342504211509</v>
      </c>
      <c r="CM51" s="154">
        <f t="shared" si="50"/>
        <v>436.07207666826343</v>
      </c>
      <c r="CN51" s="154">
        <f t="shared" si="50"/>
        <v>458.21303477434509</v>
      </c>
      <c r="CO51" s="154">
        <f t="shared" si="50"/>
        <v>486.50593914442749</v>
      </c>
      <c r="CP51" s="154">
        <f t="shared" si="50"/>
        <v>473.87779919362424</v>
      </c>
      <c r="CQ51" s="154">
        <f t="shared" si="50"/>
        <v>504.94665469984187</v>
      </c>
      <c r="CR51" s="154">
        <f t="shared" si="50"/>
        <v>533.13455624546816</v>
      </c>
      <c r="CS51" s="155">
        <f t="shared" si="50"/>
        <v>522.48729553363444</v>
      </c>
    </row>
    <row r="52" spans="1:97" x14ac:dyDescent="0.25">
      <c r="A52" s="134" t="s">
        <v>67</v>
      </c>
      <c r="B52" s="134">
        <v>30</v>
      </c>
      <c r="C52" s="134">
        <v>30</v>
      </c>
      <c r="D52" s="134">
        <v>66</v>
      </c>
      <c r="E52" s="134">
        <v>62</v>
      </c>
      <c r="F52" s="134">
        <v>85</v>
      </c>
      <c r="G52" s="134">
        <v>73</v>
      </c>
      <c r="H52" s="134">
        <v>61</v>
      </c>
      <c r="I52" s="134">
        <v>57</v>
      </c>
      <c r="J52" s="134">
        <v>123</v>
      </c>
      <c r="K52" s="134">
        <v>93</v>
      </c>
      <c r="L52" s="134">
        <v>108</v>
      </c>
      <c r="M52" s="159">
        <v>108</v>
      </c>
      <c r="N52" s="134">
        <v>88</v>
      </c>
      <c r="O52" s="134">
        <v>86</v>
      </c>
      <c r="P52" s="134">
        <v>172</v>
      </c>
      <c r="Q52" s="134">
        <v>108</v>
      </c>
      <c r="R52" s="134">
        <v>83</v>
      </c>
      <c r="S52" s="134">
        <v>64</v>
      </c>
      <c r="T52" s="237">
        <v>52</v>
      </c>
      <c r="U52" s="237">
        <v>75</v>
      </c>
      <c r="V52" s="237">
        <f t="shared" ref="V52:CG54" si="52">V37*V63</f>
        <v>300.49800000000005</v>
      </c>
      <c r="W52" s="237">
        <f t="shared" si="52"/>
        <v>279.81</v>
      </c>
      <c r="X52" s="237">
        <f t="shared" si="52"/>
        <v>326.45800000000003</v>
      </c>
      <c r="Y52" s="238">
        <f t="shared" si="52"/>
        <v>349.33052044800002</v>
      </c>
      <c r="Z52" s="154">
        <f t="shared" si="52"/>
        <v>179.79599425280003</v>
      </c>
      <c r="AA52" s="154">
        <f t="shared" si="52"/>
        <v>183.03566571072005</v>
      </c>
      <c r="AB52" s="154">
        <f t="shared" si="52"/>
        <v>376.77721064527367</v>
      </c>
      <c r="AC52" s="154">
        <f t="shared" si="52"/>
        <v>267.97754258489095</v>
      </c>
      <c r="AD52" s="154">
        <f t="shared" si="52"/>
        <v>184.38025022867456</v>
      </c>
      <c r="AE52" s="154">
        <f t="shared" si="52"/>
        <v>177.13836377683523</v>
      </c>
      <c r="AF52" s="154">
        <f t="shared" si="52"/>
        <v>242.90658650159426</v>
      </c>
      <c r="AG52" s="154">
        <f t="shared" si="52"/>
        <v>324.5942763897018</v>
      </c>
      <c r="AH52" s="154">
        <f t="shared" si="52"/>
        <v>392.74480855567924</v>
      </c>
      <c r="AI52" s="154">
        <f t="shared" si="52"/>
        <v>394.78971066159528</v>
      </c>
      <c r="AJ52" s="154">
        <f t="shared" si="52"/>
        <v>407.46594764915824</v>
      </c>
      <c r="AK52" s="155">
        <f t="shared" si="52"/>
        <v>414.99006767324238</v>
      </c>
      <c r="AL52" s="154">
        <f t="shared" si="52"/>
        <v>200.72674567728265</v>
      </c>
      <c r="AM52" s="154">
        <f t="shared" si="52"/>
        <v>206.44582911297528</v>
      </c>
      <c r="AN52" s="154">
        <f t="shared" si="52"/>
        <v>428.2119786393244</v>
      </c>
      <c r="AO52" s="154">
        <f t="shared" si="52"/>
        <v>327.47028325681225</v>
      </c>
      <c r="AP52" s="154">
        <f t="shared" si="52"/>
        <v>233.2815941856463</v>
      </c>
      <c r="AQ52" s="154">
        <f t="shared" si="52"/>
        <v>256.09277267100185</v>
      </c>
      <c r="AR52" s="154">
        <f t="shared" si="52"/>
        <v>335.93055846235166</v>
      </c>
      <c r="AS52" s="154">
        <f t="shared" si="52"/>
        <v>434.39221698696463</v>
      </c>
      <c r="AT52" s="154">
        <f t="shared" si="52"/>
        <v>449.88892823847436</v>
      </c>
      <c r="AU52" s="154">
        <f t="shared" si="52"/>
        <v>450.3411133861776</v>
      </c>
      <c r="AV52" s="154">
        <f t="shared" si="52"/>
        <v>464.21268722469324</v>
      </c>
      <c r="AW52" s="155">
        <f t="shared" si="52"/>
        <v>481.30651997512871</v>
      </c>
      <c r="AX52" s="154">
        <f t="shared" si="52"/>
        <v>227.83861297322281</v>
      </c>
      <c r="AY52" s="154">
        <f t="shared" si="52"/>
        <v>233.16123007120513</v>
      </c>
      <c r="AZ52" s="154">
        <f t="shared" si="52"/>
        <v>503.40884715464927</v>
      </c>
      <c r="BA52" s="154">
        <f t="shared" si="52"/>
        <v>387.48370221510646</v>
      </c>
      <c r="BB52" s="154">
        <f t="shared" si="52"/>
        <v>274.23631974181092</v>
      </c>
      <c r="BC52" s="154">
        <f t="shared" si="52"/>
        <v>333.14982729357519</v>
      </c>
      <c r="BD52" s="154">
        <f t="shared" si="52"/>
        <v>471.32133348619629</v>
      </c>
      <c r="BE52" s="154">
        <f t="shared" si="52"/>
        <v>598.89728966232201</v>
      </c>
      <c r="BF52" s="154">
        <f t="shared" si="52"/>
        <v>613.4348267187687</v>
      </c>
      <c r="BG52" s="154">
        <f t="shared" si="52"/>
        <v>625.1598456651609</v>
      </c>
      <c r="BH52" s="154">
        <f t="shared" si="52"/>
        <v>640.24215692598273</v>
      </c>
      <c r="BI52" s="155">
        <f t="shared" si="52"/>
        <v>658.89875951656222</v>
      </c>
      <c r="BJ52" s="154">
        <f t="shared" si="52"/>
        <v>302.67046306386669</v>
      </c>
      <c r="BK52" s="154">
        <f t="shared" si="52"/>
        <v>308.13531638291664</v>
      </c>
      <c r="BL52" s="154">
        <f t="shared" si="52"/>
        <v>661.00425112583753</v>
      </c>
      <c r="BM52" s="154">
        <f t="shared" si="52"/>
        <v>483.60551181661634</v>
      </c>
      <c r="BN52" s="154">
        <f t="shared" si="52"/>
        <v>336.36260863125921</v>
      </c>
      <c r="BO52" s="154">
        <f t="shared" si="52"/>
        <v>390.66630245382197</v>
      </c>
      <c r="BP52" s="154">
        <f t="shared" si="52"/>
        <v>553.18206872851511</v>
      </c>
      <c r="BQ52" s="154">
        <f t="shared" si="52"/>
        <v>698.72707015045944</v>
      </c>
      <c r="BR52" s="154">
        <f t="shared" si="52"/>
        <v>712.01460086046325</v>
      </c>
      <c r="BS52" s="154">
        <f t="shared" si="52"/>
        <v>719.80986476645307</v>
      </c>
      <c r="BT52" s="154">
        <f t="shared" si="52"/>
        <v>731.78405575946454</v>
      </c>
      <c r="BU52" s="155">
        <f t="shared" si="52"/>
        <v>748.19264446198099</v>
      </c>
      <c r="BV52" s="154">
        <f t="shared" si="52"/>
        <v>337.48993056761236</v>
      </c>
      <c r="BW52" s="154">
        <f t="shared" si="52"/>
        <v>340.9962954404196</v>
      </c>
      <c r="BX52" s="154">
        <f t="shared" si="52"/>
        <v>726.52493207151053</v>
      </c>
      <c r="BY52" s="154">
        <f t="shared" si="52"/>
        <v>532.98434992845034</v>
      </c>
      <c r="BZ52" s="154">
        <f t="shared" si="52"/>
        <v>372.92715822080186</v>
      </c>
      <c r="CA52" s="154">
        <f t="shared" si="52"/>
        <v>439.91989875746827</v>
      </c>
      <c r="CB52" s="154">
        <f t="shared" si="52"/>
        <v>627.62175628467503</v>
      </c>
      <c r="CC52" s="154">
        <f t="shared" si="52"/>
        <v>811.48381008574302</v>
      </c>
      <c r="CD52" s="154">
        <f t="shared" si="52"/>
        <v>829.9902440320667</v>
      </c>
      <c r="CE52" s="154">
        <f t="shared" si="52"/>
        <v>842.74466098445771</v>
      </c>
      <c r="CF52" s="154">
        <f t="shared" si="52"/>
        <v>868.21225738981047</v>
      </c>
      <c r="CG52" s="155">
        <f t="shared" si="52"/>
        <v>890.08965044983279</v>
      </c>
      <c r="CH52" s="154">
        <f t="shared" si="51"/>
        <v>391.61518070161435</v>
      </c>
      <c r="CI52" s="154">
        <f t="shared" si="51"/>
        <v>397.17948740320145</v>
      </c>
      <c r="CJ52" s="154">
        <f t="shared" si="51"/>
        <v>848.68704624806639</v>
      </c>
      <c r="CK52" s="154">
        <f t="shared" si="51"/>
        <v>621.62537782614072</v>
      </c>
      <c r="CL52" s="154">
        <f t="shared" si="50"/>
        <v>434.03772627036858</v>
      </c>
      <c r="CM52" s="154">
        <f t="shared" si="50"/>
        <v>510.66339702969771</v>
      </c>
      <c r="CN52" s="154">
        <f t="shared" si="50"/>
        <v>728.05935253053178</v>
      </c>
      <c r="CO52" s="154">
        <f t="shared" si="50"/>
        <v>940.78221337693071</v>
      </c>
      <c r="CP52" s="154">
        <f t="shared" si="50"/>
        <v>961.29115349513359</v>
      </c>
      <c r="CQ52" s="154">
        <f t="shared" si="50"/>
        <v>994.83297353712203</v>
      </c>
      <c r="CR52" s="154">
        <f t="shared" si="50"/>
        <v>1024.2117068066582</v>
      </c>
      <c r="CS52" s="155">
        <f t="shared" si="50"/>
        <v>1049.3830395999341</v>
      </c>
    </row>
    <row r="53" spans="1:97" x14ac:dyDescent="0.25">
      <c r="A53" s="134" t="s">
        <v>68</v>
      </c>
      <c r="B53" s="134">
        <v>32</v>
      </c>
      <c r="C53" s="134">
        <v>27</v>
      </c>
      <c r="D53" s="134">
        <v>42</v>
      </c>
      <c r="E53" s="134">
        <v>52</v>
      </c>
      <c r="F53" s="134">
        <v>67</v>
      </c>
      <c r="G53" s="134">
        <v>59</v>
      </c>
      <c r="H53" s="134">
        <v>60</v>
      </c>
      <c r="I53" s="134">
        <v>51</v>
      </c>
      <c r="J53" s="134">
        <v>112</v>
      </c>
      <c r="K53" s="134">
        <v>93</v>
      </c>
      <c r="L53" s="134">
        <v>93</v>
      </c>
      <c r="M53" s="159">
        <v>110</v>
      </c>
      <c r="N53" s="134">
        <v>54</v>
      </c>
      <c r="O53" s="134">
        <v>66</v>
      </c>
      <c r="P53" s="134">
        <v>108</v>
      </c>
      <c r="Q53" s="134">
        <v>107</v>
      </c>
      <c r="R53" s="134">
        <v>117</v>
      </c>
      <c r="S53" s="134">
        <v>142</v>
      </c>
      <c r="T53" s="237">
        <v>86</v>
      </c>
      <c r="U53" s="237">
        <v>63</v>
      </c>
      <c r="V53" s="237">
        <f t="shared" si="52"/>
        <v>150.1815</v>
      </c>
      <c r="W53" s="237">
        <f t="shared" si="52"/>
        <v>149.01</v>
      </c>
      <c r="X53" s="237">
        <f t="shared" si="52"/>
        <v>173.45999999999998</v>
      </c>
      <c r="Y53" s="238">
        <f t="shared" si="52"/>
        <v>273.67700000000002</v>
      </c>
      <c r="Z53" s="154">
        <f t="shared" si="52"/>
        <v>140.65</v>
      </c>
      <c r="AA53" s="154">
        <f t="shared" si="52"/>
        <v>167.25</v>
      </c>
      <c r="AB53" s="154">
        <f t="shared" si="52"/>
        <v>373.47081696000009</v>
      </c>
      <c r="AC53" s="154">
        <f t="shared" si="52"/>
        <v>403.74883864044801</v>
      </c>
      <c r="AD53" s="154">
        <f t="shared" si="52"/>
        <v>428.829351628724</v>
      </c>
      <c r="AE53" s="154">
        <f t="shared" si="52"/>
        <v>435.16193270968887</v>
      </c>
      <c r="AF53" s="154">
        <f t="shared" si="52"/>
        <v>381.45531777915153</v>
      </c>
      <c r="AG53" s="154">
        <f t="shared" si="52"/>
        <v>325.30180465029173</v>
      </c>
      <c r="AH53" s="154">
        <f t="shared" si="52"/>
        <v>322.37727493956129</v>
      </c>
      <c r="AI53" s="154">
        <f t="shared" si="52"/>
        <v>319.00921532639711</v>
      </c>
      <c r="AJ53" s="154">
        <f t="shared" si="52"/>
        <v>336.07017603083995</v>
      </c>
      <c r="AK53" s="155">
        <f t="shared" si="52"/>
        <v>381.16043114837925</v>
      </c>
      <c r="AL53" s="154">
        <f t="shared" si="52"/>
        <v>199.79529923187377</v>
      </c>
      <c r="AM53" s="154">
        <f t="shared" si="52"/>
        <v>222.85290943883518</v>
      </c>
      <c r="AN53" s="154">
        <f t="shared" si="52"/>
        <v>473.3482709126713</v>
      </c>
      <c r="AO53" s="154">
        <f t="shared" si="52"/>
        <v>466.46236128861227</v>
      </c>
      <c r="AP53" s="154">
        <f t="shared" si="52"/>
        <v>483.17839772707475</v>
      </c>
      <c r="AQ53" s="154">
        <f t="shared" si="52"/>
        <v>501.83252600549383</v>
      </c>
      <c r="AR53" s="154">
        <f t="shared" si="52"/>
        <v>444.69234184458224</v>
      </c>
      <c r="AS53" s="154">
        <f t="shared" si="52"/>
        <v>383.7885430565658</v>
      </c>
      <c r="AT53" s="154">
        <f t="shared" si="52"/>
        <v>405.62192284953136</v>
      </c>
      <c r="AU53" s="154">
        <f t="shared" si="52"/>
        <v>418.51876049910334</v>
      </c>
      <c r="AV53" s="154">
        <f t="shared" si="52"/>
        <v>443.51790833120094</v>
      </c>
      <c r="AW53" s="155">
        <f t="shared" si="52"/>
        <v>465.95525010284229</v>
      </c>
      <c r="AX53" s="154">
        <f t="shared" si="52"/>
        <v>240.47599185516475</v>
      </c>
      <c r="AY53" s="154">
        <f t="shared" si="52"/>
        <v>266.91084083933873</v>
      </c>
      <c r="AZ53" s="154">
        <f t="shared" si="52"/>
        <v>573.75837738522353</v>
      </c>
      <c r="BA53" s="154">
        <f t="shared" si="52"/>
        <v>560.34443250082904</v>
      </c>
      <c r="BB53" s="154">
        <f t="shared" si="52"/>
        <v>572.36779376960112</v>
      </c>
      <c r="BC53" s="154">
        <f t="shared" si="52"/>
        <v>592.9237437800349</v>
      </c>
      <c r="BD53" s="154">
        <f t="shared" si="52"/>
        <v>525.22908454243077</v>
      </c>
      <c r="BE53" s="154">
        <f t="shared" si="52"/>
        <v>452.84243926636742</v>
      </c>
      <c r="BF53" s="154">
        <f t="shared" si="52"/>
        <v>497.49250314225213</v>
      </c>
      <c r="BG53" s="154">
        <f t="shared" si="52"/>
        <v>546.34795419695081</v>
      </c>
      <c r="BH53" s="154">
        <f t="shared" si="52"/>
        <v>586.32531149507827</v>
      </c>
      <c r="BI53" s="155">
        <f t="shared" si="52"/>
        <v>627.8218967884842</v>
      </c>
      <c r="BJ53" s="154">
        <f t="shared" si="52"/>
        <v>318.66177242743754</v>
      </c>
      <c r="BK53" s="154">
        <f t="shared" si="52"/>
        <v>350.50757783058975</v>
      </c>
      <c r="BL53" s="154">
        <f t="shared" si="52"/>
        <v>747.85483994116601</v>
      </c>
      <c r="BM53" s="154">
        <f t="shared" si="52"/>
        <v>741.94843924860322</v>
      </c>
      <c r="BN53" s="154">
        <f t="shared" si="52"/>
        <v>754.47738451529324</v>
      </c>
      <c r="BO53" s="154">
        <f t="shared" si="52"/>
        <v>777.37071355414923</v>
      </c>
      <c r="BP53" s="154">
        <f t="shared" si="52"/>
        <v>681.68511107343227</v>
      </c>
      <c r="BQ53" s="154">
        <f t="shared" si="52"/>
        <v>584.94074041623026</v>
      </c>
      <c r="BR53" s="154">
        <f t="shared" si="52"/>
        <v>625.7140973630552</v>
      </c>
      <c r="BS53" s="154">
        <f t="shared" si="52"/>
        <v>659.04344769005604</v>
      </c>
      <c r="BT53" s="154">
        <f t="shared" si="52"/>
        <v>694.65355809735229</v>
      </c>
      <c r="BU53" s="155">
        <f t="shared" si="52"/>
        <v>732.94498637080824</v>
      </c>
      <c r="BV53" s="154">
        <f t="shared" si="52"/>
        <v>365.81609415298459</v>
      </c>
      <c r="BW53" s="154">
        <f t="shared" si="52"/>
        <v>400.03645249442036</v>
      </c>
      <c r="BX53" s="154">
        <f t="shared" si="52"/>
        <v>848.32553016109637</v>
      </c>
      <c r="BY53" s="154">
        <f t="shared" si="52"/>
        <v>834.8659454516511</v>
      </c>
      <c r="BZ53" s="154">
        <f t="shared" si="52"/>
        <v>842.62992829976224</v>
      </c>
      <c r="CA53" s="154">
        <f t="shared" si="52"/>
        <v>862.26446875974659</v>
      </c>
      <c r="CB53" s="154">
        <f t="shared" si="52"/>
        <v>755.37680012132853</v>
      </c>
      <c r="CC53" s="154">
        <f t="shared" si="52"/>
        <v>660.68340008067935</v>
      </c>
      <c r="CD53" s="154">
        <f t="shared" si="52"/>
        <v>709.31887976697294</v>
      </c>
      <c r="CE53" s="154">
        <f t="shared" si="52"/>
        <v>754.09049126749471</v>
      </c>
      <c r="CF53" s="154">
        <f t="shared" si="52"/>
        <v>808.98618687431929</v>
      </c>
      <c r="CG53" s="155">
        <f t="shared" si="52"/>
        <v>859.16465300931509</v>
      </c>
      <c r="CH53" s="154">
        <f t="shared" si="51"/>
        <v>418.11889565350032</v>
      </c>
      <c r="CI53" s="154">
        <f t="shared" si="51"/>
        <v>458.58173664604794</v>
      </c>
      <c r="CJ53" s="154">
        <f t="shared" si="51"/>
        <v>975.63920072478447</v>
      </c>
      <c r="CK53" s="154">
        <f t="shared" si="51"/>
        <v>964.39946896957247</v>
      </c>
      <c r="CL53" s="154">
        <f t="shared" si="50"/>
        <v>976.9579725116705</v>
      </c>
      <c r="CM53" s="154">
        <f t="shared" si="50"/>
        <v>1002.6958645415198</v>
      </c>
      <c r="CN53" s="154">
        <f t="shared" si="50"/>
        <v>878.90673651638599</v>
      </c>
      <c r="CO53" s="154">
        <f t="shared" si="50"/>
        <v>769.30997290528376</v>
      </c>
      <c r="CP53" s="154">
        <f t="shared" si="50"/>
        <v>826.1866925343885</v>
      </c>
      <c r="CQ53" s="154">
        <f t="shared" si="50"/>
        <v>894.11821122468234</v>
      </c>
      <c r="CR53" s="154">
        <f t="shared" si="50"/>
        <v>957.61934618817816</v>
      </c>
      <c r="CS53" s="155">
        <f t="shared" si="50"/>
        <v>1015.6469195594468</v>
      </c>
    </row>
    <row r="54" spans="1:97" x14ac:dyDescent="0.25">
      <c r="A54" s="134" t="s">
        <v>69</v>
      </c>
      <c r="B54" s="134">
        <v>2</v>
      </c>
      <c r="C54" s="134">
        <v>6</v>
      </c>
      <c r="D54" s="134">
        <v>4</v>
      </c>
      <c r="E54" s="134">
        <v>3</v>
      </c>
      <c r="F54" s="134">
        <v>15</v>
      </c>
      <c r="G54" s="134">
        <v>13</v>
      </c>
      <c r="H54" s="134">
        <v>20</v>
      </c>
      <c r="I54" s="134">
        <v>22</v>
      </c>
      <c r="J54" s="134">
        <v>52</v>
      </c>
      <c r="K54" s="134">
        <v>26</v>
      </c>
      <c r="L54" s="134">
        <v>54</v>
      </c>
      <c r="M54" s="159">
        <v>50</v>
      </c>
      <c r="N54" s="134">
        <v>30</v>
      </c>
      <c r="O54" s="134">
        <v>24</v>
      </c>
      <c r="P54" s="134">
        <v>49</v>
      </c>
      <c r="Q54" s="134">
        <v>31</v>
      </c>
      <c r="R54" s="134">
        <v>52</v>
      </c>
      <c r="S54" s="134">
        <v>69</v>
      </c>
      <c r="T54" s="237">
        <v>53</v>
      </c>
      <c r="U54" s="237">
        <v>83</v>
      </c>
      <c r="V54" s="237">
        <f t="shared" si="52"/>
        <v>95.982000000000014</v>
      </c>
      <c r="W54" s="237">
        <f t="shared" si="52"/>
        <v>92.783999999999992</v>
      </c>
      <c r="X54" s="237">
        <f t="shared" si="52"/>
        <v>109.548</v>
      </c>
      <c r="Y54" s="238">
        <f t="shared" si="52"/>
        <v>127.851</v>
      </c>
      <c r="Z54" s="154">
        <f t="shared" si="52"/>
        <v>63.93</v>
      </c>
      <c r="AA54" s="154">
        <f t="shared" si="52"/>
        <v>69.44</v>
      </c>
      <c r="AB54" s="154">
        <f t="shared" si="52"/>
        <v>146.01999999999998</v>
      </c>
      <c r="AC54" s="154">
        <f t="shared" si="52"/>
        <v>142.345</v>
      </c>
      <c r="AD54" s="154">
        <f t="shared" si="52"/>
        <v>161.50566599999999</v>
      </c>
      <c r="AE54" s="154">
        <f t="shared" si="52"/>
        <v>197.48034291999997</v>
      </c>
      <c r="AF54" s="154">
        <f t="shared" si="52"/>
        <v>223.2031722788</v>
      </c>
      <c r="AG54" s="154">
        <f t="shared" si="52"/>
        <v>273.977299860068</v>
      </c>
      <c r="AH54" s="154">
        <f t="shared" si="52"/>
        <v>329.71714055048687</v>
      </c>
      <c r="AI54" s="154">
        <f t="shared" si="52"/>
        <v>371.17133043894842</v>
      </c>
      <c r="AJ54" s="154">
        <f t="shared" si="52"/>
        <v>413.86424069192122</v>
      </c>
      <c r="AK54" s="155">
        <f t="shared" si="52"/>
        <v>447.28822083015302</v>
      </c>
      <c r="AL54" s="154">
        <f t="shared" si="52"/>
        <v>161.584332410244</v>
      </c>
      <c r="AM54" s="154">
        <f t="shared" si="52"/>
        <v>148.53791670792461</v>
      </c>
      <c r="AN54" s="154">
        <f t="shared" si="52"/>
        <v>287.39763348269491</v>
      </c>
      <c r="AO54" s="154">
        <f t="shared" si="52"/>
        <v>272.24826940090526</v>
      </c>
      <c r="AP54" s="154">
        <f t="shared" si="52"/>
        <v>272.81992136515913</v>
      </c>
      <c r="AQ54" s="154">
        <f t="shared" si="52"/>
        <v>290.41137654514614</v>
      </c>
      <c r="AR54" s="154">
        <f t="shared" si="52"/>
        <v>282.86679778071306</v>
      </c>
      <c r="AS54" s="154">
        <f t="shared" si="52"/>
        <v>327.72930533229766</v>
      </c>
      <c r="AT54" s="154">
        <f t="shared" si="52"/>
        <v>381.73858654443393</v>
      </c>
      <c r="AU54" s="154">
        <f t="shared" si="52"/>
        <v>393.82229765908136</v>
      </c>
      <c r="AV54" s="154">
        <f t="shared" si="52"/>
        <v>416.99330701420126</v>
      </c>
      <c r="AW54" s="155">
        <f t="shared" si="52"/>
        <v>440.31685191704014</v>
      </c>
      <c r="AX54" s="154">
        <f t="shared" si="52"/>
        <v>184.95767606346965</v>
      </c>
      <c r="AY54" s="154">
        <f t="shared" si="52"/>
        <v>171.66000334856568</v>
      </c>
      <c r="AZ54" s="154">
        <f t="shared" si="52"/>
        <v>369.5743387480311</v>
      </c>
      <c r="BA54" s="154">
        <f t="shared" si="52"/>
        <v>350.53685918874498</v>
      </c>
      <c r="BB54" s="154">
        <f t="shared" si="52"/>
        <v>365.20074293213241</v>
      </c>
      <c r="BC54" s="154">
        <f t="shared" si="52"/>
        <v>375.86607279667106</v>
      </c>
      <c r="BD54" s="154">
        <f t="shared" si="52"/>
        <v>364.19792505754117</v>
      </c>
      <c r="BE54" s="154">
        <f t="shared" si="52"/>
        <v>419.3387684011459</v>
      </c>
      <c r="BF54" s="154">
        <f t="shared" si="52"/>
        <v>478.17925702654861</v>
      </c>
      <c r="BG54" s="154">
        <f t="shared" si="52"/>
        <v>475.15717567366056</v>
      </c>
      <c r="BH54" s="154">
        <f t="shared" si="52"/>
        <v>498.38380852814822</v>
      </c>
      <c r="BI54" s="155">
        <f t="shared" si="52"/>
        <v>513.46548662431496</v>
      </c>
      <c r="BJ54" s="154">
        <f t="shared" si="52"/>
        <v>210.2648045095975</v>
      </c>
      <c r="BK54" s="154">
        <f t="shared" si="52"/>
        <v>194.44585801162987</v>
      </c>
      <c r="BL54" s="154">
        <f t="shared" si="52"/>
        <v>423.08064645811385</v>
      </c>
      <c r="BM54" s="154">
        <f t="shared" si="52"/>
        <v>422.75343240843222</v>
      </c>
      <c r="BN54" s="154">
        <f t="shared" si="52"/>
        <v>447.00727782211334</v>
      </c>
      <c r="BO54" s="154">
        <f t="shared" si="52"/>
        <v>465.56778720261082</v>
      </c>
      <c r="BP54" s="154">
        <f t="shared" si="52"/>
        <v>482.87849027252798</v>
      </c>
      <c r="BQ54" s="154">
        <f t="shared" si="52"/>
        <v>553.87329059577166</v>
      </c>
      <c r="BR54" s="154">
        <f t="shared" si="52"/>
        <v>628.98734718178719</v>
      </c>
      <c r="BS54" s="154">
        <f t="shared" si="52"/>
        <v>639.84461373247734</v>
      </c>
      <c r="BT54" s="154">
        <f t="shared" si="52"/>
        <v>658.19744903550497</v>
      </c>
      <c r="BU54" s="155">
        <f t="shared" si="52"/>
        <v>677.8482965148155</v>
      </c>
      <c r="BV54" s="154">
        <f t="shared" si="52"/>
        <v>275.69418356700686</v>
      </c>
      <c r="BW54" s="154">
        <f t="shared" si="52"/>
        <v>249.09639077841283</v>
      </c>
      <c r="BX54" s="154">
        <f t="shared" si="52"/>
        <v>533.80404738512777</v>
      </c>
      <c r="BY54" s="154">
        <f t="shared" si="52"/>
        <v>525.71574298762584</v>
      </c>
      <c r="BZ54" s="154">
        <f t="shared" si="52"/>
        <v>533.87506645332371</v>
      </c>
      <c r="CA54" s="154">
        <f t="shared" si="52"/>
        <v>546.64300290654853</v>
      </c>
      <c r="CB54" s="154">
        <f t="shared" si="52"/>
        <v>556.4783562938685</v>
      </c>
      <c r="CC54" s="154">
        <f t="shared" si="52"/>
        <v>647.56162780637351</v>
      </c>
      <c r="CD54" s="154">
        <f t="shared" si="52"/>
        <v>731.83900220472151</v>
      </c>
      <c r="CE54" s="154">
        <f t="shared" si="52"/>
        <v>738.55838270168169</v>
      </c>
      <c r="CF54" s="154">
        <f t="shared" si="52"/>
        <v>761.98188466426768</v>
      </c>
      <c r="CG54" s="155">
        <f t="shared" si="52"/>
        <v>779.44687997908068</v>
      </c>
      <c r="CH54" s="154">
        <f t="shared" si="51"/>
        <v>306.63104590239232</v>
      </c>
      <c r="CI54" s="154">
        <f t="shared" si="51"/>
        <v>276.60879250464097</v>
      </c>
      <c r="CJ54" s="154">
        <f t="shared" si="51"/>
        <v>593.1537269706688</v>
      </c>
      <c r="CK54" s="154">
        <f t="shared" si="51"/>
        <v>586.2476339134414</v>
      </c>
      <c r="CL54" s="154">
        <f t="shared" si="50"/>
        <v>599.21379237903773</v>
      </c>
      <c r="CM54" s="154">
        <f t="shared" si="50"/>
        <v>617.65007877519997</v>
      </c>
      <c r="CN54" s="154">
        <f t="shared" si="50"/>
        <v>634.65424304048474</v>
      </c>
      <c r="CO54" s="154">
        <f t="shared" si="50"/>
        <v>740.56753661186133</v>
      </c>
      <c r="CP54" s="154">
        <f t="shared" si="50"/>
        <v>838.63015877760165</v>
      </c>
      <c r="CQ54" s="154">
        <f t="shared" si="50"/>
        <v>867.96752252019928</v>
      </c>
      <c r="CR54" s="154">
        <f t="shared" si="50"/>
        <v>898.21225898369562</v>
      </c>
      <c r="CS54" s="155">
        <f t="shared" si="50"/>
        <v>921.46238761658117</v>
      </c>
    </row>
    <row r="55" spans="1:97" s="241" customFormat="1" x14ac:dyDescent="0.25">
      <c r="A55" s="176" t="s">
        <v>100</v>
      </c>
      <c r="B55" s="252">
        <f>SUM(B49:B54)</f>
        <v>251</v>
      </c>
      <c r="C55" s="252">
        <f t="shared" ref="C55:BN55" si="53">SUM(C49:C54)</f>
        <v>233</v>
      </c>
      <c r="D55" s="252">
        <f t="shared" si="53"/>
        <v>325</v>
      </c>
      <c r="E55" s="252">
        <f t="shared" si="53"/>
        <v>333</v>
      </c>
      <c r="F55" s="252">
        <f t="shared" si="53"/>
        <v>399</v>
      </c>
      <c r="G55" s="252">
        <f t="shared" si="53"/>
        <v>440</v>
      </c>
      <c r="H55" s="252">
        <f t="shared" si="53"/>
        <v>488</v>
      </c>
      <c r="I55" s="252">
        <f t="shared" si="53"/>
        <v>398</v>
      </c>
      <c r="J55" s="252">
        <f t="shared" si="53"/>
        <v>748</v>
      </c>
      <c r="K55" s="252">
        <f t="shared" si="53"/>
        <v>617</v>
      </c>
      <c r="L55" s="252">
        <f t="shared" si="53"/>
        <v>743</v>
      </c>
      <c r="M55" s="253">
        <f t="shared" si="53"/>
        <v>793</v>
      </c>
      <c r="N55" s="252">
        <f t="shared" si="53"/>
        <v>382</v>
      </c>
      <c r="O55" s="252">
        <f t="shared" si="53"/>
        <v>379</v>
      </c>
      <c r="P55" s="252">
        <f t="shared" si="53"/>
        <v>637</v>
      </c>
      <c r="Q55" s="252">
        <f t="shared" si="53"/>
        <v>540</v>
      </c>
      <c r="R55" s="252">
        <f t="shared" si="53"/>
        <v>650</v>
      </c>
      <c r="S55" s="252">
        <f t="shared" si="53"/>
        <v>1050</v>
      </c>
      <c r="T55" s="239">
        <f t="shared" si="53"/>
        <v>816</v>
      </c>
      <c r="U55" s="239">
        <f t="shared" si="53"/>
        <v>944</v>
      </c>
      <c r="V55" s="239">
        <f t="shared" si="53"/>
        <v>1338.0557512</v>
      </c>
      <c r="W55" s="239">
        <f t="shared" si="53"/>
        <v>1334.5133708735998</v>
      </c>
      <c r="X55" s="239">
        <f t="shared" si="53"/>
        <v>1456.4418865788803</v>
      </c>
      <c r="Y55" s="240">
        <f t="shared" si="53"/>
        <v>1660.6178248591809</v>
      </c>
      <c r="Z55" s="164">
        <f t="shared" si="53"/>
        <v>659.45872741654546</v>
      </c>
      <c r="AA55" s="164">
        <f t="shared" si="53"/>
        <v>600.3361475540944</v>
      </c>
      <c r="AB55" s="164">
        <f t="shared" si="53"/>
        <v>1256.5426825824438</v>
      </c>
      <c r="AC55" s="164">
        <f t="shared" si="53"/>
        <v>1277.7863709415328</v>
      </c>
      <c r="AD55" s="164">
        <f t="shared" si="53"/>
        <v>1387.7838713499937</v>
      </c>
      <c r="AE55" s="164">
        <f t="shared" si="53"/>
        <v>1558.4072318063259</v>
      </c>
      <c r="AF55" s="164">
        <f t="shared" si="53"/>
        <v>1576.5023382570982</v>
      </c>
      <c r="AG55" s="164">
        <f t="shared" si="53"/>
        <v>1684.6852475840128</v>
      </c>
      <c r="AH55" s="164">
        <f t="shared" si="53"/>
        <v>1830.5817366263468</v>
      </c>
      <c r="AI55" s="164">
        <f t="shared" si="53"/>
        <v>1866.7684261657885</v>
      </c>
      <c r="AJ55" s="164">
        <f t="shared" si="53"/>
        <v>1978.5726590752779</v>
      </c>
      <c r="AK55" s="165">
        <f t="shared" si="53"/>
        <v>2120.5733332320606</v>
      </c>
      <c r="AL55" s="164">
        <f t="shared" si="53"/>
        <v>901.98216197432578</v>
      </c>
      <c r="AM55" s="164">
        <f t="shared" si="53"/>
        <v>808.70051239104293</v>
      </c>
      <c r="AN55" s="164">
        <f t="shared" si="53"/>
        <v>1714.0805052773107</v>
      </c>
      <c r="AO55" s="164">
        <f t="shared" si="53"/>
        <v>1702.8055973168555</v>
      </c>
      <c r="AP55" s="164">
        <f t="shared" si="53"/>
        <v>1804.8829889972142</v>
      </c>
      <c r="AQ55" s="164">
        <f t="shared" si="53"/>
        <v>1895.4993482414075</v>
      </c>
      <c r="AR55" s="164">
        <f t="shared" si="53"/>
        <v>1897.8683753494247</v>
      </c>
      <c r="AS55" s="164">
        <f t="shared" si="53"/>
        <v>2017.6275683866827</v>
      </c>
      <c r="AT55" s="164">
        <f t="shared" si="53"/>
        <v>2143.8745953452881</v>
      </c>
      <c r="AU55" s="164">
        <f t="shared" si="53"/>
        <v>2158.9085388048306</v>
      </c>
      <c r="AV55" s="164">
        <f t="shared" si="53"/>
        <v>2263.56703832941</v>
      </c>
      <c r="AW55" s="165">
        <f t="shared" si="53"/>
        <v>2365.7520839845574</v>
      </c>
      <c r="AX55" s="164">
        <f t="shared" si="53"/>
        <v>1031.4067379681032</v>
      </c>
      <c r="AY55" s="164">
        <f t="shared" si="53"/>
        <v>930.65022953236894</v>
      </c>
      <c r="AZ55" s="164">
        <f t="shared" si="53"/>
        <v>2137.3998432634899</v>
      </c>
      <c r="BA55" s="164">
        <f t="shared" si="53"/>
        <v>2207.6656275465448</v>
      </c>
      <c r="BB55" s="164">
        <f t="shared" si="53"/>
        <v>2340.1505733307049</v>
      </c>
      <c r="BC55" s="164">
        <f t="shared" si="53"/>
        <v>2451.9354826824078</v>
      </c>
      <c r="BD55" s="164">
        <f t="shared" si="53"/>
        <v>2528.68474650996</v>
      </c>
      <c r="BE55" s="164">
        <f t="shared" si="53"/>
        <v>2669.3527657637501</v>
      </c>
      <c r="BF55" s="164">
        <f t="shared" si="53"/>
        <v>2824.7208831918388</v>
      </c>
      <c r="BG55" s="164">
        <f t="shared" si="53"/>
        <v>2907.4311303555346</v>
      </c>
      <c r="BH55" s="164">
        <f t="shared" si="53"/>
        <v>3023.4994157182555</v>
      </c>
      <c r="BI55" s="165">
        <f t="shared" si="53"/>
        <v>3142.8394322248573</v>
      </c>
      <c r="BJ55" s="164">
        <f t="shared" si="53"/>
        <v>1303.7433709056563</v>
      </c>
      <c r="BK55" s="164">
        <f t="shared" si="53"/>
        <v>1170.4428453939643</v>
      </c>
      <c r="BL55" s="164">
        <f t="shared" si="53"/>
        <v>2641.067231962521</v>
      </c>
      <c r="BM55" s="164">
        <f t="shared" si="53"/>
        <v>2704.1396523270391</v>
      </c>
      <c r="BN55" s="164">
        <f t="shared" si="53"/>
        <v>2840.6432027091619</v>
      </c>
      <c r="BO55" s="164">
        <f t="shared" ref="BO55:CS55" si="54">SUM(BO49:BO54)</f>
        <v>2954.8678158075018</v>
      </c>
      <c r="BP55" s="164">
        <f t="shared" si="54"/>
        <v>3061.2581081603644</v>
      </c>
      <c r="BQ55" s="164">
        <f t="shared" si="54"/>
        <v>3206.3393113098869</v>
      </c>
      <c r="BR55" s="164">
        <f t="shared" si="54"/>
        <v>3369.5150500414311</v>
      </c>
      <c r="BS55" s="164">
        <f t="shared" si="54"/>
        <v>3437.1512055715102</v>
      </c>
      <c r="BT55" s="164">
        <f t="shared" si="54"/>
        <v>3535.1407167247366</v>
      </c>
      <c r="BU55" s="165">
        <f t="shared" si="54"/>
        <v>3649.2269671646945</v>
      </c>
      <c r="BV55" s="164">
        <f t="shared" si="54"/>
        <v>1499.2009705132341</v>
      </c>
      <c r="BW55" s="164">
        <f t="shared" si="54"/>
        <v>1342.0835793662366</v>
      </c>
      <c r="BX55" s="164">
        <f t="shared" si="54"/>
        <v>3019.8933751256941</v>
      </c>
      <c r="BY55" s="164">
        <f t="shared" si="54"/>
        <v>3092.4373113463016</v>
      </c>
      <c r="BZ55" s="164">
        <f t="shared" si="54"/>
        <v>3233.3971554942254</v>
      </c>
      <c r="CA55" s="164">
        <f t="shared" si="54"/>
        <v>3358.7100680575586</v>
      </c>
      <c r="CB55" s="164">
        <f t="shared" si="54"/>
        <v>3482.5960009279952</v>
      </c>
      <c r="CC55" s="164">
        <f t="shared" si="54"/>
        <v>3728.4079330850873</v>
      </c>
      <c r="CD55" s="164">
        <f t="shared" si="54"/>
        <v>3923.6007969959628</v>
      </c>
      <c r="CE55" s="164">
        <f t="shared" si="54"/>
        <v>4015.454340775595</v>
      </c>
      <c r="CF55" s="164">
        <f t="shared" si="54"/>
        <v>4179.8989304942779</v>
      </c>
      <c r="CG55" s="165">
        <f t="shared" si="54"/>
        <v>4321.4886830326577</v>
      </c>
      <c r="CH55" s="164">
        <f t="shared" si="54"/>
        <v>1723.0854087644782</v>
      </c>
      <c r="CI55" s="164">
        <f t="shared" si="54"/>
        <v>1541.9817311055326</v>
      </c>
      <c r="CJ55" s="164">
        <f t="shared" si="54"/>
        <v>3475.2588799103783</v>
      </c>
      <c r="CK55" s="164">
        <f t="shared" si="54"/>
        <v>3562.9113348015685</v>
      </c>
      <c r="CL55" s="164">
        <f t="shared" si="54"/>
        <v>3730.4723740828285</v>
      </c>
      <c r="CM55" s="164">
        <f t="shared" si="54"/>
        <v>3879.6402128095278</v>
      </c>
      <c r="CN55" s="164">
        <f t="shared" si="54"/>
        <v>4027.4037262874294</v>
      </c>
      <c r="CO55" s="164">
        <f t="shared" si="54"/>
        <v>4311.081781820465</v>
      </c>
      <c r="CP55" s="164">
        <f t="shared" si="54"/>
        <v>4536.0082465683345</v>
      </c>
      <c r="CQ55" s="164">
        <f t="shared" si="54"/>
        <v>4736.5525258260277</v>
      </c>
      <c r="CR55" s="164">
        <f t="shared" si="54"/>
        <v>4930.1804669861331</v>
      </c>
      <c r="CS55" s="165">
        <f t="shared" si="54"/>
        <v>5097.0445259185535</v>
      </c>
    </row>
    <row r="57" spans="1:97" s="236" customFormat="1" x14ac:dyDescent="0.25">
      <c r="A57" s="233"/>
      <c r="B57" s="233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5"/>
      <c r="N57" s="234"/>
      <c r="O57" s="234"/>
      <c r="P57" s="234"/>
      <c r="Q57" s="234"/>
      <c r="R57" s="234"/>
      <c r="S57" s="234"/>
      <c r="T57" s="234"/>
      <c r="U57" s="234"/>
      <c r="V57" s="234"/>
      <c r="W57" s="234"/>
      <c r="X57" s="234"/>
      <c r="Y57" s="235"/>
      <c r="Z57" s="234"/>
      <c r="AA57" s="234"/>
      <c r="AB57" s="234"/>
      <c r="AC57" s="234"/>
      <c r="AD57" s="234"/>
      <c r="AE57" s="234"/>
      <c r="AF57" s="234"/>
      <c r="AG57" s="234"/>
      <c r="AH57" s="234"/>
      <c r="AI57" s="234"/>
      <c r="AJ57" s="234"/>
      <c r="AK57" s="235"/>
      <c r="AL57" s="234"/>
      <c r="AM57" s="234"/>
      <c r="AN57" s="234"/>
      <c r="AO57" s="234"/>
      <c r="AP57" s="234"/>
      <c r="AQ57" s="234"/>
      <c r="AR57" s="234"/>
      <c r="AS57" s="234"/>
      <c r="AT57" s="234"/>
      <c r="AU57" s="234"/>
      <c r="AV57" s="234"/>
      <c r="AW57" s="235"/>
      <c r="AX57" s="234"/>
      <c r="AY57" s="234"/>
      <c r="AZ57" s="234"/>
      <c r="BA57" s="234"/>
      <c r="BB57" s="234"/>
      <c r="BC57" s="234"/>
      <c r="BD57" s="234"/>
      <c r="BE57" s="234"/>
      <c r="BF57" s="234"/>
      <c r="BG57" s="234"/>
      <c r="BH57" s="234"/>
      <c r="BI57" s="235"/>
      <c r="BJ57" s="234"/>
      <c r="BK57" s="234"/>
      <c r="BL57" s="234"/>
      <c r="BM57" s="234"/>
      <c r="BN57" s="234"/>
      <c r="BO57" s="234"/>
      <c r="BP57" s="234"/>
      <c r="BQ57" s="234"/>
      <c r="BR57" s="234"/>
      <c r="BS57" s="234"/>
      <c r="BT57" s="234"/>
      <c r="BU57" s="235"/>
      <c r="BV57" s="234"/>
      <c r="BW57" s="234"/>
      <c r="BX57" s="234"/>
      <c r="BY57" s="234"/>
      <c r="BZ57" s="234"/>
      <c r="CA57" s="234"/>
      <c r="CB57" s="234"/>
      <c r="CC57" s="234"/>
      <c r="CD57" s="234"/>
      <c r="CE57" s="234"/>
      <c r="CF57" s="234"/>
      <c r="CG57" s="235"/>
      <c r="CH57" s="234"/>
      <c r="CI57" s="234"/>
      <c r="CJ57" s="234"/>
      <c r="CK57" s="234"/>
      <c r="CL57" s="234"/>
      <c r="CM57" s="234"/>
      <c r="CN57" s="234"/>
      <c r="CO57" s="234"/>
      <c r="CP57" s="234"/>
      <c r="CQ57" s="234"/>
      <c r="CR57" s="234"/>
      <c r="CS57" s="235"/>
    </row>
    <row r="58" spans="1:97" s="140" customFormat="1" x14ac:dyDescent="0.25">
      <c r="A58" s="140" t="s">
        <v>50</v>
      </c>
      <c r="B58" s="140">
        <f t="shared" ref="B58:BM58" si="55">B32</f>
        <v>42005</v>
      </c>
      <c r="C58" s="140">
        <f t="shared" si="55"/>
        <v>42036</v>
      </c>
      <c r="D58" s="140">
        <f t="shared" si="55"/>
        <v>42064</v>
      </c>
      <c r="E58" s="140">
        <f t="shared" si="55"/>
        <v>42095</v>
      </c>
      <c r="F58" s="140">
        <f t="shared" si="55"/>
        <v>42125</v>
      </c>
      <c r="G58" s="140">
        <f t="shared" si="55"/>
        <v>42156</v>
      </c>
      <c r="H58" s="140">
        <f t="shared" si="55"/>
        <v>42186</v>
      </c>
      <c r="I58" s="140">
        <f t="shared" si="55"/>
        <v>42217</v>
      </c>
      <c r="J58" s="140">
        <f t="shared" si="55"/>
        <v>42248</v>
      </c>
      <c r="K58" s="140">
        <f t="shared" si="55"/>
        <v>42278</v>
      </c>
      <c r="L58" s="140">
        <f t="shared" si="55"/>
        <v>42309</v>
      </c>
      <c r="M58" s="141">
        <f t="shared" si="55"/>
        <v>42339</v>
      </c>
      <c r="N58" s="212">
        <f t="shared" si="55"/>
        <v>42370</v>
      </c>
      <c r="O58" s="212">
        <f t="shared" si="55"/>
        <v>42401</v>
      </c>
      <c r="P58" s="212">
        <f t="shared" si="55"/>
        <v>42430</v>
      </c>
      <c r="Q58" s="212">
        <f t="shared" si="55"/>
        <v>42461</v>
      </c>
      <c r="R58" s="212">
        <f t="shared" si="55"/>
        <v>42491</v>
      </c>
      <c r="S58" s="212">
        <f t="shared" si="55"/>
        <v>42522</v>
      </c>
      <c r="T58" s="212">
        <f t="shared" si="55"/>
        <v>42552</v>
      </c>
      <c r="U58" s="212">
        <f t="shared" si="55"/>
        <v>42583</v>
      </c>
      <c r="V58" s="140">
        <f t="shared" si="55"/>
        <v>42614</v>
      </c>
      <c r="W58" s="140">
        <f t="shared" si="55"/>
        <v>42644</v>
      </c>
      <c r="X58" s="140">
        <f t="shared" si="55"/>
        <v>42675</v>
      </c>
      <c r="Y58" s="141">
        <f t="shared" si="55"/>
        <v>42705</v>
      </c>
      <c r="Z58" s="140">
        <f t="shared" si="55"/>
        <v>42752</v>
      </c>
      <c r="AA58" s="140">
        <f t="shared" si="55"/>
        <v>42783</v>
      </c>
      <c r="AB58" s="140">
        <f t="shared" si="55"/>
        <v>42811</v>
      </c>
      <c r="AC58" s="140">
        <f t="shared" si="55"/>
        <v>42842</v>
      </c>
      <c r="AD58" s="140">
        <f t="shared" si="55"/>
        <v>42872</v>
      </c>
      <c r="AE58" s="140">
        <f t="shared" si="55"/>
        <v>42903</v>
      </c>
      <c r="AF58" s="140">
        <f t="shared" si="55"/>
        <v>42933</v>
      </c>
      <c r="AG58" s="140">
        <f t="shared" si="55"/>
        <v>42964</v>
      </c>
      <c r="AH58" s="140">
        <f t="shared" si="55"/>
        <v>42995</v>
      </c>
      <c r="AI58" s="140">
        <f t="shared" si="55"/>
        <v>43025</v>
      </c>
      <c r="AJ58" s="140">
        <f t="shared" si="55"/>
        <v>43056</v>
      </c>
      <c r="AK58" s="141">
        <f t="shared" si="55"/>
        <v>43086</v>
      </c>
      <c r="AL58" s="140">
        <f t="shared" si="55"/>
        <v>43118</v>
      </c>
      <c r="AM58" s="140">
        <f t="shared" si="55"/>
        <v>43149</v>
      </c>
      <c r="AN58" s="140">
        <f t="shared" si="55"/>
        <v>43177</v>
      </c>
      <c r="AO58" s="140">
        <f t="shared" si="55"/>
        <v>43208</v>
      </c>
      <c r="AP58" s="140">
        <f t="shared" si="55"/>
        <v>43238</v>
      </c>
      <c r="AQ58" s="140">
        <f t="shared" si="55"/>
        <v>43269</v>
      </c>
      <c r="AR58" s="140">
        <f t="shared" si="55"/>
        <v>43299</v>
      </c>
      <c r="AS58" s="140">
        <f t="shared" si="55"/>
        <v>43330</v>
      </c>
      <c r="AT58" s="140">
        <f t="shared" si="55"/>
        <v>43361</v>
      </c>
      <c r="AU58" s="140">
        <f t="shared" si="55"/>
        <v>43391</v>
      </c>
      <c r="AV58" s="140">
        <f t="shared" si="55"/>
        <v>43422</v>
      </c>
      <c r="AW58" s="141">
        <f t="shared" si="55"/>
        <v>43452</v>
      </c>
      <c r="AX58" s="140">
        <f t="shared" si="55"/>
        <v>43483</v>
      </c>
      <c r="AY58" s="140">
        <f t="shared" si="55"/>
        <v>43514</v>
      </c>
      <c r="AZ58" s="140">
        <f t="shared" si="55"/>
        <v>43542</v>
      </c>
      <c r="BA58" s="140">
        <f t="shared" si="55"/>
        <v>43573</v>
      </c>
      <c r="BB58" s="140">
        <f t="shared" si="55"/>
        <v>43603</v>
      </c>
      <c r="BC58" s="140">
        <f t="shared" si="55"/>
        <v>43634</v>
      </c>
      <c r="BD58" s="140">
        <f t="shared" si="55"/>
        <v>43664</v>
      </c>
      <c r="BE58" s="140">
        <f t="shared" si="55"/>
        <v>43695</v>
      </c>
      <c r="BF58" s="140">
        <f t="shared" si="55"/>
        <v>43726</v>
      </c>
      <c r="BG58" s="140">
        <f t="shared" si="55"/>
        <v>43756</v>
      </c>
      <c r="BH58" s="140">
        <f t="shared" si="55"/>
        <v>43787</v>
      </c>
      <c r="BI58" s="141">
        <f t="shared" si="55"/>
        <v>43817</v>
      </c>
      <c r="BJ58" s="140">
        <f t="shared" si="55"/>
        <v>43848</v>
      </c>
      <c r="BK58" s="140">
        <f t="shared" si="55"/>
        <v>43879</v>
      </c>
      <c r="BL58" s="140">
        <f t="shared" si="55"/>
        <v>43908</v>
      </c>
      <c r="BM58" s="140">
        <f t="shared" si="55"/>
        <v>43939</v>
      </c>
      <c r="BN58" s="140">
        <f t="shared" ref="BN58:CS58" si="56">BN32</f>
        <v>43969</v>
      </c>
      <c r="BO58" s="140">
        <f t="shared" si="56"/>
        <v>44000</v>
      </c>
      <c r="BP58" s="140">
        <f t="shared" si="56"/>
        <v>44030</v>
      </c>
      <c r="BQ58" s="140">
        <f t="shared" si="56"/>
        <v>44061</v>
      </c>
      <c r="BR58" s="140">
        <f t="shared" si="56"/>
        <v>44092</v>
      </c>
      <c r="BS58" s="140">
        <f t="shared" si="56"/>
        <v>44122</v>
      </c>
      <c r="BT58" s="140">
        <f t="shared" si="56"/>
        <v>44153</v>
      </c>
      <c r="BU58" s="141">
        <f t="shared" si="56"/>
        <v>44183</v>
      </c>
      <c r="BV58" s="140">
        <f t="shared" si="56"/>
        <v>44214</v>
      </c>
      <c r="BW58" s="140">
        <f t="shared" si="56"/>
        <v>44245</v>
      </c>
      <c r="BX58" s="140">
        <f t="shared" si="56"/>
        <v>44273</v>
      </c>
      <c r="BY58" s="140">
        <f t="shared" si="56"/>
        <v>44304</v>
      </c>
      <c r="BZ58" s="140">
        <f t="shared" si="56"/>
        <v>44334</v>
      </c>
      <c r="CA58" s="140">
        <f t="shared" si="56"/>
        <v>44365</v>
      </c>
      <c r="CB58" s="140">
        <f t="shared" si="56"/>
        <v>44395</v>
      </c>
      <c r="CC58" s="140">
        <f t="shared" si="56"/>
        <v>44426</v>
      </c>
      <c r="CD58" s="140">
        <f t="shared" si="56"/>
        <v>44457</v>
      </c>
      <c r="CE58" s="140">
        <f t="shared" si="56"/>
        <v>44487</v>
      </c>
      <c r="CF58" s="140">
        <f t="shared" si="56"/>
        <v>44518</v>
      </c>
      <c r="CG58" s="141">
        <f t="shared" si="56"/>
        <v>44548</v>
      </c>
      <c r="CH58" s="140">
        <f t="shared" si="56"/>
        <v>44579</v>
      </c>
      <c r="CI58" s="140">
        <f t="shared" si="56"/>
        <v>44610</v>
      </c>
      <c r="CJ58" s="140">
        <f t="shared" si="56"/>
        <v>44638</v>
      </c>
      <c r="CK58" s="140">
        <f t="shared" si="56"/>
        <v>44669</v>
      </c>
      <c r="CL58" s="140">
        <f t="shared" si="56"/>
        <v>44699</v>
      </c>
      <c r="CM58" s="140">
        <f t="shared" si="56"/>
        <v>44730</v>
      </c>
      <c r="CN58" s="140">
        <f t="shared" si="56"/>
        <v>44760</v>
      </c>
      <c r="CO58" s="140">
        <f t="shared" si="56"/>
        <v>44791</v>
      </c>
      <c r="CP58" s="140">
        <f t="shared" si="56"/>
        <v>44822</v>
      </c>
      <c r="CQ58" s="140">
        <f t="shared" si="56"/>
        <v>44852</v>
      </c>
      <c r="CR58" s="140">
        <f t="shared" si="56"/>
        <v>44883</v>
      </c>
      <c r="CS58" s="141">
        <f t="shared" si="56"/>
        <v>44913</v>
      </c>
    </row>
    <row r="59" spans="1:97" s="151" customFormat="1" x14ac:dyDescent="0.25">
      <c r="A59" s="151" t="s">
        <v>99</v>
      </c>
      <c r="B59" s="151">
        <f t="shared" ref="B59:S66" si="57">IFERROR(B48/B33,"")</f>
        <v>0.61111111111111116</v>
      </c>
      <c r="C59" s="151">
        <f t="shared" si="57"/>
        <v>0.27777777777777779</v>
      </c>
      <c r="D59" s="151">
        <f t="shared" si="57"/>
        <v>0.55000000000000004</v>
      </c>
      <c r="E59" s="151">
        <f t="shared" si="57"/>
        <v>0.55000000000000004</v>
      </c>
      <c r="F59" s="151">
        <f t="shared" si="57"/>
        <v>0.84210526315789469</v>
      </c>
      <c r="G59" s="151">
        <f t="shared" si="57"/>
        <v>0.72222222222222221</v>
      </c>
      <c r="H59" s="151">
        <f t="shared" si="57"/>
        <v>0.60869565217391308</v>
      </c>
      <c r="I59" s="151">
        <f t="shared" si="57"/>
        <v>0.56521739130434778</v>
      </c>
      <c r="J59" s="151">
        <f t="shared" si="57"/>
        <v>0.70833333333333337</v>
      </c>
      <c r="K59" s="151">
        <f t="shared" si="57"/>
        <v>0.79166666666666663</v>
      </c>
      <c r="L59" s="151">
        <f t="shared" si="57"/>
        <v>0.52173913043478259</v>
      </c>
      <c r="M59" s="152">
        <f t="shared" si="57"/>
        <v>0.6</v>
      </c>
      <c r="N59" s="151">
        <f t="shared" si="57"/>
        <v>0.32432432432432434</v>
      </c>
      <c r="O59" s="151">
        <f t="shared" si="57"/>
        <v>0.22222222222222221</v>
      </c>
      <c r="P59" s="151">
        <f t="shared" si="57"/>
        <v>0.48648648648648651</v>
      </c>
      <c r="Q59" s="151">
        <f t="shared" si="57"/>
        <v>0.3611111111111111</v>
      </c>
      <c r="R59" s="151">
        <f t="shared" si="57"/>
        <v>0.40625</v>
      </c>
      <c r="S59" s="151">
        <f t="shared" si="57"/>
        <v>0.5</v>
      </c>
      <c r="T59" s="259">
        <v>0.51724137931034486</v>
      </c>
      <c r="U59" s="259">
        <v>0.46153846153846156</v>
      </c>
      <c r="V59" s="260">
        <v>0.44</v>
      </c>
      <c r="W59" s="260">
        <v>0.42</v>
      </c>
      <c r="X59" s="260">
        <v>0.45</v>
      </c>
      <c r="Y59" s="261">
        <v>0.48</v>
      </c>
      <c r="Z59" s="221">
        <v>0.35</v>
      </c>
      <c r="AA59" s="221">
        <v>0.35</v>
      </c>
      <c r="AB59" s="221">
        <v>0.35</v>
      </c>
      <c r="AC59" s="262">
        <f>AB59*0.98</f>
        <v>0.34299999999999997</v>
      </c>
      <c r="AD59" s="262">
        <f t="shared" ref="AD59:AK65" si="58">AC59*1.01</f>
        <v>0.34642999999999996</v>
      </c>
      <c r="AE59" s="262">
        <f t="shared" si="58"/>
        <v>0.34989429999999994</v>
      </c>
      <c r="AF59" s="262">
        <f t="shared" si="58"/>
        <v>0.35339324299999991</v>
      </c>
      <c r="AG59" s="262">
        <f t="shared" si="58"/>
        <v>0.35692717542999991</v>
      </c>
      <c r="AH59" s="262">
        <f t="shared" si="58"/>
        <v>0.36049644718429991</v>
      </c>
      <c r="AI59" s="262">
        <f t="shared" si="58"/>
        <v>0.3641014116561429</v>
      </c>
      <c r="AJ59" s="262">
        <f t="shared" si="58"/>
        <v>0.36774242577270433</v>
      </c>
      <c r="AK59" s="263">
        <f t="shared" si="58"/>
        <v>0.37141985003043138</v>
      </c>
      <c r="AL59" s="264">
        <v>0.35699999999999998</v>
      </c>
      <c r="AM59" s="262">
        <v>0.35699999999999998</v>
      </c>
      <c r="AN59" s="262">
        <f t="shared" ref="AN59:AW65" si="59">AB59*1.01</f>
        <v>0.35349999999999998</v>
      </c>
      <c r="AO59" s="262">
        <f t="shared" si="59"/>
        <v>0.34642999999999996</v>
      </c>
      <c r="AP59" s="262">
        <f t="shared" si="59"/>
        <v>0.34989429999999994</v>
      </c>
      <c r="AQ59" s="262">
        <f t="shared" si="59"/>
        <v>0.35339324299999991</v>
      </c>
      <c r="AR59" s="262">
        <f t="shared" si="59"/>
        <v>0.35692717542999991</v>
      </c>
      <c r="AS59" s="262">
        <f t="shared" si="59"/>
        <v>0.36049644718429991</v>
      </c>
      <c r="AT59" s="262">
        <f t="shared" si="59"/>
        <v>0.3641014116561429</v>
      </c>
      <c r="AU59" s="262">
        <f t="shared" si="59"/>
        <v>0.36774242577270433</v>
      </c>
      <c r="AV59" s="262">
        <f t="shared" si="59"/>
        <v>0.37141985003043138</v>
      </c>
      <c r="AW59" s="263">
        <f t="shared" si="59"/>
        <v>0.37513404853073568</v>
      </c>
      <c r="AX59" s="264">
        <f>AL59</f>
        <v>0.35699999999999998</v>
      </c>
      <c r="AY59" s="264">
        <f>AM59</f>
        <v>0.35699999999999998</v>
      </c>
      <c r="AZ59" s="262">
        <f>AN59*1.06</f>
        <v>0.37470999999999999</v>
      </c>
      <c r="BA59" s="262">
        <f>AO59*1.06</f>
        <v>0.36721579999999998</v>
      </c>
      <c r="BB59" s="262">
        <f>AP59*1.06</f>
        <v>0.37088795799999996</v>
      </c>
      <c r="BC59" s="262">
        <f t="shared" ref="BC59:BI65" si="60">AQ59*1.05</f>
        <v>0.3710629051499999</v>
      </c>
      <c r="BD59" s="262">
        <f t="shared" si="60"/>
        <v>0.37477353420149995</v>
      </c>
      <c r="BE59" s="262">
        <f t="shared" si="60"/>
        <v>0.37852126954351489</v>
      </c>
      <c r="BF59" s="262">
        <f t="shared" si="60"/>
        <v>0.38230648223895008</v>
      </c>
      <c r="BG59" s="262">
        <f t="shared" si="60"/>
        <v>0.38612954706133956</v>
      </c>
      <c r="BH59" s="262">
        <f t="shared" si="60"/>
        <v>0.38999084253195299</v>
      </c>
      <c r="BI59" s="262">
        <f>AW59*1.07</f>
        <v>0.40139343192788718</v>
      </c>
      <c r="BJ59" s="264">
        <f>AX59*1</f>
        <v>0.35699999999999998</v>
      </c>
      <c r="BK59" s="262">
        <f>AY59*1</f>
        <v>0.35699999999999998</v>
      </c>
      <c r="BL59" s="262">
        <f>AZ59*1</f>
        <v>0.37470999999999999</v>
      </c>
      <c r="BM59" s="262">
        <f>BA59*1</f>
        <v>0.36721579999999998</v>
      </c>
      <c r="BN59" s="262">
        <f t="shared" ref="BN59:BO65" si="61">BB59*1</f>
        <v>0.37088795799999996</v>
      </c>
      <c r="BO59" s="262">
        <f t="shared" si="61"/>
        <v>0.3710629051499999</v>
      </c>
      <c r="BP59" s="262">
        <f t="shared" ref="BP59:BU65" si="62">BD59*1.01</f>
        <v>0.37852126954351495</v>
      </c>
      <c r="BQ59" s="262">
        <f t="shared" si="62"/>
        <v>0.38230648223895003</v>
      </c>
      <c r="BR59" s="262">
        <f t="shared" si="62"/>
        <v>0.38612954706133956</v>
      </c>
      <c r="BS59" s="262">
        <f t="shared" si="62"/>
        <v>0.38999084253195299</v>
      </c>
      <c r="BT59" s="262">
        <f t="shared" si="62"/>
        <v>0.3938907509572725</v>
      </c>
      <c r="BU59" s="263">
        <f t="shared" si="62"/>
        <v>0.40540736624716606</v>
      </c>
      <c r="BV59" s="264">
        <f>BJ59*1</f>
        <v>0.35699999999999998</v>
      </c>
      <c r="BW59" s="262">
        <f>BK59*1</f>
        <v>0.35699999999999998</v>
      </c>
      <c r="BX59" s="262">
        <f t="shared" ref="BX59:CB65" si="63">BL59*1</f>
        <v>0.37470999999999999</v>
      </c>
      <c r="BY59" s="262">
        <f t="shared" si="63"/>
        <v>0.36721579999999998</v>
      </c>
      <c r="BZ59" s="262">
        <f t="shared" si="63"/>
        <v>0.37088795799999996</v>
      </c>
      <c r="CA59" s="262">
        <f t="shared" si="63"/>
        <v>0.3710629051499999</v>
      </c>
      <c r="CB59" s="262">
        <f t="shared" si="63"/>
        <v>0.37852126954351495</v>
      </c>
      <c r="CC59" s="262">
        <f>BQ59*1.02</f>
        <v>0.38995261188372904</v>
      </c>
      <c r="CD59" s="262">
        <f t="shared" ref="CD59:CE65" si="64">BR59*1.02</f>
        <v>0.39385213800256635</v>
      </c>
      <c r="CE59" s="262">
        <f t="shared" si="64"/>
        <v>0.39779065938259206</v>
      </c>
      <c r="CF59" s="262">
        <f t="shared" ref="CF59:CG65" si="65">BT59*1.03</f>
        <v>0.40570747348599068</v>
      </c>
      <c r="CG59" s="263">
        <f>BU59*1.08</f>
        <v>0.43783995554693939</v>
      </c>
      <c r="CH59" s="264">
        <f>BV59*1</f>
        <v>0.35699999999999998</v>
      </c>
      <c r="CI59" s="262">
        <f>BW59*1</f>
        <v>0.35699999999999998</v>
      </c>
      <c r="CJ59" s="262">
        <f>BX59*1</f>
        <v>0.37470999999999999</v>
      </c>
      <c r="CK59" s="262">
        <f t="shared" ref="CK59:CP65" si="66">BY59*1</f>
        <v>0.36721579999999998</v>
      </c>
      <c r="CL59" s="262">
        <f t="shared" si="66"/>
        <v>0.37088795799999996</v>
      </c>
      <c r="CM59" s="262">
        <f t="shared" si="66"/>
        <v>0.3710629051499999</v>
      </c>
      <c r="CN59" s="262">
        <f t="shared" si="66"/>
        <v>0.37852126954351495</v>
      </c>
      <c r="CO59" s="262">
        <f t="shared" si="66"/>
        <v>0.38995261188372904</v>
      </c>
      <c r="CP59" s="262">
        <f t="shared" si="66"/>
        <v>0.39385213800256635</v>
      </c>
      <c r="CQ59" s="262">
        <f t="shared" ref="CQ59:CS65" si="67">CE59*1.02</f>
        <v>0.40574647257024393</v>
      </c>
      <c r="CR59" s="262">
        <f t="shared" si="67"/>
        <v>0.41382162295571051</v>
      </c>
      <c r="CS59" s="263">
        <f t="shared" si="67"/>
        <v>0.44659675465787818</v>
      </c>
    </row>
    <row r="60" spans="1:97" s="151" customFormat="1" x14ac:dyDescent="0.25">
      <c r="A60" s="151" t="s">
        <v>64</v>
      </c>
      <c r="B60" s="151">
        <f t="shared" si="57"/>
        <v>0.35159817351598172</v>
      </c>
      <c r="C60" s="151">
        <f t="shared" si="57"/>
        <v>0.36363636363636365</v>
      </c>
      <c r="D60" s="151">
        <f t="shared" si="57"/>
        <v>0.34649122807017546</v>
      </c>
      <c r="E60" s="151">
        <f t="shared" si="57"/>
        <v>0.32258064516129031</v>
      </c>
      <c r="F60" s="151">
        <f t="shared" si="57"/>
        <v>0.34538152610441769</v>
      </c>
      <c r="G60" s="151">
        <f t="shared" si="57"/>
        <v>0.3983739837398374</v>
      </c>
      <c r="H60" s="151">
        <f t="shared" si="57"/>
        <v>0.54646840148698883</v>
      </c>
      <c r="I60" s="151">
        <f t="shared" si="57"/>
        <v>0.37931034482758619</v>
      </c>
      <c r="J60" s="151">
        <f t="shared" si="57"/>
        <v>0.54285714285714282</v>
      </c>
      <c r="K60" s="151">
        <f t="shared" si="57"/>
        <v>0.46953405017921146</v>
      </c>
      <c r="L60" s="151">
        <f t="shared" si="57"/>
        <v>0.51821862348178138</v>
      </c>
      <c r="M60" s="152">
        <f t="shared" si="57"/>
        <v>0.46802325581395349</v>
      </c>
      <c r="N60" s="151">
        <f t="shared" si="57"/>
        <v>0.34328358208955223</v>
      </c>
      <c r="O60" s="151">
        <f t="shared" si="57"/>
        <v>0.32786885245901637</v>
      </c>
      <c r="P60" s="151">
        <f t="shared" si="57"/>
        <v>0.51515151515151514</v>
      </c>
      <c r="Q60" s="151">
        <f t="shared" si="57"/>
        <v>0.51622418879056042</v>
      </c>
      <c r="R60" s="151">
        <f t="shared" si="57"/>
        <v>0.42056074766355139</v>
      </c>
      <c r="S60" s="151">
        <f t="shared" si="57"/>
        <v>0.46700507614213199</v>
      </c>
      <c r="T60" s="259">
        <v>0.41176470588235292</v>
      </c>
      <c r="U60" s="259">
        <v>0.41031941031941033</v>
      </c>
      <c r="V60" s="260">
        <v>0.45</v>
      </c>
      <c r="W60" s="260">
        <v>0.46</v>
      </c>
      <c r="X60" s="260">
        <v>0.47</v>
      </c>
      <c r="Y60" s="261">
        <v>0.48</v>
      </c>
      <c r="Z60" s="221">
        <v>0.15</v>
      </c>
      <c r="AA60" s="221">
        <v>0.15</v>
      </c>
      <c r="AB60" s="221">
        <v>0.35</v>
      </c>
      <c r="AC60" s="223">
        <f t="shared" ref="AC60:AC65" si="68">AB60*0.98</f>
        <v>0.34299999999999997</v>
      </c>
      <c r="AD60" s="223">
        <f t="shared" si="58"/>
        <v>0.34642999999999996</v>
      </c>
      <c r="AE60" s="223">
        <f t="shared" si="58"/>
        <v>0.34989429999999994</v>
      </c>
      <c r="AF60" s="223">
        <f t="shared" si="58"/>
        <v>0.35339324299999991</v>
      </c>
      <c r="AG60" s="223">
        <f t="shared" si="58"/>
        <v>0.35692717542999991</v>
      </c>
      <c r="AH60" s="223">
        <f t="shared" si="58"/>
        <v>0.36049644718429991</v>
      </c>
      <c r="AI60" s="223">
        <f t="shared" si="58"/>
        <v>0.3641014116561429</v>
      </c>
      <c r="AJ60" s="223">
        <f t="shared" si="58"/>
        <v>0.36774242577270433</v>
      </c>
      <c r="AK60" s="222">
        <f t="shared" si="58"/>
        <v>0.37141985003043138</v>
      </c>
      <c r="AL60" s="265">
        <v>0.153</v>
      </c>
      <c r="AM60" s="223">
        <v>0.153</v>
      </c>
      <c r="AN60" s="223">
        <f t="shared" si="59"/>
        <v>0.35349999999999998</v>
      </c>
      <c r="AO60" s="223">
        <f t="shared" si="59"/>
        <v>0.34642999999999996</v>
      </c>
      <c r="AP60" s="223">
        <f t="shared" si="59"/>
        <v>0.34989429999999994</v>
      </c>
      <c r="AQ60" s="223">
        <f t="shared" si="59"/>
        <v>0.35339324299999991</v>
      </c>
      <c r="AR60" s="223">
        <f t="shared" si="59"/>
        <v>0.35692717542999991</v>
      </c>
      <c r="AS60" s="223">
        <f t="shared" si="59"/>
        <v>0.36049644718429991</v>
      </c>
      <c r="AT60" s="223">
        <f t="shared" si="59"/>
        <v>0.3641014116561429</v>
      </c>
      <c r="AU60" s="223">
        <f t="shared" si="59"/>
        <v>0.36774242577270433</v>
      </c>
      <c r="AV60" s="223">
        <f t="shared" si="59"/>
        <v>0.37141985003043138</v>
      </c>
      <c r="AW60" s="222">
        <f t="shared" si="59"/>
        <v>0.37513404853073568</v>
      </c>
      <c r="AX60" s="265">
        <f t="shared" ref="AX60:AY65" si="69">AL60</f>
        <v>0.153</v>
      </c>
      <c r="AY60" s="223">
        <f t="shared" si="69"/>
        <v>0.153</v>
      </c>
      <c r="AZ60" s="223">
        <f t="shared" ref="AZ60:BA65" si="70">AN60*1.06</f>
        <v>0.37470999999999999</v>
      </c>
      <c r="BA60" s="223">
        <f>AO60*1.06</f>
        <v>0.36721579999999998</v>
      </c>
      <c r="BB60" s="223">
        <f>AP60*1.06</f>
        <v>0.37088795799999996</v>
      </c>
      <c r="BC60" s="223">
        <f t="shared" si="60"/>
        <v>0.3710629051499999</v>
      </c>
      <c r="BD60" s="223">
        <f t="shared" si="60"/>
        <v>0.37477353420149995</v>
      </c>
      <c r="BE60" s="223">
        <f t="shared" si="60"/>
        <v>0.37852126954351489</v>
      </c>
      <c r="BF60" s="223">
        <f t="shared" si="60"/>
        <v>0.38230648223895008</v>
      </c>
      <c r="BG60" s="223">
        <f t="shared" si="60"/>
        <v>0.38612954706133956</v>
      </c>
      <c r="BH60" s="223">
        <f t="shared" si="60"/>
        <v>0.38999084253195299</v>
      </c>
      <c r="BI60" s="223">
        <f t="shared" si="60"/>
        <v>0.3938907509572725</v>
      </c>
      <c r="BJ60" s="265">
        <f t="shared" ref="BJ60:BM65" si="71">AX60*1</f>
        <v>0.153</v>
      </c>
      <c r="BK60" s="223">
        <f t="shared" si="71"/>
        <v>0.153</v>
      </c>
      <c r="BL60" s="223">
        <f t="shared" si="71"/>
        <v>0.37470999999999999</v>
      </c>
      <c r="BM60" s="223">
        <f t="shared" si="71"/>
        <v>0.36721579999999998</v>
      </c>
      <c r="BN60" s="223">
        <f t="shared" si="61"/>
        <v>0.37088795799999996</v>
      </c>
      <c r="BO60" s="223">
        <f t="shared" si="61"/>
        <v>0.3710629051499999</v>
      </c>
      <c r="BP60" s="223">
        <f t="shared" si="62"/>
        <v>0.37852126954351495</v>
      </c>
      <c r="BQ60" s="223">
        <f t="shared" si="62"/>
        <v>0.38230648223895003</v>
      </c>
      <c r="BR60" s="223">
        <f t="shared" si="62"/>
        <v>0.38612954706133956</v>
      </c>
      <c r="BS60" s="223">
        <f t="shared" si="62"/>
        <v>0.38999084253195299</v>
      </c>
      <c r="BT60" s="223">
        <f t="shared" si="62"/>
        <v>0.3938907509572725</v>
      </c>
      <c r="BU60" s="222">
        <f t="shared" si="62"/>
        <v>0.3978296584668452</v>
      </c>
      <c r="BV60" s="265">
        <f t="shared" ref="BV60:BW65" si="72">BJ60*1</f>
        <v>0.153</v>
      </c>
      <c r="BW60" s="223">
        <f t="shared" si="72"/>
        <v>0.153</v>
      </c>
      <c r="BX60" s="223">
        <f t="shared" si="63"/>
        <v>0.37470999999999999</v>
      </c>
      <c r="BY60" s="223">
        <f t="shared" si="63"/>
        <v>0.36721579999999998</v>
      </c>
      <c r="BZ60" s="223">
        <f t="shared" si="63"/>
        <v>0.37088795799999996</v>
      </c>
      <c r="CA60" s="223">
        <f t="shared" si="63"/>
        <v>0.3710629051499999</v>
      </c>
      <c r="CB60" s="223">
        <f t="shared" si="63"/>
        <v>0.37852126954351495</v>
      </c>
      <c r="CC60" s="223">
        <f t="shared" ref="CC60:CC65" si="73">BQ60*1.02</f>
        <v>0.38995261188372904</v>
      </c>
      <c r="CD60" s="223">
        <f t="shared" si="64"/>
        <v>0.39385213800256635</v>
      </c>
      <c r="CE60" s="223">
        <f t="shared" si="64"/>
        <v>0.39779065938259206</v>
      </c>
      <c r="CF60" s="223">
        <f t="shared" si="65"/>
        <v>0.40570747348599068</v>
      </c>
      <c r="CG60" s="222">
        <f t="shared" si="65"/>
        <v>0.40976454822085057</v>
      </c>
      <c r="CH60" s="265">
        <f t="shared" ref="CH60:CJ65" si="74">BV60*1</f>
        <v>0.153</v>
      </c>
      <c r="CI60" s="223">
        <f t="shared" si="74"/>
        <v>0.153</v>
      </c>
      <c r="CJ60" s="223">
        <f t="shared" si="74"/>
        <v>0.37470999999999999</v>
      </c>
      <c r="CK60" s="223">
        <f t="shared" si="66"/>
        <v>0.36721579999999998</v>
      </c>
      <c r="CL60" s="223">
        <f t="shared" si="66"/>
        <v>0.37088795799999996</v>
      </c>
      <c r="CM60" s="223">
        <f t="shared" si="66"/>
        <v>0.3710629051499999</v>
      </c>
      <c r="CN60" s="223">
        <f t="shared" si="66"/>
        <v>0.37852126954351495</v>
      </c>
      <c r="CO60" s="223">
        <f t="shared" si="66"/>
        <v>0.38995261188372904</v>
      </c>
      <c r="CP60" s="223">
        <f t="shared" si="66"/>
        <v>0.39385213800256635</v>
      </c>
      <c r="CQ60" s="223">
        <f t="shared" si="67"/>
        <v>0.40574647257024393</v>
      </c>
      <c r="CR60" s="223">
        <f t="shared" si="67"/>
        <v>0.41382162295571051</v>
      </c>
      <c r="CS60" s="222">
        <f t="shared" si="67"/>
        <v>0.41795983918526758</v>
      </c>
    </row>
    <row r="61" spans="1:97" s="151" customFormat="1" x14ac:dyDescent="0.25">
      <c r="A61" s="151" t="s">
        <v>65</v>
      </c>
      <c r="B61" s="151">
        <f t="shared" si="57"/>
        <v>0.27058823529411763</v>
      </c>
      <c r="C61" s="151">
        <f t="shared" si="57"/>
        <v>0.29357798165137616</v>
      </c>
      <c r="D61" s="151">
        <f t="shared" si="57"/>
        <v>0.35714285714285715</v>
      </c>
      <c r="E61" s="151">
        <f t="shared" si="57"/>
        <v>0.30088495575221241</v>
      </c>
      <c r="F61" s="151">
        <f t="shared" si="57"/>
        <v>0.30827067669172931</v>
      </c>
      <c r="G61" s="151">
        <f t="shared" si="57"/>
        <v>0.34361233480176212</v>
      </c>
      <c r="H61" s="151">
        <f t="shared" si="57"/>
        <v>0.38034188034188032</v>
      </c>
      <c r="I61" s="151">
        <f t="shared" si="57"/>
        <v>0.31679389312977096</v>
      </c>
      <c r="J61" s="151">
        <f t="shared" si="57"/>
        <v>0.43190661478599224</v>
      </c>
      <c r="K61" s="151">
        <f t="shared" si="57"/>
        <v>0.40579710144927539</v>
      </c>
      <c r="L61" s="151">
        <f t="shared" si="57"/>
        <v>0.26937269372693728</v>
      </c>
      <c r="M61" s="152">
        <f t="shared" si="57"/>
        <v>0.41666666666666669</v>
      </c>
      <c r="N61" s="151">
        <f t="shared" si="57"/>
        <v>0.19476744186046513</v>
      </c>
      <c r="O61" s="151">
        <f t="shared" si="57"/>
        <v>0.31343283582089554</v>
      </c>
      <c r="P61" s="151">
        <f t="shared" si="57"/>
        <v>0.20833333333333334</v>
      </c>
      <c r="Q61" s="151">
        <f t="shared" si="57"/>
        <v>0.22969187675070027</v>
      </c>
      <c r="R61" s="151">
        <f t="shared" si="57"/>
        <v>0.30473372781065089</v>
      </c>
      <c r="S61" s="151">
        <f t="shared" si="57"/>
        <v>0.31297709923664124</v>
      </c>
      <c r="T61" s="259">
        <v>0.22028688524590165</v>
      </c>
      <c r="U61" s="259">
        <v>0.23617339312406577</v>
      </c>
      <c r="V61" s="260">
        <v>0.3</v>
      </c>
      <c r="W61" s="260">
        <v>0.31</v>
      </c>
      <c r="X61" s="260">
        <v>0.32</v>
      </c>
      <c r="Y61" s="261">
        <v>0.33</v>
      </c>
      <c r="Z61" s="221">
        <v>0.15</v>
      </c>
      <c r="AA61" s="221">
        <v>0.15</v>
      </c>
      <c r="AB61" s="221">
        <v>0.25</v>
      </c>
      <c r="AC61" s="223">
        <f t="shared" si="68"/>
        <v>0.245</v>
      </c>
      <c r="AD61" s="223">
        <f t="shared" si="58"/>
        <v>0.24745</v>
      </c>
      <c r="AE61" s="223">
        <f t="shared" si="58"/>
        <v>0.24992449999999999</v>
      </c>
      <c r="AF61" s="223">
        <f t="shared" si="58"/>
        <v>0.25242374499999998</v>
      </c>
      <c r="AG61" s="223">
        <f t="shared" si="58"/>
        <v>0.25494798245</v>
      </c>
      <c r="AH61" s="223">
        <f t="shared" si="58"/>
        <v>0.25749746227449999</v>
      </c>
      <c r="AI61" s="223">
        <f t="shared" si="58"/>
        <v>0.26007243689724502</v>
      </c>
      <c r="AJ61" s="223">
        <f t="shared" si="58"/>
        <v>0.26267316126621748</v>
      </c>
      <c r="AK61" s="222">
        <f t="shared" si="58"/>
        <v>0.26529989287887967</v>
      </c>
      <c r="AL61" s="265">
        <v>0.153</v>
      </c>
      <c r="AM61" s="223">
        <v>0.153</v>
      </c>
      <c r="AN61" s="223">
        <f t="shared" si="59"/>
        <v>0.2525</v>
      </c>
      <c r="AO61" s="223">
        <f t="shared" si="59"/>
        <v>0.24745</v>
      </c>
      <c r="AP61" s="223">
        <f t="shared" si="59"/>
        <v>0.24992449999999999</v>
      </c>
      <c r="AQ61" s="223">
        <f t="shared" si="59"/>
        <v>0.25242374499999998</v>
      </c>
      <c r="AR61" s="223">
        <f t="shared" si="59"/>
        <v>0.25494798245</v>
      </c>
      <c r="AS61" s="223">
        <f t="shared" si="59"/>
        <v>0.25749746227449999</v>
      </c>
      <c r="AT61" s="223">
        <f t="shared" si="59"/>
        <v>0.26007243689724502</v>
      </c>
      <c r="AU61" s="223">
        <f t="shared" si="59"/>
        <v>0.26267316126621748</v>
      </c>
      <c r="AV61" s="223">
        <f t="shared" si="59"/>
        <v>0.26529989287887967</v>
      </c>
      <c r="AW61" s="222">
        <f t="shared" si="59"/>
        <v>0.26795289180766846</v>
      </c>
      <c r="AX61" s="265">
        <f t="shared" si="69"/>
        <v>0.153</v>
      </c>
      <c r="AY61" s="223">
        <f t="shared" si="69"/>
        <v>0.153</v>
      </c>
      <c r="AZ61" s="223">
        <f t="shared" si="70"/>
        <v>0.26765</v>
      </c>
      <c r="BA61" s="223">
        <f t="shared" si="70"/>
        <v>0.262297</v>
      </c>
      <c r="BB61" s="223">
        <f>AP61*1.06</f>
        <v>0.26491997</v>
      </c>
      <c r="BC61" s="223">
        <f t="shared" si="60"/>
        <v>0.26504493224999998</v>
      </c>
      <c r="BD61" s="223">
        <f t="shared" si="60"/>
        <v>0.2676953815725</v>
      </c>
      <c r="BE61" s="223">
        <f t="shared" si="60"/>
        <v>0.27037233538822503</v>
      </c>
      <c r="BF61" s="223">
        <f t="shared" si="60"/>
        <v>0.27307605874210727</v>
      </c>
      <c r="BG61" s="223">
        <f t="shared" si="60"/>
        <v>0.27580681932952839</v>
      </c>
      <c r="BH61" s="223">
        <f t="shared" si="60"/>
        <v>0.27856488752282366</v>
      </c>
      <c r="BI61" s="223">
        <f t="shared" si="60"/>
        <v>0.28135053639805191</v>
      </c>
      <c r="BJ61" s="265">
        <f t="shared" si="71"/>
        <v>0.153</v>
      </c>
      <c r="BK61" s="223">
        <f t="shared" si="71"/>
        <v>0.153</v>
      </c>
      <c r="BL61" s="223">
        <f t="shared" si="71"/>
        <v>0.26765</v>
      </c>
      <c r="BM61" s="223">
        <f t="shared" si="71"/>
        <v>0.262297</v>
      </c>
      <c r="BN61" s="223">
        <f t="shared" si="61"/>
        <v>0.26491997</v>
      </c>
      <c r="BO61" s="223">
        <f t="shared" si="61"/>
        <v>0.26504493224999998</v>
      </c>
      <c r="BP61" s="223">
        <f t="shared" si="62"/>
        <v>0.27037233538822503</v>
      </c>
      <c r="BQ61" s="223">
        <f t="shared" si="62"/>
        <v>0.27307605874210727</v>
      </c>
      <c r="BR61" s="223">
        <f t="shared" si="62"/>
        <v>0.27580681932952833</v>
      </c>
      <c r="BS61" s="223">
        <f t="shared" si="62"/>
        <v>0.27856488752282366</v>
      </c>
      <c r="BT61" s="223">
        <f t="shared" si="62"/>
        <v>0.28135053639805191</v>
      </c>
      <c r="BU61" s="222">
        <f t="shared" si="62"/>
        <v>0.28416404176203242</v>
      </c>
      <c r="BV61" s="265">
        <f t="shared" si="72"/>
        <v>0.153</v>
      </c>
      <c r="BW61" s="223">
        <f t="shared" si="72"/>
        <v>0.153</v>
      </c>
      <c r="BX61" s="223">
        <f t="shared" si="63"/>
        <v>0.26765</v>
      </c>
      <c r="BY61" s="223">
        <f t="shared" si="63"/>
        <v>0.262297</v>
      </c>
      <c r="BZ61" s="223">
        <f t="shared" si="63"/>
        <v>0.26491997</v>
      </c>
      <c r="CA61" s="223">
        <f t="shared" si="63"/>
        <v>0.26504493224999998</v>
      </c>
      <c r="CB61" s="223">
        <f t="shared" si="63"/>
        <v>0.27037233538822503</v>
      </c>
      <c r="CC61" s="223">
        <f t="shared" si="73"/>
        <v>0.27853757991694944</v>
      </c>
      <c r="CD61" s="223">
        <f t="shared" si="64"/>
        <v>0.28132295571611893</v>
      </c>
      <c r="CE61" s="223">
        <f t="shared" si="64"/>
        <v>0.28413618527328016</v>
      </c>
      <c r="CF61" s="223">
        <f t="shared" si="65"/>
        <v>0.28979105248999348</v>
      </c>
      <c r="CG61" s="222">
        <f t="shared" si="65"/>
        <v>0.29268896301489339</v>
      </c>
      <c r="CH61" s="265">
        <f t="shared" si="74"/>
        <v>0.153</v>
      </c>
      <c r="CI61" s="223">
        <f t="shared" si="74"/>
        <v>0.153</v>
      </c>
      <c r="CJ61" s="223">
        <f t="shared" si="74"/>
        <v>0.26765</v>
      </c>
      <c r="CK61" s="223">
        <f t="shared" si="66"/>
        <v>0.262297</v>
      </c>
      <c r="CL61" s="223">
        <f t="shared" si="66"/>
        <v>0.26491997</v>
      </c>
      <c r="CM61" s="223">
        <f t="shared" si="66"/>
        <v>0.26504493224999998</v>
      </c>
      <c r="CN61" s="223">
        <f t="shared" si="66"/>
        <v>0.27037233538822503</v>
      </c>
      <c r="CO61" s="223">
        <f t="shared" si="66"/>
        <v>0.27853757991694944</v>
      </c>
      <c r="CP61" s="223">
        <f t="shared" si="66"/>
        <v>0.28132295571611893</v>
      </c>
      <c r="CQ61" s="223">
        <f t="shared" si="67"/>
        <v>0.28981890897874579</v>
      </c>
      <c r="CR61" s="223">
        <f t="shared" si="67"/>
        <v>0.29558687353979335</v>
      </c>
      <c r="CS61" s="222">
        <f t="shared" si="67"/>
        <v>0.29854274227519129</v>
      </c>
    </row>
    <row r="62" spans="1:97" s="151" customFormat="1" x14ac:dyDescent="0.25">
      <c r="A62" s="151" t="s">
        <v>66</v>
      </c>
      <c r="B62" s="151">
        <f t="shared" si="57"/>
        <v>0.23616236162361623</v>
      </c>
      <c r="C62" s="151">
        <f t="shared" si="57"/>
        <v>0.1588235294117647</v>
      </c>
      <c r="D62" s="151">
        <f t="shared" si="57"/>
        <v>0.23076923076923078</v>
      </c>
      <c r="E62" s="151">
        <f t="shared" si="57"/>
        <v>0.16909620991253643</v>
      </c>
      <c r="F62" s="151">
        <f t="shared" si="57"/>
        <v>0.23104693140794225</v>
      </c>
      <c r="G62" s="151">
        <f t="shared" si="57"/>
        <v>0.31989247311827956</v>
      </c>
      <c r="H62" s="151">
        <f t="shared" si="57"/>
        <v>0.27750000000000002</v>
      </c>
      <c r="I62" s="151">
        <f t="shared" si="57"/>
        <v>0.21662468513853905</v>
      </c>
      <c r="J62" s="151">
        <f t="shared" si="57"/>
        <v>0.37914691943127959</v>
      </c>
      <c r="K62" s="151">
        <f t="shared" si="57"/>
        <v>0.29711751662971175</v>
      </c>
      <c r="L62" s="151">
        <f t="shared" si="57"/>
        <v>0.31237721021611004</v>
      </c>
      <c r="M62" s="152">
        <f t="shared" si="57"/>
        <v>0.34631147540983609</v>
      </c>
      <c r="N62" s="151">
        <f t="shared" si="57"/>
        <v>0.1547049441786284</v>
      </c>
      <c r="O62" s="151">
        <f t="shared" si="57"/>
        <v>0.17018284106891701</v>
      </c>
      <c r="P62" s="151">
        <f t="shared" si="57"/>
        <v>0.23132530120481928</v>
      </c>
      <c r="Q62" s="151">
        <f t="shared" si="57"/>
        <v>0.16086956521739129</v>
      </c>
      <c r="R62" s="151">
        <f t="shared" si="57"/>
        <v>0.16355140186915887</v>
      </c>
      <c r="S62" s="151">
        <f t="shared" si="57"/>
        <v>0.23817034700315456</v>
      </c>
      <c r="T62" s="259">
        <v>0.15834348355663824</v>
      </c>
      <c r="U62" s="259">
        <v>0.1646471846044191</v>
      </c>
      <c r="V62" s="260">
        <v>0.25</v>
      </c>
      <c r="W62" s="260">
        <v>0.18</v>
      </c>
      <c r="X62" s="260">
        <v>0.19</v>
      </c>
      <c r="Y62" s="261">
        <v>0.21</v>
      </c>
      <c r="Z62" s="221">
        <v>0.12</v>
      </c>
      <c r="AA62" s="221">
        <v>0.12</v>
      </c>
      <c r="AB62" s="221">
        <v>0.22</v>
      </c>
      <c r="AC62" s="223">
        <f t="shared" si="68"/>
        <v>0.21559999999999999</v>
      </c>
      <c r="AD62" s="223">
        <f t="shared" si="58"/>
        <v>0.21775599999999998</v>
      </c>
      <c r="AE62" s="223">
        <f t="shared" si="58"/>
        <v>0.21993355999999997</v>
      </c>
      <c r="AF62" s="223">
        <f t="shared" si="58"/>
        <v>0.22213289559999996</v>
      </c>
      <c r="AG62" s="223">
        <f t="shared" si="58"/>
        <v>0.22435422455599996</v>
      </c>
      <c r="AH62" s="223">
        <f t="shared" si="58"/>
        <v>0.22659776680155996</v>
      </c>
      <c r="AI62" s="223">
        <f t="shared" si="58"/>
        <v>0.22886374446957555</v>
      </c>
      <c r="AJ62" s="223">
        <f t="shared" si="58"/>
        <v>0.23115238191427132</v>
      </c>
      <c r="AK62" s="222">
        <f t="shared" si="58"/>
        <v>0.23346390573341402</v>
      </c>
      <c r="AL62" s="265">
        <v>0.12239999999999999</v>
      </c>
      <c r="AM62" s="223">
        <v>0.12239999999999999</v>
      </c>
      <c r="AN62" s="223">
        <f t="shared" si="59"/>
        <v>0.22220000000000001</v>
      </c>
      <c r="AO62" s="223">
        <f t="shared" si="59"/>
        <v>0.21775599999999998</v>
      </c>
      <c r="AP62" s="223">
        <f t="shared" si="59"/>
        <v>0.21993355999999997</v>
      </c>
      <c r="AQ62" s="223">
        <f t="shared" si="59"/>
        <v>0.22213289559999996</v>
      </c>
      <c r="AR62" s="223">
        <f t="shared" si="59"/>
        <v>0.22435422455599996</v>
      </c>
      <c r="AS62" s="223">
        <f t="shared" si="59"/>
        <v>0.22659776680155996</v>
      </c>
      <c r="AT62" s="223">
        <f t="shared" si="59"/>
        <v>0.22886374446957555</v>
      </c>
      <c r="AU62" s="223">
        <f t="shared" si="59"/>
        <v>0.23115238191427132</v>
      </c>
      <c r="AV62" s="223">
        <f t="shared" si="59"/>
        <v>0.23346390573341402</v>
      </c>
      <c r="AW62" s="222">
        <f t="shared" si="59"/>
        <v>0.23579854479074816</v>
      </c>
      <c r="AX62" s="265">
        <f t="shared" si="69"/>
        <v>0.12239999999999999</v>
      </c>
      <c r="AY62" s="223">
        <f t="shared" si="69"/>
        <v>0.12239999999999999</v>
      </c>
      <c r="AZ62" s="223">
        <f t="shared" si="70"/>
        <v>0.23553200000000002</v>
      </c>
      <c r="BA62" s="223">
        <f t="shared" si="70"/>
        <v>0.23082135999999998</v>
      </c>
      <c r="BB62" s="223">
        <f t="shared" ref="BB62:BB65" si="75">AP62*1.05</f>
        <v>0.23093023799999998</v>
      </c>
      <c r="BC62" s="223">
        <f t="shared" si="60"/>
        <v>0.23323954037999997</v>
      </c>
      <c r="BD62" s="223">
        <f t="shared" si="60"/>
        <v>0.23557193578379998</v>
      </c>
      <c r="BE62" s="223">
        <f t="shared" si="60"/>
        <v>0.23792765514163797</v>
      </c>
      <c r="BF62" s="223">
        <f t="shared" si="60"/>
        <v>0.24030693169305434</v>
      </c>
      <c r="BG62" s="223">
        <f t="shared" si="60"/>
        <v>0.24271000100998488</v>
      </c>
      <c r="BH62" s="223">
        <f t="shared" si="60"/>
        <v>0.24513710102008474</v>
      </c>
      <c r="BI62" s="223">
        <f t="shared" si="60"/>
        <v>0.24758847203028558</v>
      </c>
      <c r="BJ62" s="265">
        <f t="shared" si="71"/>
        <v>0.12239999999999999</v>
      </c>
      <c r="BK62" s="223">
        <f t="shared" si="71"/>
        <v>0.12239999999999999</v>
      </c>
      <c r="BL62" s="223">
        <f t="shared" si="71"/>
        <v>0.23553200000000002</v>
      </c>
      <c r="BM62" s="223">
        <f t="shared" si="71"/>
        <v>0.23082135999999998</v>
      </c>
      <c r="BN62" s="223">
        <f t="shared" si="61"/>
        <v>0.23093023799999998</v>
      </c>
      <c r="BO62" s="223">
        <f t="shared" si="61"/>
        <v>0.23323954037999997</v>
      </c>
      <c r="BP62" s="223">
        <f t="shared" si="62"/>
        <v>0.23792765514163799</v>
      </c>
      <c r="BQ62" s="223">
        <f t="shared" si="62"/>
        <v>0.24030693169305434</v>
      </c>
      <c r="BR62" s="223">
        <f t="shared" si="62"/>
        <v>0.24271000100998488</v>
      </c>
      <c r="BS62" s="223">
        <f t="shared" si="62"/>
        <v>0.24513710102008474</v>
      </c>
      <c r="BT62" s="223">
        <f t="shared" si="62"/>
        <v>0.24758847203028558</v>
      </c>
      <c r="BU62" s="222">
        <f t="shared" si="62"/>
        <v>0.25006435675058847</v>
      </c>
      <c r="BV62" s="265">
        <f t="shared" si="72"/>
        <v>0.12239999999999999</v>
      </c>
      <c r="BW62" s="223">
        <f t="shared" si="72"/>
        <v>0.12239999999999999</v>
      </c>
      <c r="BX62" s="223">
        <f t="shared" si="63"/>
        <v>0.23553200000000002</v>
      </c>
      <c r="BY62" s="223">
        <f t="shared" si="63"/>
        <v>0.23082135999999998</v>
      </c>
      <c r="BZ62" s="223">
        <f t="shared" si="63"/>
        <v>0.23093023799999998</v>
      </c>
      <c r="CA62" s="223">
        <f t="shared" si="63"/>
        <v>0.23323954037999997</v>
      </c>
      <c r="CB62" s="223">
        <f t="shared" si="63"/>
        <v>0.23792765514163799</v>
      </c>
      <c r="CC62" s="223">
        <f t="shared" si="73"/>
        <v>0.24511307032691543</v>
      </c>
      <c r="CD62" s="223">
        <f t="shared" si="64"/>
        <v>0.24756420103018459</v>
      </c>
      <c r="CE62" s="223">
        <f t="shared" si="64"/>
        <v>0.25003984304048643</v>
      </c>
      <c r="CF62" s="223">
        <f t="shared" si="65"/>
        <v>0.25501612619119418</v>
      </c>
      <c r="CG62" s="222">
        <f t="shared" si="65"/>
        <v>0.25756628745310611</v>
      </c>
      <c r="CH62" s="265">
        <f t="shared" si="74"/>
        <v>0.12239999999999999</v>
      </c>
      <c r="CI62" s="223">
        <f t="shared" si="74"/>
        <v>0.12239999999999999</v>
      </c>
      <c r="CJ62" s="223">
        <f t="shared" si="74"/>
        <v>0.23553200000000002</v>
      </c>
      <c r="CK62" s="223">
        <f t="shared" si="66"/>
        <v>0.23082135999999998</v>
      </c>
      <c r="CL62" s="223">
        <f t="shared" si="66"/>
        <v>0.23093023799999998</v>
      </c>
      <c r="CM62" s="223">
        <f t="shared" si="66"/>
        <v>0.23323954037999997</v>
      </c>
      <c r="CN62" s="223">
        <f t="shared" si="66"/>
        <v>0.23792765514163799</v>
      </c>
      <c r="CO62" s="223">
        <f t="shared" si="66"/>
        <v>0.24511307032691543</v>
      </c>
      <c r="CP62" s="223">
        <f t="shared" si="66"/>
        <v>0.24756420103018459</v>
      </c>
      <c r="CQ62" s="223">
        <f t="shared" si="67"/>
        <v>0.25504063990129616</v>
      </c>
      <c r="CR62" s="223">
        <f t="shared" si="67"/>
        <v>0.26011644871501804</v>
      </c>
      <c r="CS62" s="222">
        <f t="shared" si="67"/>
        <v>0.26271761320216824</v>
      </c>
    </row>
    <row r="63" spans="1:97" s="151" customFormat="1" x14ac:dyDescent="0.25">
      <c r="A63" s="151" t="s">
        <v>67</v>
      </c>
      <c r="B63" s="151">
        <f t="shared" si="57"/>
        <v>0.13698630136986301</v>
      </c>
      <c r="C63" s="151">
        <f t="shared" si="57"/>
        <v>0.13513513513513514</v>
      </c>
      <c r="D63" s="151">
        <f t="shared" si="57"/>
        <v>0.24</v>
      </c>
      <c r="E63" s="151">
        <f t="shared" si="57"/>
        <v>0.20529801324503311</v>
      </c>
      <c r="F63" s="151">
        <f t="shared" si="57"/>
        <v>0.265625</v>
      </c>
      <c r="G63" s="151">
        <f t="shared" si="57"/>
        <v>0.29317269076305219</v>
      </c>
      <c r="H63" s="151">
        <f t="shared" si="57"/>
        <v>0.25311203319502074</v>
      </c>
      <c r="I63" s="151">
        <f t="shared" si="57"/>
        <v>0.20212765957446807</v>
      </c>
      <c r="J63" s="151">
        <f t="shared" si="57"/>
        <v>0.38317757009345793</v>
      </c>
      <c r="K63" s="151">
        <f t="shared" si="57"/>
        <v>0.256198347107438</v>
      </c>
      <c r="L63" s="151">
        <f t="shared" si="57"/>
        <v>0.28647214854111408</v>
      </c>
      <c r="M63" s="152">
        <f t="shared" si="57"/>
        <v>0.27411167512690354</v>
      </c>
      <c r="N63" s="151">
        <f t="shared" si="57"/>
        <v>0.16826003824091779</v>
      </c>
      <c r="O63" s="151">
        <f t="shared" si="57"/>
        <v>0.16796875</v>
      </c>
      <c r="P63" s="151">
        <f t="shared" si="57"/>
        <v>0.26259541984732826</v>
      </c>
      <c r="Q63" s="151">
        <f t="shared" si="57"/>
        <v>0.17910447761194029</v>
      </c>
      <c r="R63" s="151">
        <f t="shared" si="57"/>
        <v>0.15601503759398497</v>
      </c>
      <c r="S63" s="151">
        <f t="shared" si="57"/>
        <v>0.19335347432024169</v>
      </c>
      <c r="T63" s="259">
        <v>0.13829787234042554</v>
      </c>
      <c r="U63" s="259">
        <v>0.14677103718199608</v>
      </c>
      <c r="V63" s="260">
        <v>0.22</v>
      </c>
      <c r="W63" s="260">
        <v>0.18</v>
      </c>
      <c r="X63" s="260">
        <v>0.19</v>
      </c>
      <c r="Y63" s="261">
        <v>0.21</v>
      </c>
      <c r="Z63" s="221">
        <v>0.1</v>
      </c>
      <c r="AA63" s="221">
        <v>0.1</v>
      </c>
      <c r="AB63" s="221">
        <v>0.2</v>
      </c>
      <c r="AC63" s="223">
        <f t="shared" si="68"/>
        <v>0.19600000000000001</v>
      </c>
      <c r="AD63" s="223">
        <f t="shared" si="58"/>
        <v>0.19796</v>
      </c>
      <c r="AE63" s="223">
        <f t="shared" si="58"/>
        <v>0.1999396</v>
      </c>
      <c r="AF63" s="223">
        <f t="shared" si="58"/>
        <v>0.20193899600000001</v>
      </c>
      <c r="AG63" s="223">
        <f t="shared" si="58"/>
        <v>0.20395838596000002</v>
      </c>
      <c r="AH63" s="223">
        <f t="shared" si="58"/>
        <v>0.20599796981960003</v>
      </c>
      <c r="AI63" s="223">
        <f t="shared" si="58"/>
        <v>0.20805794951779602</v>
      </c>
      <c r="AJ63" s="223">
        <f t="shared" si="58"/>
        <v>0.21013852901297397</v>
      </c>
      <c r="AK63" s="222">
        <f t="shared" si="58"/>
        <v>0.21223991430310371</v>
      </c>
      <c r="AL63" s="265">
        <v>0.10200000000000001</v>
      </c>
      <c r="AM63" s="223">
        <v>0.10200000000000001</v>
      </c>
      <c r="AN63" s="223">
        <f t="shared" si="59"/>
        <v>0.20200000000000001</v>
      </c>
      <c r="AO63" s="223">
        <f t="shared" si="59"/>
        <v>0.19796</v>
      </c>
      <c r="AP63" s="223">
        <f t="shared" si="59"/>
        <v>0.1999396</v>
      </c>
      <c r="AQ63" s="223">
        <f t="shared" si="59"/>
        <v>0.20193899600000001</v>
      </c>
      <c r="AR63" s="223">
        <f t="shared" si="59"/>
        <v>0.20395838596000002</v>
      </c>
      <c r="AS63" s="223">
        <f t="shared" si="59"/>
        <v>0.20599796981960003</v>
      </c>
      <c r="AT63" s="223">
        <f t="shared" si="59"/>
        <v>0.20805794951779602</v>
      </c>
      <c r="AU63" s="223">
        <f t="shared" si="59"/>
        <v>0.21013852901297397</v>
      </c>
      <c r="AV63" s="223">
        <f t="shared" si="59"/>
        <v>0.21223991430310371</v>
      </c>
      <c r="AW63" s="222">
        <f t="shared" si="59"/>
        <v>0.21436231344613474</v>
      </c>
      <c r="AX63" s="265">
        <f t="shared" si="69"/>
        <v>0.10200000000000001</v>
      </c>
      <c r="AY63" s="223">
        <f t="shared" si="69"/>
        <v>0.10200000000000001</v>
      </c>
      <c r="AZ63" s="223">
        <f t="shared" si="70"/>
        <v>0.21412000000000003</v>
      </c>
      <c r="BA63" s="223">
        <f t="shared" si="70"/>
        <v>0.20983760000000001</v>
      </c>
      <c r="BB63" s="223">
        <f t="shared" si="75"/>
        <v>0.20993658000000001</v>
      </c>
      <c r="BC63" s="223">
        <f t="shared" si="60"/>
        <v>0.21203594580000001</v>
      </c>
      <c r="BD63" s="223">
        <f t="shared" si="60"/>
        <v>0.21415630525800003</v>
      </c>
      <c r="BE63" s="223">
        <f t="shared" si="60"/>
        <v>0.21629786831058004</v>
      </c>
      <c r="BF63" s="223">
        <f t="shared" si="60"/>
        <v>0.21846084699368584</v>
      </c>
      <c r="BG63" s="223">
        <f t="shared" si="60"/>
        <v>0.22064545546362269</v>
      </c>
      <c r="BH63" s="223">
        <f t="shared" si="60"/>
        <v>0.22285191001825891</v>
      </c>
      <c r="BI63" s="223">
        <f t="shared" si="60"/>
        <v>0.22508042911844148</v>
      </c>
      <c r="BJ63" s="265">
        <f t="shared" si="71"/>
        <v>0.10200000000000001</v>
      </c>
      <c r="BK63" s="223">
        <f t="shared" si="71"/>
        <v>0.10200000000000001</v>
      </c>
      <c r="BL63" s="223">
        <f t="shared" si="71"/>
        <v>0.21412000000000003</v>
      </c>
      <c r="BM63" s="223">
        <f t="shared" si="71"/>
        <v>0.20983760000000001</v>
      </c>
      <c r="BN63" s="223">
        <f t="shared" si="61"/>
        <v>0.20993658000000001</v>
      </c>
      <c r="BO63" s="223">
        <f t="shared" si="61"/>
        <v>0.21203594580000001</v>
      </c>
      <c r="BP63" s="223">
        <f t="shared" si="62"/>
        <v>0.21629786831058004</v>
      </c>
      <c r="BQ63" s="223">
        <f t="shared" si="62"/>
        <v>0.21846084699368584</v>
      </c>
      <c r="BR63" s="223">
        <f t="shared" si="62"/>
        <v>0.22064545546362271</v>
      </c>
      <c r="BS63" s="223">
        <f t="shared" si="62"/>
        <v>0.22285191001825891</v>
      </c>
      <c r="BT63" s="223">
        <f t="shared" si="62"/>
        <v>0.22508042911844151</v>
      </c>
      <c r="BU63" s="222">
        <f t="shared" si="62"/>
        <v>0.22733123340962588</v>
      </c>
      <c r="BV63" s="265">
        <f t="shared" si="72"/>
        <v>0.10200000000000001</v>
      </c>
      <c r="BW63" s="223">
        <f t="shared" si="72"/>
        <v>0.10200000000000001</v>
      </c>
      <c r="BX63" s="223">
        <f t="shared" si="63"/>
        <v>0.21412000000000003</v>
      </c>
      <c r="BY63" s="223">
        <f t="shared" si="63"/>
        <v>0.20983760000000001</v>
      </c>
      <c r="BZ63" s="223">
        <f t="shared" si="63"/>
        <v>0.20993658000000001</v>
      </c>
      <c r="CA63" s="223">
        <f t="shared" si="63"/>
        <v>0.21203594580000001</v>
      </c>
      <c r="CB63" s="223">
        <f t="shared" si="63"/>
        <v>0.21629786831058004</v>
      </c>
      <c r="CC63" s="223">
        <f t="shared" si="73"/>
        <v>0.22283006393355956</v>
      </c>
      <c r="CD63" s="223">
        <f t="shared" si="64"/>
        <v>0.22505836457289516</v>
      </c>
      <c r="CE63" s="223">
        <f t="shared" si="64"/>
        <v>0.2273089482186241</v>
      </c>
      <c r="CF63" s="223">
        <f t="shared" si="65"/>
        <v>0.23183284199199475</v>
      </c>
      <c r="CG63" s="222">
        <f t="shared" si="65"/>
        <v>0.23415117041191466</v>
      </c>
      <c r="CH63" s="265">
        <f t="shared" si="74"/>
        <v>0.10200000000000001</v>
      </c>
      <c r="CI63" s="223">
        <f t="shared" si="74"/>
        <v>0.10200000000000001</v>
      </c>
      <c r="CJ63" s="223">
        <f t="shared" si="74"/>
        <v>0.21412000000000003</v>
      </c>
      <c r="CK63" s="223">
        <f t="shared" si="66"/>
        <v>0.20983760000000001</v>
      </c>
      <c r="CL63" s="223">
        <f t="shared" si="66"/>
        <v>0.20993658000000001</v>
      </c>
      <c r="CM63" s="223">
        <f t="shared" si="66"/>
        <v>0.21203594580000001</v>
      </c>
      <c r="CN63" s="223">
        <f t="shared" si="66"/>
        <v>0.21629786831058004</v>
      </c>
      <c r="CO63" s="223">
        <f t="shared" si="66"/>
        <v>0.22283006393355956</v>
      </c>
      <c r="CP63" s="223">
        <f t="shared" si="66"/>
        <v>0.22505836457289516</v>
      </c>
      <c r="CQ63" s="223">
        <f t="shared" si="67"/>
        <v>0.23185512718299658</v>
      </c>
      <c r="CR63" s="223">
        <f t="shared" si="67"/>
        <v>0.23646949883183466</v>
      </c>
      <c r="CS63" s="222">
        <f t="shared" si="67"/>
        <v>0.23883419382015295</v>
      </c>
    </row>
    <row r="64" spans="1:97" s="151" customFormat="1" x14ac:dyDescent="0.25">
      <c r="A64" s="151" t="s">
        <v>68</v>
      </c>
      <c r="B64" s="151">
        <f t="shared" si="57"/>
        <v>0.1893491124260355</v>
      </c>
      <c r="C64" s="151">
        <f t="shared" si="57"/>
        <v>0.14673913043478262</v>
      </c>
      <c r="D64" s="151">
        <f t="shared" si="57"/>
        <v>0.18666666666666668</v>
      </c>
      <c r="E64" s="151">
        <f t="shared" si="57"/>
        <v>0.20392156862745098</v>
      </c>
      <c r="F64" s="151">
        <f t="shared" si="57"/>
        <v>0.29385964912280704</v>
      </c>
      <c r="G64" s="151">
        <f t="shared" si="57"/>
        <v>0.23412698412698413</v>
      </c>
      <c r="H64" s="151">
        <f t="shared" si="57"/>
        <v>0.27777777777777779</v>
      </c>
      <c r="I64" s="151">
        <f t="shared" si="57"/>
        <v>0.20564516129032259</v>
      </c>
      <c r="J64" s="151">
        <f t="shared" si="57"/>
        <v>0.46280991735537191</v>
      </c>
      <c r="K64" s="151">
        <f t="shared" si="57"/>
        <v>0.35094339622641507</v>
      </c>
      <c r="L64" s="151">
        <f t="shared" si="57"/>
        <v>0.31</v>
      </c>
      <c r="M64" s="152">
        <f t="shared" si="57"/>
        <v>0.36184210526315791</v>
      </c>
      <c r="N64" s="151">
        <f t="shared" si="57"/>
        <v>0.14794520547945206</v>
      </c>
      <c r="O64" s="151">
        <f t="shared" si="57"/>
        <v>0.16751269035532995</v>
      </c>
      <c r="P64" s="151">
        <f t="shared" si="57"/>
        <v>0.24545454545454545</v>
      </c>
      <c r="Q64" s="151">
        <f t="shared" si="57"/>
        <v>0.18938053097345134</v>
      </c>
      <c r="R64" s="151">
        <f t="shared" si="57"/>
        <v>0.20781527531083482</v>
      </c>
      <c r="S64" s="151">
        <f t="shared" si="57"/>
        <v>0.2049062049062049</v>
      </c>
      <c r="T64" s="259">
        <v>0.12268188302425106</v>
      </c>
      <c r="U64" s="259">
        <v>0.10128617363344052</v>
      </c>
      <c r="V64" s="260">
        <v>0.21</v>
      </c>
      <c r="W64" s="260">
        <v>0.2</v>
      </c>
      <c r="X64" s="260">
        <v>0.21</v>
      </c>
      <c r="Y64" s="261">
        <v>0.23</v>
      </c>
      <c r="Z64" s="221">
        <v>0.1</v>
      </c>
      <c r="AA64" s="221">
        <v>0.1</v>
      </c>
      <c r="AB64" s="221">
        <v>0.2</v>
      </c>
      <c r="AC64" s="223">
        <f t="shared" si="68"/>
        <v>0.19600000000000001</v>
      </c>
      <c r="AD64" s="223">
        <f t="shared" si="58"/>
        <v>0.19796</v>
      </c>
      <c r="AE64" s="223">
        <f t="shared" si="58"/>
        <v>0.1999396</v>
      </c>
      <c r="AF64" s="223">
        <f t="shared" si="58"/>
        <v>0.20193899600000001</v>
      </c>
      <c r="AG64" s="223">
        <f t="shared" si="58"/>
        <v>0.20395838596000002</v>
      </c>
      <c r="AH64" s="223">
        <f t="shared" si="58"/>
        <v>0.20599796981960003</v>
      </c>
      <c r="AI64" s="223">
        <f t="shared" si="58"/>
        <v>0.20805794951779602</v>
      </c>
      <c r="AJ64" s="223">
        <f t="shared" si="58"/>
        <v>0.21013852901297397</v>
      </c>
      <c r="AK64" s="222">
        <f t="shared" si="58"/>
        <v>0.21223991430310371</v>
      </c>
      <c r="AL64" s="265">
        <v>0.10200000000000001</v>
      </c>
      <c r="AM64" s="223">
        <v>0.10200000000000001</v>
      </c>
      <c r="AN64" s="223">
        <f t="shared" si="59"/>
        <v>0.20200000000000001</v>
      </c>
      <c r="AO64" s="223">
        <f t="shared" si="59"/>
        <v>0.19796</v>
      </c>
      <c r="AP64" s="223">
        <f t="shared" si="59"/>
        <v>0.1999396</v>
      </c>
      <c r="AQ64" s="223">
        <f t="shared" si="59"/>
        <v>0.20193899600000001</v>
      </c>
      <c r="AR64" s="223">
        <f t="shared" si="59"/>
        <v>0.20395838596000002</v>
      </c>
      <c r="AS64" s="223">
        <f t="shared" si="59"/>
        <v>0.20599796981960003</v>
      </c>
      <c r="AT64" s="223">
        <f t="shared" si="59"/>
        <v>0.20805794951779602</v>
      </c>
      <c r="AU64" s="223">
        <f t="shared" si="59"/>
        <v>0.21013852901297397</v>
      </c>
      <c r="AV64" s="223">
        <f t="shared" si="59"/>
        <v>0.21223991430310371</v>
      </c>
      <c r="AW64" s="222">
        <f t="shared" si="59"/>
        <v>0.21436231344613474</v>
      </c>
      <c r="AX64" s="265">
        <f t="shared" si="69"/>
        <v>0.10200000000000001</v>
      </c>
      <c r="AY64" s="223">
        <f t="shared" si="69"/>
        <v>0.10200000000000001</v>
      </c>
      <c r="AZ64" s="223">
        <f t="shared" si="70"/>
        <v>0.21412000000000003</v>
      </c>
      <c r="BA64" s="223">
        <f t="shared" si="70"/>
        <v>0.20983760000000001</v>
      </c>
      <c r="BB64" s="223">
        <f t="shared" si="75"/>
        <v>0.20993658000000001</v>
      </c>
      <c r="BC64" s="223">
        <f t="shared" si="60"/>
        <v>0.21203594580000001</v>
      </c>
      <c r="BD64" s="223">
        <f t="shared" si="60"/>
        <v>0.21415630525800003</v>
      </c>
      <c r="BE64" s="223">
        <f t="shared" si="60"/>
        <v>0.21629786831058004</v>
      </c>
      <c r="BF64" s="223">
        <f t="shared" si="60"/>
        <v>0.21846084699368584</v>
      </c>
      <c r="BG64" s="223">
        <f t="shared" si="60"/>
        <v>0.22064545546362269</v>
      </c>
      <c r="BH64" s="223">
        <f t="shared" si="60"/>
        <v>0.22285191001825891</v>
      </c>
      <c r="BI64" s="223">
        <f t="shared" si="60"/>
        <v>0.22508042911844148</v>
      </c>
      <c r="BJ64" s="265">
        <f t="shared" si="71"/>
        <v>0.10200000000000001</v>
      </c>
      <c r="BK64" s="223">
        <f t="shared" si="71"/>
        <v>0.10200000000000001</v>
      </c>
      <c r="BL64" s="223">
        <f t="shared" si="71"/>
        <v>0.21412000000000003</v>
      </c>
      <c r="BM64" s="223">
        <f t="shared" si="71"/>
        <v>0.20983760000000001</v>
      </c>
      <c r="BN64" s="223">
        <f t="shared" si="61"/>
        <v>0.20993658000000001</v>
      </c>
      <c r="BO64" s="223">
        <f t="shared" si="61"/>
        <v>0.21203594580000001</v>
      </c>
      <c r="BP64" s="223">
        <f t="shared" si="62"/>
        <v>0.21629786831058004</v>
      </c>
      <c r="BQ64" s="223">
        <f t="shared" si="62"/>
        <v>0.21846084699368584</v>
      </c>
      <c r="BR64" s="223">
        <f t="shared" si="62"/>
        <v>0.22064545546362271</v>
      </c>
      <c r="BS64" s="223">
        <f t="shared" si="62"/>
        <v>0.22285191001825891</v>
      </c>
      <c r="BT64" s="223">
        <f t="shared" si="62"/>
        <v>0.22508042911844151</v>
      </c>
      <c r="BU64" s="222">
        <f t="shared" si="62"/>
        <v>0.22733123340962588</v>
      </c>
      <c r="BV64" s="265">
        <f t="shared" si="72"/>
        <v>0.10200000000000001</v>
      </c>
      <c r="BW64" s="223">
        <f t="shared" si="72"/>
        <v>0.10200000000000001</v>
      </c>
      <c r="BX64" s="223">
        <f t="shared" si="63"/>
        <v>0.21412000000000003</v>
      </c>
      <c r="BY64" s="223">
        <f t="shared" si="63"/>
        <v>0.20983760000000001</v>
      </c>
      <c r="BZ64" s="223">
        <f t="shared" si="63"/>
        <v>0.20993658000000001</v>
      </c>
      <c r="CA64" s="223">
        <f t="shared" si="63"/>
        <v>0.21203594580000001</v>
      </c>
      <c r="CB64" s="223">
        <f t="shared" si="63"/>
        <v>0.21629786831058004</v>
      </c>
      <c r="CC64" s="223">
        <f t="shared" si="73"/>
        <v>0.22283006393355956</v>
      </c>
      <c r="CD64" s="223">
        <f t="shared" si="64"/>
        <v>0.22505836457289516</v>
      </c>
      <c r="CE64" s="223">
        <f t="shared" si="64"/>
        <v>0.2273089482186241</v>
      </c>
      <c r="CF64" s="223">
        <f t="shared" si="65"/>
        <v>0.23183284199199475</v>
      </c>
      <c r="CG64" s="222">
        <f t="shared" si="65"/>
        <v>0.23415117041191466</v>
      </c>
      <c r="CH64" s="265">
        <f t="shared" si="74"/>
        <v>0.10200000000000001</v>
      </c>
      <c r="CI64" s="223">
        <f t="shared" si="74"/>
        <v>0.10200000000000001</v>
      </c>
      <c r="CJ64" s="223">
        <f t="shared" si="74"/>
        <v>0.21412000000000003</v>
      </c>
      <c r="CK64" s="223">
        <f t="shared" si="66"/>
        <v>0.20983760000000001</v>
      </c>
      <c r="CL64" s="223">
        <f t="shared" si="66"/>
        <v>0.20993658000000001</v>
      </c>
      <c r="CM64" s="223">
        <f t="shared" si="66"/>
        <v>0.21203594580000001</v>
      </c>
      <c r="CN64" s="223">
        <f t="shared" si="66"/>
        <v>0.21629786831058004</v>
      </c>
      <c r="CO64" s="223">
        <f t="shared" si="66"/>
        <v>0.22283006393355956</v>
      </c>
      <c r="CP64" s="223">
        <f t="shared" si="66"/>
        <v>0.22505836457289516</v>
      </c>
      <c r="CQ64" s="223">
        <f t="shared" si="67"/>
        <v>0.23185512718299658</v>
      </c>
      <c r="CR64" s="223">
        <f t="shared" si="67"/>
        <v>0.23646949883183466</v>
      </c>
      <c r="CS64" s="222">
        <f t="shared" si="67"/>
        <v>0.23883419382015295</v>
      </c>
    </row>
    <row r="65" spans="1:97" s="151" customFormat="1" x14ac:dyDescent="0.25">
      <c r="A65" s="151" t="s">
        <v>69</v>
      </c>
      <c r="B65" s="151">
        <f t="shared" si="57"/>
        <v>2.6315789473684209E-2</v>
      </c>
      <c r="C65" s="151">
        <f t="shared" si="57"/>
        <v>7.6923076923076927E-2</v>
      </c>
      <c r="D65" s="151">
        <f t="shared" si="57"/>
        <v>5.0632911392405063E-2</v>
      </c>
      <c r="E65" s="151">
        <f t="shared" si="57"/>
        <v>3.8461538461538464E-2</v>
      </c>
      <c r="F65" s="151">
        <f t="shared" si="57"/>
        <v>0.15</v>
      </c>
      <c r="G65" s="151">
        <f t="shared" si="57"/>
        <v>0.10743801652892562</v>
      </c>
      <c r="H65" s="151">
        <f t="shared" si="57"/>
        <v>0.19607843137254902</v>
      </c>
      <c r="I65" s="151">
        <f t="shared" si="57"/>
        <v>0.22222222222222221</v>
      </c>
      <c r="J65" s="151">
        <f t="shared" si="57"/>
        <v>0.44827586206896552</v>
      </c>
      <c r="K65" s="151">
        <f t="shared" si="57"/>
        <v>0.20799999999999999</v>
      </c>
      <c r="L65" s="151">
        <f t="shared" si="57"/>
        <v>0.40298507462686567</v>
      </c>
      <c r="M65" s="152">
        <f t="shared" si="57"/>
        <v>0.29585798816568049</v>
      </c>
      <c r="N65" s="151">
        <f t="shared" si="57"/>
        <v>0.15873015873015872</v>
      </c>
      <c r="O65" s="151">
        <f t="shared" si="57"/>
        <v>0.10859728506787331</v>
      </c>
      <c r="P65" s="151">
        <f t="shared" si="57"/>
        <v>0.21397379912663755</v>
      </c>
      <c r="Q65" s="151">
        <f t="shared" si="57"/>
        <v>0.12156862745098039</v>
      </c>
      <c r="R65" s="151">
        <f t="shared" si="57"/>
        <v>0.17049180327868851</v>
      </c>
      <c r="S65" s="151">
        <f t="shared" si="57"/>
        <v>0.20972644376899696</v>
      </c>
      <c r="T65" s="259">
        <v>0.14171122994652408</v>
      </c>
      <c r="U65" s="259">
        <v>0.19529411764705881</v>
      </c>
      <c r="V65" s="260">
        <v>0.17</v>
      </c>
      <c r="W65" s="260">
        <v>0.16</v>
      </c>
      <c r="X65" s="260">
        <v>0.17</v>
      </c>
      <c r="Y65" s="261">
        <v>0.19</v>
      </c>
      <c r="Z65" s="221">
        <v>0.1</v>
      </c>
      <c r="AA65" s="221">
        <v>0.1</v>
      </c>
      <c r="AB65" s="221">
        <v>0.2</v>
      </c>
      <c r="AC65" s="223">
        <f t="shared" si="68"/>
        <v>0.19600000000000001</v>
      </c>
      <c r="AD65" s="223">
        <f t="shared" si="58"/>
        <v>0.19796</v>
      </c>
      <c r="AE65" s="223">
        <f t="shared" si="58"/>
        <v>0.1999396</v>
      </c>
      <c r="AF65" s="223">
        <f t="shared" si="58"/>
        <v>0.20193899600000001</v>
      </c>
      <c r="AG65" s="223">
        <f t="shared" si="58"/>
        <v>0.20395838596000002</v>
      </c>
      <c r="AH65" s="223">
        <f t="shared" si="58"/>
        <v>0.20599796981960003</v>
      </c>
      <c r="AI65" s="223">
        <f t="shared" si="58"/>
        <v>0.20805794951779602</v>
      </c>
      <c r="AJ65" s="223">
        <f t="shared" si="58"/>
        <v>0.21013852901297397</v>
      </c>
      <c r="AK65" s="222">
        <f t="shared" si="58"/>
        <v>0.21223991430310371</v>
      </c>
      <c r="AL65" s="265">
        <v>0.10200000000000001</v>
      </c>
      <c r="AM65" s="223">
        <v>0.10200000000000001</v>
      </c>
      <c r="AN65" s="223">
        <f t="shared" si="59"/>
        <v>0.20200000000000001</v>
      </c>
      <c r="AO65" s="223">
        <f t="shared" si="59"/>
        <v>0.19796</v>
      </c>
      <c r="AP65" s="223">
        <f t="shared" si="59"/>
        <v>0.1999396</v>
      </c>
      <c r="AQ65" s="223">
        <f t="shared" si="59"/>
        <v>0.20193899600000001</v>
      </c>
      <c r="AR65" s="223">
        <f t="shared" si="59"/>
        <v>0.20395838596000002</v>
      </c>
      <c r="AS65" s="223">
        <f t="shared" si="59"/>
        <v>0.20599796981960003</v>
      </c>
      <c r="AT65" s="223">
        <f t="shared" si="59"/>
        <v>0.20805794951779602</v>
      </c>
      <c r="AU65" s="223">
        <f t="shared" si="59"/>
        <v>0.21013852901297397</v>
      </c>
      <c r="AV65" s="223">
        <f t="shared" si="59"/>
        <v>0.21223991430310371</v>
      </c>
      <c r="AW65" s="222">
        <f t="shared" si="59"/>
        <v>0.21436231344613474</v>
      </c>
      <c r="AX65" s="265">
        <f t="shared" si="69"/>
        <v>0.10200000000000001</v>
      </c>
      <c r="AY65" s="223">
        <f t="shared" si="69"/>
        <v>0.10200000000000001</v>
      </c>
      <c r="AZ65" s="223">
        <f t="shared" si="70"/>
        <v>0.21412000000000003</v>
      </c>
      <c r="BA65" s="223">
        <f t="shared" si="70"/>
        <v>0.20983760000000001</v>
      </c>
      <c r="BB65" s="223">
        <f t="shared" si="75"/>
        <v>0.20993658000000001</v>
      </c>
      <c r="BC65" s="223">
        <f t="shared" si="60"/>
        <v>0.21203594580000001</v>
      </c>
      <c r="BD65" s="223">
        <f t="shared" si="60"/>
        <v>0.21415630525800003</v>
      </c>
      <c r="BE65" s="223">
        <f t="shared" si="60"/>
        <v>0.21629786831058004</v>
      </c>
      <c r="BF65" s="223">
        <f t="shared" si="60"/>
        <v>0.21846084699368584</v>
      </c>
      <c r="BG65" s="223">
        <f t="shared" si="60"/>
        <v>0.22064545546362269</v>
      </c>
      <c r="BH65" s="223">
        <f t="shared" si="60"/>
        <v>0.22285191001825891</v>
      </c>
      <c r="BI65" s="223">
        <f t="shared" si="60"/>
        <v>0.22508042911844148</v>
      </c>
      <c r="BJ65" s="265">
        <f t="shared" si="71"/>
        <v>0.10200000000000001</v>
      </c>
      <c r="BK65" s="223">
        <f t="shared" si="71"/>
        <v>0.10200000000000001</v>
      </c>
      <c r="BL65" s="223">
        <f t="shared" si="71"/>
        <v>0.21412000000000003</v>
      </c>
      <c r="BM65" s="223">
        <f t="shared" si="71"/>
        <v>0.20983760000000001</v>
      </c>
      <c r="BN65" s="223">
        <f t="shared" si="61"/>
        <v>0.20993658000000001</v>
      </c>
      <c r="BO65" s="223">
        <f t="shared" si="61"/>
        <v>0.21203594580000001</v>
      </c>
      <c r="BP65" s="223">
        <f t="shared" si="62"/>
        <v>0.21629786831058004</v>
      </c>
      <c r="BQ65" s="223">
        <f t="shared" si="62"/>
        <v>0.21846084699368584</v>
      </c>
      <c r="BR65" s="223">
        <f t="shared" si="62"/>
        <v>0.22064545546362271</v>
      </c>
      <c r="BS65" s="223">
        <f t="shared" si="62"/>
        <v>0.22285191001825891</v>
      </c>
      <c r="BT65" s="223">
        <f t="shared" si="62"/>
        <v>0.22508042911844151</v>
      </c>
      <c r="BU65" s="222">
        <f t="shared" si="62"/>
        <v>0.22733123340962588</v>
      </c>
      <c r="BV65" s="265">
        <f t="shared" si="72"/>
        <v>0.10200000000000001</v>
      </c>
      <c r="BW65" s="223">
        <f t="shared" si="72"/>
        <v>0.10200000000000001</v>
      </c>
      <c r="BX65" s="223">
        <f t="shared" si="63"/>
        <v>0.21412000000000003</v>
      </c>
      <c r="BY65" s="223">
        <f t="shared" si="63"/>
        <v>0.20983760000000001</v>
      </c>
      <c r="BZ65" s="223">
        <f t="shared" si="63"/>
        <v>0.20993658000000001</v>
      </c>
      <c r="CA65" s="223">
        <f t="shared" si="63"/>
        <v>0.21203594580000001</v>
      </c>
      <c r="CB65" s="223">
        <f t="shared" si="63"/>
        <v>0.21629786831058004</v>
      </c>
      <c r="CC65" s="223">
        <f t="shared" si="73"/>
        <v>0.22283006393355956</v>
      </c>
      <c r="CD65" s="223">
        <f t="shared" si="64"/>
        <v>0.22505836457289516</v>
      </c>
      <c r="CE65" s="223">
        <f t="shared" si="64"/>
        <v>0.2273089482186241</v>
      </c>
      <c r="CF65" s="223">
        <f t="shared" si="65"/>
        <v>0.23183284199199475</v>
      </c>
      <c r="CG65" s="222">
        <f t="shared" si="65"/>
        <v>0.23415117041191466</v>
      </c>
      <c r="CH65" s="265">
        <f t="shared" si="74"/>
        <v>0.10200000000000001</v>
      </c>
      <c r="CI65" s="223">
        <f t="shared" si="74"/>
        <v>0.10200000000000001</v>
      </c>
      <c r="CJ65" s="223">
        <f t="shared" si="74"/>
        <v>0.21412000000000003</v>
      </c>
      <c r="CK65" s="223">
        <f t="shared" si="66"/>
        <v>0.20983760000000001</v>
      </c>
      <c r="CL65" s="223">
        <f t="shared" si="66"/>
        <v>0.20993658000000001</v>
      </c>
      <c r="CM65" s="223">
        <f t="shared" si="66"/>
        <v>0.21203594580000001</v>
      </c>
      <c r="CN65" s="223">
        <f t="shared" si="66"/>
        <v>0.21629786831058004</v>
      </c>
      <c r="CO65" s="223">
        <f t="shared" si="66"/>
        <v>0.22283006393355956</v>
      </c>
      <c r="CP65" s="223">
        <f t="shared" si="66"/>
        <v>0.22505836457289516</v>
      </c>
      <c r="CQ65" s="223">
        <f t="shared" si="67"/>
        <v>0.23185512718299658</v>
      </c>
      <c r="CR65" s="223">
        <f t="shared" si="67"/>
        <v>0.23646949883183466</v>
      </c>
      <c r="CS65" s="222">
        <f t="shared" si="67"/>
        <v>0.23883419382015295</v>
      </c>
    </row>
    <row r="66" spans="1:97" s="241" customFormat="1" x14ac:dyDescent="0.25">
      <c r="A66" s="176" t="s">
        <v>100</v>
      </c>
      <c r="B66" s="266">
        <f t="shared" si="57"/>
        <v>0.21978984238178634</v>
      </c>
      <c r="C66" s="266">
        <f t="shared" si="57"/>
        <v>0.19368246051537821</v>
      </c>
      <c r="D66" s="266">
        <f t="shared" si="57"/>
        <v>0.24417731029301276</v>
      </c>
      <c r="E66" s="266">
        <f t="shared" si="57"/>
        <v>0.22155688622754491</v>
      </c>
      <c r="F66" s="266">
        <f t="shared" si="57"/>
        <v>0.27347498286497601</v>
      </c>
      <c r="G66" s="266">
        <f t="shared" si="57"/>
        <v>0.29629629629629628</v>
      </c>
      <c r="H66" s="266">
        <f t="shared" si="57"/>
        <v>0.32861952861952864</v>
      </c>
      <c r="I66" s="266">
        <f t="shared" si="57"/>
        <v>0.25318066157760816</v>
      </c>
      <c r="J66" s="266">
        <f t="shared" si="57"/>
        <v>0.43187066974595845</v>
      </c>
      <c r="K66" s="266">
        <f t="shared" si="57"/>
        <v>0.33315334773218142</v>
      </c>
      <c r="L66" s="266">
        <f t="shared" si="57"/>
        <v>0.35246679316888047</v>
      </c>
      <c r="M66" s="267">
        <f t="shared" si="57"/>
        <v>0.36177007299270075</v>
      </c>
      <c r="N66" s="266">
        <f t="shared" si="57"/>
        <v>0.17214961694456962</v>
      </c>
      <c r="O66" s="266">
        <f t="shared" si="57"/>
        <v>0.17793427230046949</v>
      </c>
      <c r="P66" s="266">
        <f t="shared" si="57"/>
        <v>0.28198317839752102</v>
      </c>
      <c r="Q66" s="266">
        <f t="shared" si="57"/>
        <v>0.22641509433962265</v>
      </c>
      <c r="R66" s="266">
        <f t="shared" si="57"/>
        <v>0.23783388218075374</v>
      </c>
      <c r="S66" s="266">
        <f t="shared" si="57"/>
        <v>0.29778786159954623</v>
      </c>
      <c r="T66" s="268">
        <f t="shared" ref="T66:CE66" si="76">IFERROR(T55/T40,"")</f>
        <v>0.20621683093252463</v>
      </c>
      <c r="U66" s="268">
        <f t="shared" si="76"/>
        <v>0.21118568232662194</v>
      </c>
      <c r="V66" s="268">
        <f t="shared" si="76"/>
        <v>0.26821472262777213</v>
      </c>
      <c r="W66" s="268">
        <f t="shared" si="76"/>
        <v>0.24609135710590721</v>
      </c>
      <c r="X66" s="268">
        <f t="shared" si="76"/>
        <v>0.25176878070895098</v>
      </c>
      <c r="Y66" s="269">
        <f t="shared" si="76"/>
        <v>0.26813740674559683</v>
      </c>
      <c r="Z66" s="270">
        <f t="shared" si="76"/>
        <v>0.1121003002332347</v>
      </c>
      <c r="AA66" s="270">
        <f t="shared" si="76"/>
        <v>0.10686166697752551</v>
      </c>
      <c r="AB66" s="270">
        <f t="shared" si="76"/>
        <v>0.22008560249072706</v>
      </c>
      <c r="AC66" s="270">
        <f t="shared" si="76"/>
        <v>0.21896633577289271</v>
      </c>
      <c r="AD66" s="270">
        <f t="shared" si="76"/>
        <v>0.22490056026779198</v>
      </c>
      <c r="AE66" s="270">
        <f t="shared" si="76"/>
        <v>0.23192447089136475</v>
      </c>
      <c r="AF66" s="270">
        <f t="shared" si="76"/>
        <v>0.22786674205760518</v>
      </c>
      <c r="AG66" s="270">
        <f t="shared" si="76"/>
        <v>0.23042567143432593</v>
      </c>
      <c r="AH66" s="270">
        <f t="shared" si="76"/>
        <v>0.2339869604616743</v>
      </c>
      <c r="AI66" s="270">
        <f t="shared" si="76"/>
        <v>0.23239280337538534</v>
      </c>
      <c r="AJ66" s="270">
        <f t="shared" si="76"/>
        <v>0.23567786007031133</v>
      </c>
      <c r="AK66" s="271">
        <f t="shared" si="76"/>
        <v>0.2398763652841939</v>
      </c>
      <c r="AL66" s="270">
        <f t="shared" si="76"/>
        <v>0.11299608712169333</v>
      </c>
      <c r="AM66" s="270">
        <f t="shared" si="76"/>
        <v>0.1085171420477001</v>
      </c>
      <c r="AN66" s="270">
        <f t="shared" si="76"/>
        <v>0.22453277713738451</v>
      </c>
      <c r="AO66" s="270">
        <f t="shared" si="76"/>
        <v>0.22105938091276722</v>
      </c>
      <c r="AP66" s="270">
        <f t="shared" si="76"/>
        <v>0.22652883451276351</v>
      </c>
      <c r="AQ66" s="270">
        <f t="shared" si="76"/>
        <v>0.22938195425314983</v>
      </c>
      <c r="AR66" s="270">
        <f t="shared" si="76"/>
        <v>0.22852919473363073</v>
      </c>
      <c r="AS66" s="270">
        <f t="shared" si="76"/>
        <v>0.23210965106755491</v>
      </c>
      <c r="AT66" s="270">
        <f t="shared" si="76"/>
        <v>0.2347335676299937</v>
      </c>
      <c r="AU66" s="270">
        <f t="shared" si="76"/>
        <v>0.23398362371317927</v>
      </c>
      <c r="AV66" s="270">
        <f t="shared" si="76"/>
        <v>0.23803708395640294</v>
      </c>
      <c r="AW66" s="271">
        <f t="shared" si="76"/>
        <v>0.24124055073744574</v>
      </c>
      <c r="AX66" s="270">
        <f t="shared" si="76"/>
        <v>0.1124017386423929</v>
      </c>
      <c r="AY66" s="270">
        <f t="shared" si="76"/>
        <v>0.10836133463653826</v>
      </c>
      <c r="AZ66" s="270">
        <f t="shared" si="76"/>
        <v>0.23947567025184238</v>
      </c>
      <c r="BA66" s="270">
        <f t="shared" si="76"/>
        <v>0.23830439695299352</v>
      </c>
      <c r="BB66" s="270">
        <f t="shared" si="76"/>
        <v>0.24022125729180832</v>
      </c>
      <c r="BC66" s="270">
        <f t="shared" si="76"/>
        <v>0.24147359736601601</v>
      </c>
      <c r="BD66" s="270">
        <f t="shared" si="76"/>
        <v>0.24280521616432807</v>
      </c>
      <c r="BE66" s="270">
        <f t="shared" si="76"/>
        <v>0.24455402258117767</v>
      </c>
      <c r="BF66" s="270">
        <f t="shared" si="76"/>
        <v>0.24661459394653598</v>
      </c>
      <c r="BG66" s="270">
        <f t="shared" si="76"/>
        <v>0.24828413715503886</v>
      </c>
      <c r="BH66" s="270">
        <f t="shared" si="76"/>
        <v>0.25068773094949742</v>
      </c>
      <c r="BI66" s="271">
        <f t="shared" si="76"/>
        <v>0.25343558081411349</v>
      </c>
      <c r="BJ66" s="270">
        <f t="shared" si="76"/>
        <v>0.1122272728005141</v>
      </c>
      <c r="BK66" s="270">
        <f t="shared" si="76"/>
        <v>0.10810096452365353</v>
      </c>
      <c r="BL66" s="270">
        <f t="shared" si="76"/>
        <v>0.23778415885861134</v>
      </c>
      <c r="BM66" s="270">
        <f t="shared" si="76"/>
        <v>0.23637494960583977</v>
      </c>
      <c r="BN66" s="270">
        <f t="shared" si="76"/>
        <v>0.2383024803880878</v>
      </c>
      <c r="BO66" s="270">
        <f t="shared" si="76"/>
        <v>0.23972045414474</v>
      </c>
      <c r="BP66" s="270">
        <f t="shared" si="76"/>
        <v>0.24328686286479626</v>
      </c>
      <c r="BQ66" s="270">
        <f t="shared" si="76"/>
        <v>0.24513845775559037</v>
      </c>
      <c r="BR66" s="270">
        <f t="shared" si="76"/>
        <v>0.24732671902357509</v>
      </c>
      <c r="BS66" s="270">
        <f t="shared" si="76"/>
        <v>0.2489083515980027</v>
      </c>
      <c r="BT66" s="270">
        <f t="shared" si="76"/>
        <v>0.25146851562264605</v>
      </c>
      <c r="BU66" s="271">
        <f t="shared" si="76"/>
        <v>0.25431252350243999</v>
      </c>
      <c r="BV66" s="270">
        <f t="shared" si="76"/>
        <v>0.11168182806304948</v>
      </c>
      <c r="BW66" s="270">
        <f t="shared" si="76"/>
        <v>0.10784053375115474</v>
      </c>
      <c r="BX66" s="270">
        <f t="shared" si="76"/>
        <v>0.23726210398791234</v>
      </c>
      <c r="BY66" s="270">
        <f t="shared" si="76"/>
        <v>0.23614708519217489</v>
      </c>
      <c r="BZ66" s="270">
        <f t="shared" si="76"/>
        <v>0.23830081601900582</v>
      </c>
      <c r="CA66" s="270">
        <f t="shared" si="76"/>
        <v>0.23977811124410478</v>
      </c>
      <c r="CB66" s="270">
        <f t="shared" si="76"/>
        <v>0.24359360638195582</v>
      </c>
      <c r="CC66" s="270">
        <f t="shared" si="76"/>
        <v>0.25034965677340426</v>
      </c>
      <c r="CD66" s="270">
        <f t="shared" si="76"/>
        <v>0.25253498489665788</v>
      </c>
      <c r="CE66" s="270">
        <f t="shared" si="76"/>
        <v>0.25434666339958778</v>
      </c>
      <c r="CF66" s="270">
        <f t="shared" ref="CF66:CS66" si="77">IFERROR(CF55/CF40,"")</f>
        <v>0.25947932121407802</v>
      </c>
      <c r="CG66" s="271">
        <f t="shared" si="77"/>
        <v>0.26236009577152641</v>
      </c>
      <c r="CH66" s="270">
        <f t="shared" si="77"/>
        <v>0.1118339159345586</v>
      </c>
      <c r="CI66" s="270">
        <f t="shared" si="77"/>
        <v>0.1079120138206581</v>
      </c>
      <c r="CJ66" s="270">
        <f t="shared" si="77"/>
        <v>0.23747416228701751</v>
      </c>
      <c r="CK66" s="270">
        <f t="shared" si="77"/>
        <v>0.23632824246651576</v>
      </c>
      <c r="CL66" s="270">
        <f t="shared" si="77"/>
        <v>0.23842501005233854</v>
      </c>
      <c r="CM66" s="270">
        <f t="shared" si="77"/>
        <v>0.23983399872911718</v>
      </c>
      <c r="CN66" s="270">
        <f t="shared" si="77"/>
        <v>0.24358868485490218</v>
      </c>
      <c r="CO66" s="270">
        <f t="shared" si="77"/>
        <v>0.2503286655923056</v>
      </c>
      <c r="CP66" s="270">
        <f t="shared" si="77"/>
        <v>0.25250167738361867</v>
      </c>
      <c r="CQ66" s="270">
        <f t="shared" si="77"/>
        <v>0.25937385754941106</v>
      </c>
      <c r="CR66" s="270">
        <f t="shared" si="77"/>
        <v>0.26459531288638205</v>
      </c>
      <c r="CS66" s="271">
        <f t="shared" si="77"/>
        <v>0.26751999036283297</v>
      </c>
    </row>
    <row r="68" spans="1:97" s="236" customFormat="1" x14ac:dyDescent="0.25">
      <c r="A68" s="233"/>
      <c r="B68" s="233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5"/>
      <c r="N68" s="234"/>
      <c r="O68" s="234"/>
      <c r="P68" s="234"/>
      <c r="Q68" s="234"/>
      <c r="R68" s="234"/>
      <c r="S68" s="234"/>
      <c r="T68" s="234"/>
      <c r="U68" s="234"/>
      <c r="V68" s="234"/>
      <c r="W68" s="234"/>
      <c r="X68" s="234"/>
      <c r="Y68" s="235"/>
      <c r="Z68" s="234"/>
      <c r="AA68" s="234"/>
      <c r="AB68" s="234"/>
      <c r="AC68" s="234"/>
      <c r="AD68" s="234"/>
      <c r="AE68" s="234"/>
      <c r="AF68" s="234"/>
      <c r="AG68" s="234"/>
      <c r="AH68" s="234"/>
      <c r="AI68" s="234"/>
      <c r="AJ68" s="234"/>
      <c r="AK68" s="235"/>
      <c r="AL68" s="234"/>
      <c r="AM68" s="234"/>
      <c r="AN68" s="234"/>
      <c r="AO68" s="234"/>
      <c r="AP68" s="234"/>
      <c r="AQ68" s="234"/>
      <c r="AR68" s="234"/>
      <c r="AS68" s="234"/>
      <c r="AT68" s="234"/>
      <c r="AU68" s="234"/>
      <c r="AV68" s="234"/>
      <c r="AW68" s="235"/>
      <c r="AX68" s="234"/>
      <c r="AY68" s="234"/>
      <c r="AZ68" s="234"/>
      <c r="BA68" s="234"/>
      <c r="BB68" s="234"/>
      <c r="BC68" s="234"/>
      <c r="BD68" s="234"/>
      <c r="BE68" s="234"/>
      <c r="BF68" s="234"/>
      <c r="BG68" s="234"/>
      <c r="BH68" s="234"/>
      <c r="BI68" s="235"/>
      <c r="BJ68" s="234"/>
      <c r="BK68" s="234"/>
      <c r="BL68" s="234"/>
      <c r="BM68" s="234"/>
      <c r="BN68" s="234"/>
      <c r="BO68" s="234"/>
      <c r="BP68" s="234"/>
      <c r="BQ68" s="234"/>
      <c r="BR68" s="234"/>
      <c r="BS68" s="234"/>
      <c r="BT68" s="234"/>
      <c r="BU68" s="235"/>
      <c r="BV68" s="234"/>
      <c r="BW68" s="234"/>
      <c r="BX68" s="234"/>
      <c r="BY68" s="234"/>
      <c r="BZ68" s="234"/>
      <c r="CA68" s="234"/>
      <c r="CB68" s="234"/>
      <c r="CC68" s="234"/>
      <c r="CD68" s="234"/>
      <c r="CE68" s="234"/>
      <c r="CF68" s="234"/>
      <c r="CG68" s="235"/>
      <c r="CH68" s="234"/>
      <c r="CI68" s="234"/>
      <c r="CJ68" s="234"/>
      <c r="CK68" s="234"/>
      <c r="CL68" s="234"/>
      <c r="CM68" s="234"/>
      <c r="CN68" s="234"/>
      <c r="CO68" s="234"/>
      <c r="CP68" s="234"/>
      <c r="CQ68" s="234"/>
      <c r="CR68" s="234"/>
      <c r="CS68" s="235"/>
    </row>
    <row r="69" spans="1:97" s="140" customFormat="1" x14ac:dyDescent="0.25">
      <c r="A69" s="140" t="s">
        <v>104</v>
      </c>
      <c r="B69" s="140">
        <f t="shared" ref="B69:BM69" si="78">B32</f>
        <v>42005</v>
      </c>
      <c r="C69" s="140">
        <f t="shared" si="78"/>
        <v>42036</v>
      </c>
      <c r="D69" s="140">
        <f t="shared" si="78"/>
        <v>42064</v>
      </c>
      <c r="E69" s="140">
        <f t="shared" si="78"/>
        <v>42095</v>
      </c>
      <c r="F69" s="140">
        <f t="shared" si="78"/>
        <v>42125</v>
      </c>
      <c r="G69" s="140">
        <f t="shared" si="78"/>
        <v>42156</v>
      </c>
      <c r="H69" s="140">
        <f t="shared" si="78"/>
        <v>42186</v>
      </c>
      <c r="I69" s="140">
        <f t="shared" si="78"/>
        <v>42217</v>
      </c>
      <c r="J69" s="140">
        <f t="shared" si="78"/>
        <v>42248</v>
      </c>
      <c r="K69" s="140">
        <f t="shared" si="78"/>
        <v>42278</v>
      </c>
      <c r="L69" s="140">
        <f t="shared" si="78"/>
        <v>42309</v>
      </c>
      <c r="M69" s="141">
        <f t="shared" si="78"/>
        <v>42339</v>
      </c>
      <c r="N69" s="212">
        <f t="shared" si="78"/>
        <v>42370</v>
      </c>
      <c r="O69" s="212">
        <f t="shared" si="78"/>
        <v>42401</v>
      </c>
      <c r="P69" s="212">
        <f t="shared" si="78"/>
        <v>42430</v>
      </c>
      <c r="Q69" s="212">
        <f t="shared" si="78"/>
        <v>42461</v>
      </c>
      <c r="R69" s="212">
        <f t="shared" si="78"/>
        <v>42491</v>
      </c>
      <c r="S69" s="212">
        <f t="shared" si="78"/>
        <v>42522</v>
      </c>
      <c r="T69" s="212">
        <f t="shared" si="78"/>
        <v>42552</v>
      </c>
      <c r="U69" s="212">
        <f t="shared" si="78"/>
        <v>42583</v>
      </c>
      <c r="V69" s="140">
        <f t="shared" si="78"/>
        <v>42614</v>
      </c>
      <c r="W69" s="140">
        <f t="shared" si="78"/>
        <v>42644</v>
      </c>
      <c r="X69" s="140">
        <f t="shared" si="78"/>
        <v>42675</v>
      </c>
      <c r="Y69" s="141">
        <f t="shared" si="78"/>
        <v>42705</v>
      </c>
      <c r="Z69" s="140">
        <f t="shared" si="78"/>
        <v>42752</v>
      </c>
      <c r="AA69" s="140">
        <f t="shared" si="78"/>
        <v>42783</v>
      </c>
      <c r="AB69" s="140">
        <f t="shared" si="78"/>
        <v>42811</v>
      </c>
      <c r="AC69" s="140">
        <f t="shared" si="78"/>
        <v>42842</v>
      </c>
      <c r="AD69" s="140">
        <f t="shared" si="78"/>
        <v>42872</v>
      </c>
      <c r="AE69" s="140">
        <f t="shared" si="78"/>
        <v>42903</v>
      </c>
      <c r="AF69" s="140">
        <f t="shared" si="78"/>
        <v>42933</v>
      </c>
      <c r="AG69" s="140">
        <f t="shared" si="78"/>
        <v>42964</v>
      </c>
      <c r="AH69" s="140">
        <f t="shared" si="78"/>
        <v>42995</v>
      </c>
      <c r="AI69" s="140">
        <f t="shared" si="78"/>
        <v>43025</v>
      </c>
      <c r="AJ69" s="140">
        <f t="shared" si="78"/>
        <v>43056</v>
      </c>
      <c r="AK69" s="141">
        <f t="shared" si="78"/>
        <v>43086</v>
      </c>
      <c r="AL69" s="140">
        <f t="shared" si="78"/>
        <v>43118</v>
      </c>
      <c r="AM69" s="140">
        <f t="shared" si="78"/>
        <v>43149</v>
      </c>
      <c r="AN69" s="140">
        <f t="shared" si="78"/>
        <v>43177</v>
      </c>
      <c r="AO69" s="140">
        <f t="shared" si="78"/>
        <v>43208</v>
      </c>
      <c r="AP69" s="140">
        <f t="shared" si="78"/>
        <v>43238</v>
      </c>
      <c r="AQ69" s="140">
        <f t="shared" si="78"/>
        <v>43269</v>
      </c>
      <c r="AR69" s="140">
        <f t="shared" si="78"/>
        <v>43299</v>
      </c>
      <c r="AS69" s="140">
        <f t="shared" si="78"/>
        <v>43330</v>
      </c>
      <c r="AT69" s="140">
        <f t="shared" si="78"/>
        <v>43361</v>
      </c>
      <c r="AU69" s="140">
        <f t="shared" si="78"/>
        <v>43391</v>
      </c>
      <c r="AV69" s="140">
        <f t="shared" si="78"/>
        <v>43422</v>
      </c>
      <c r="AW69" s="141">
        <f t="shared" si="78"/>
        <v>43452</v>
      </c>
      <c r="AX69" s="140">
        <f t="shared" si="78"/>
        <v>43483</v>
      </c>
      <c r="AY69" s="140">
        <f t="shared" si="78"/>
        <v>43514</v>
      </c>
      <c r="AZ69" s="140">
        <f t="shared" si="78"/>
        <v>43542</v>
      </c>
      <c r="BA69" s="140">
        <f t="shared" si="78"/>
        <v>43573</v>
      </c>
      <c r="BB69" s="140">
        <f t="shared" si="78"/>
        <v>43603</v>
      </c>
      <c r="BC69" s="140">
        <f t="shared" si="78"/>
        <v>43634</v>
      </c>
      <c r="BD69" s="140">
        <f t="shared" si="78"/>
        <v>43664</v>
      </c>
      <c r="BE69" s="140">
        <f t="shared" si="78"/>
        <v>43695</v>
      </c>
      <c r="BF69" s="140">
        <f t="shared" si="78"/>
        <v>43726</v>
      </c>
      <c r="BG69" s="140">
        <f t="shared" si="78"/>
        <v>43756</v>
      </c>
      <c r="BH69" s="140">
        <f t="shared" si="78"/>
        <v>43787</v>
      </c>
      <c r="BI69" s="141">
        <f t="shared" si="78"/>
        <v>43817</v>
      </c>
      <c r="BJ69" s="140">
        <f t="shared" si="78"/>
        <v>43848</v>
      </c>
      <c r="BK69" s="140">
        <f t="shared" si="78"/>
        <v>43879</v>
      </c>
      <c r="BL69" s="140">
        <f t="shared" si="78"/>
        <v>43908</v>
      </c>
      <c r="BM69" s="140">
        <f t="shared" si="78"/>
        <v>43939</v>
      </c>
      <c r="BN69" s="140">
        <f t="shared" ref="BN69:CS69" si="79">BN32</f>
        <v>43969</v>
      </c>
      <c r="BO69" s="140">
        <f t="shared" si="79"/>
        <v>44000</v>
      </c>
      <c r="BP69" s="140">
        <f t="shared" si="79"/>
        <v>44030</v>
      </c>
      <c r="BQ69" s="140">
        <f t="shared" si="79"/>
        <v>44061</v>
      </c>
      <c r="BR69" s="140">
        <f t="shared" si="79"/>
        <v>44092</v>
      </c>
      <c r="BS69" s="140">
        <f t="shared" si="79"/>
        <v>44122</v>
      </c>
      <c r="BT69" s="140">
        <f t="shared" si="79"/>
        <v>44153</v>
      </c>
      <c r="BU69" s="141">
        <f t="shared" si="79"/>
        <v>44183</v>
      </c>
      <c r="BV69" s="140">
        <f t="shared" si="79"/>
        <v>44214</v>
      </c>
      <c r="BW69" s="140">
        <f t="shared" si="79"/>
        <v>44245</v>
      </c>
      <c r="BX69" s="140">
        <f t="shared" si="79"/>
        <v>44273</v>
      </c>
      <c r="BY69" s="140">
        <f t="shared" si="79"/>
        <v>44304</v>
      </c>
      <c r="BZ69" s="140">
        <f t="shared" si="79"/>
        <v>44334</v>
      </c>
      <c r="CA69" s="140">
        <f t="shared" si="79"/>
        <v>44365</v>
      </c>
      <c r="CB69" s="140">
        <f t="shared" si="79"/>
        <v>44395</v>
      </c>
      <c r="CC69" s="140">
        <f t="shared" si="79"/>
        <v>44426</v>
      </c>
      <c r="CD69" s="140">
        <f t="shared" si="79"/>
        <v>44457</v>
      </c>
      <c r="CE69" s="140">
        <f t="shared" si="79"/>
        <v>44487</v>
      </c>
      <c r="CF69" s="140">
        <f t="shared" si="79"/>
        <v>44518</v>
      </c>
      <c r="CG69" s="141">
        <f t="shared" si="79"/>
        <v>44548</v>
      </c>
      <c r="CH69" s="140">
        <f t="shared" si="79"/>
        <v>44579</v>
      </c>
      <c r="CI69" s="140">
        <f t="shared" si="79"/>
        <v>44610</v>
      </c>
      <c r="CJ69" s="140">
        <f t="shared" si="79"/>
        <v>44638</v>
      </c>
      <c r="CK69" s="140">
        <f t="shared" si="79"/>
        <v>44669</v>
      </c>
      <c r="CL69" s="140">
        <f t="shared" si="79"/>
        <v>44699</v>
      </c>
      <c r="CM69" s="140">
        <f t="shared" si="79"/>
        <v>44730</v>
      </c>
      <c r="CN69" s="140">
        <f t="shared" si="79"/>
        <v>44760</v>
      </c>
      <c r="CO69" s="140">
        <f t="shared" si="79"/>
        <v>44791</v>
      </c>
      <c r="CP69" s="140">
        <f t="shared" si="79"/>
        <v>44822</v>
      </c>
      <c r="CQ69" s="140">
        <f t="shared" si="79"/>
        <v>44852</v>
      </c>
      <c r="CR69" s="140">
        <f t="shared" si="79"/>
        <v>44883</v>
      </c>
      <c r="CS69" s="141">
        <f t="shared" si="79"/>
        <v>44913</v>
      </c>
    </row>
    <row r="70" spans="1:97" x14ac:dyDescent="0.25">
      <c r="A70" s="134" t="s">
        <v>99</v>
      </c>
      <c r="B70" s="134">
        <v>22</v>
      </c>
      <c r="C70" s="134">
        <v>8</v>
      </c>
      <c r="D70" s="134">
        <v>41</v>
      </c>
      <c r="E70" s="134">
        <v>19</v>
      </c>
      <c r="F70" s="134">
        <v>19</v>
      </c>
      <c r="G70" s="134">
        <v>26</v>
      </c>
      <c r="H70" s="134">
        <v>46</v>
      </c>
      <c r="I70" s="134">
        <v>23</v>
      </c>
      <c r="J70" s="134">
        <v>52</v>
      </c>
      <c r="K70" s="134">
        <v>34</v>
      </c>
      <c r="L70" s="134">
        <v>54</v>
      </c>
      <c r="M70" s="159">
        <v>100</v>
      </c>
      <c r="N70" s="134">
        <v>17</v>
      </c>
      <c r="O70" s="134">
        <v>12</v>
      </c>
      <c r="P70" s="134">
        <v>44</v>
      </c>
      <c r="Q70" s="134">
        <v>25</v>
      </c>
      <c r="R70" s="134">
        <v>24</v>
      </c>
      <c r="S70" s="134">
        <v>34</v>
      </c>
      <c r="T70" s="272">
        <v>34</v>
      </c>
      <c r="U70" s="272">
        <v>30</v>
      </c>
      <c r="V70" s="272">
        <f t="shared" ref="V70:CG73" si="80">V81*V48</f>
        <v>27.456</v>
      </c>
      <c r="W70" s="272">
        <f t="shared" si="80"/>
        <v>24.024000000000001</v>
      </c>
      <c r="X70" s="272">
        <f t="shared" si="80"/>
        <v>28.080000000000002</v>
      </c>
      <c r="Y70" s="273">
        <f t="shared" si="80"/>
        <v>32.448</v>
      </c>
      <c r="Z70" s="154">
        <f t="shared" si="80"/>
        <v>19.833333333333336</v>
      </c>
      <c r="AA70" s="154">
        <f t="shared" si="80"/>
        <v>21</v>
      </c>
      <c r="AB70" s="154">
        <f t="shared" si="80"/>
        <v>22.050000000000004</v>
      </c>
      <c r="AC70" s="154">
        <f t="shared" si="80"/>
        <v>27.439999999999998</v>
      </c>
      <c r="AD70" s="154">
        <f t="shared" si="80"/>
        <v>27.714399999999998</v>
      </c>
      <c r="AE70" s="154">
        <f t="shared" si="80"/>
        <v>29.391121199999994</v>
      </c>
      <c r="AF70" s="154">
        <f t="shared" si="80"/>
        <v>26.716529170799998</v>
      </c>
      <c r="AG70" s="154">
        <f t="shared" si="80"/>
        <v>29.981882736119992</v>
      </c>
      <c r="AH70" s="154">
        <f t="shared" si="80"/>
        <v>33.16567314095559</v>
      </c>
      <c r="AI70" s="154">
        <f t="shared" si="80"/>
        <v>30.147596885128632</v>
      </c>
      <c r="AJ70" s="154">
        <f t="shared" si="80"/>
        <v>32.361333467997987</v>
      </c>
      <c r="AK70" s="155">
        <f t="shared" si="80"/>
        <v>34.170626202799681</v>
      </c>
      <c r="AL70" s="154">
        <f t="shared" si="80"/>
        <v>31.558799999999998</v>
      </c>
      <c r="AM70" s="154">
        <f t="shared" si="80"/>
        <v>33.093899999999998</v>
      </c>
      <c r="AN70" s="154">
        <f t="shared" si="80"/>
        <v>34.407922499999998</v>
      </c>
      <c r="AO70" s="154">
        <f t="shared" si="80"/>
        <v>42.818747999999999</v>
      </c>
      <c r="AP70" s="154">
        <f t="shared" si="80"/>
        <v>43.246935479999991</v>
      </c>
      <c r="AQ70" s="154">
        <f t="shared" si="80"/>
        <v>45.863375076539988</v>
      </c>
      <c r="AR70" s="154">
        <f t="shared" si="80"/>
        <v>42.499318778450089</v>
      </c>
      <c r="AS70" s="154">
        <f t="shared" si="80"/>
        <v>47.693679962482882</v>
      </c>
      <c r="AT70" s="154">
        <f t="shared" si="80"/>
        <v>52.758294548975108</v>
      </c>
      <c r="AU70" s="154">
        <f t="shared" si="80"/>
        <v>48.870761930637777</v>
      </c>
      <c r="AV70" s="154">
        <f t="shared" si="80"/>
        <v>52.459339618298138</v>
      </c>
      <c r="AW70" s="155">
        <f t="shared" si="80"/>
        <v>55.392293606048426</v>
      </c>
      <c r="AX70" s="154">
        <f t="shared" si="80"/>
        <v>44.182320000000004</v>
      </c>
      <c r="AY70" s="154">
        <f t="shared" si="80"/>
        <v>46.33146</v>
      </c>
      <c r="AZ70" s="154">
        <f t="shared" si="80"/>
        <v>51.061356990000007</v>
      </c>
      <c r="BA70" s="154">
        <f t="shared" si="80"/>
        <v>63.543022032000003</v>
      </c>
      <c r="BB70" s="154">
        <f t="shared" si="80"/>
        <v>64.17845225232</v>
      </c>
      <c r="BC70" s="154">
        <f t="shared" si="80"/>
        <v>67.41916136251379</v>
      </c>
      <c r="BD70" s="154">
        <f t="shared" si="80"/>
        <v>62.473998604321643</v>
      </c>
      <c r="BE70" s="154">
        <f t="shared" si="80"/>
        <v>70.109709544849835</v>
      </c>
      <c r="BF70" s="154">
        <f t="shared" si="80"/>
        <v>77.554692986993416</v>
      </c>
      <c r="BG70" s="154">
        <f t="shared" si="80"/>
        <v>71.840020038037522</v>
      </c>
      <c r="BH70" s="154">
        <f t="shared" si="80"/>
        <v>77.11522923889828</v>
      </c>
      <c r="BI70" s="155">
        <f t="shared" si="80"/>
        <v>82.977655821860552</v>
      </c>
      <c r="BJ70" s="154">
        <f t="shared" si="80"/>
        <v>56.332457999999995</v>
      </c>
      <c r="BK70" s="154">
        <f t="shared" si="80"/>
        <v>59.072611499999994</v>
      </c>
      <c r="BL70" s="154">
        <f t="shared" si="80"/>
        <v>65.103230162250014</v>
      </c>
      <c r="BM70" s="154">
        <f t="shared" si="80"/>
        <v>81.0173530908</v>
      </c>
      <c r="BN70" s="154">
        <f t="shared" si="80"/>
        <v>81.827526621708017</v>
      </c>
      <c r="BO70" s="154">
        <f t="shared" si="80"/>
        <v>85.959430737205096</v>
      </c>
      <c r="BP70" s="154">
        <f t="shared" si="80"/>
        <v>80.450891702715211</v>
      </c>
      <c r="BQ70" s="154">
        <f t="shared" si="80"/>
        <v>90.283778466380383</v>
      </c>
      <c r="BR70" s="154">
        <f t="shared" si="80"/>
        <v>99.871055894000762</v>
      </c>
      <c r="BS70" s="154">
        <f t="shared" si="80"/>
        <v>92.511985803982839</v>
      </c>
      <c r="BT70" s="154">
        <f t="shared" si="80"/>
        <v>99.305136452391253</v>
      </c>
      <c r="BU70" s="155">
        <f t="shared" si="80"/>
        <v>106.85447628460092</v>
      </c>
      <c r="BV70" s="154">
        <f t="shared" si="80"/>
        <v>69.626918087999996</v>
      </c>
      <c r="BW70" s="154">
        <f t="shared" si="80"/>
        <v>73.013747813999998</v>
      </c>
      <c r="BX70" s="154">
        <f t="shared" si="80"/>
        <v>80.467592480541015</v>
      </c>
      <c r="BY70" s="154">
        <f t="shared" si="80"/>
        <v>100.13744842022881</v>
      </c>
      <c r="BZ70" s="154">
        <f t="shared" si="80"/>
        <v>101.13882290443111</v>
      </c>
      <c r="CA70" s="154">
        <f t="shared" si="80"/>
        <v>106.24585639118548</v>
      </c>
      <c r="CB70" s="154">
        <f t="shared" si="80"/>
        <v>99.437302144556</v>
      </c>
      <c r="CC70" s="154">
        <f t="shared" si="80"/>
        <v>113.82256518813509</v>
      </c>
      <c r="CD70" s="154">
        <f t="shared" si="80"/>
        <v>125.90943758668465</v>
      </c>
      <c r="CE70" s="154">
        <f t="shared" si="80"/>
        <v>116.63171074279727</v>
      </c>
      <c r="CF70" s="154">
        <f t="shared" si="80"/>
        <v>126.42338311481028</v>
      </c>
      <c r="CG70" s="155">
        <f t="shared" si="80"/>
        <v>142.63790330278809</v>
      </c>
      <c r="CH70" s="154">
        <f t="shared" ref="CH70:CS76" si="81">CH81*CH48</f>
        <v>83.668346569080001</v>
      </c>
      <c r="CI70" s="154">
        <f t="shared" si="81"/>
        <v>87.738186956490011</v>
      </c>
      <c r="CJ70" s="154">
        <f t="shared" si="81"/>
        <v>96.69522363078346</v>
      </c>
      <c r="CK70" s="154">
        <f t="shared" si="81"/>
        <v>120.33183385164163</v>
      </c>
      <c r="CL70" s="154">
        <f t="shared" si="81"/>
        <v>121.53515219015804</v>
      </c>
      <c r="CM70" s="154">
        <f t="shared" si="81"/>
        <v>127.67210409674122</v>
      </c>
      <c r="CN70" s="154">
        <f t="shared" si="81"/>
        <v>119.4904914103748</v>
      </c>
      <c r="CO70" s="154">
        <f t="shared" si="81"/>
        <v>136.77678250107567</v>
      </c>
      <c r="CP70" s="154">
        <f t="shared" si="81"/>
        <v>151.30117416666607</v>
      </c>
      <c r="CQ70" s="154">
        <f t="shared" si="81"/>
        <v>142.95548785744663</v>
      </c>
      <c r="CR70" s="154">
        <f t="shared" si="81"/>
        <v>154.95714068382298</v>
      </c>
      <c r="CS70" s="155">
        <f t="shared" si="81"/>
        <v>174.83127807822737</v>
      </c>
    </row>
    <row r="71" spans="1:97" x14ac:dyDescent="0.25">
      <c r="A71" s="134" t="s">
        <v>64</v>
      </c>
      <c r="B71" s="134">
        <v>101</v>
      </c>
      <c r="C71" s="134">
        <v>61</v>
      </c>
      <c r="D71" s="134">
        <v>102</v>
      </c>
      <c r="E71" s="134">
        <v>132</v>
      </c>
      <c r="F71" s="134">
        <v>106.5</v>
      </c>
      <c r="G71" s="134">
        <v>133</v>
      </c>
      <c r="H71" s="134">
        <v>214</v>
      </c>
      <c r="I71" s="134">
        <v>125</v>
      </c>
      <c r="J71" s="134">
        <v>285</v>
      </c>
      <c r="K71" s="134">
        <v>173</v>
      </c>
      <c r="L71" s="134">
        <v>431</v>
      </c>
      <c r="M71" s="159">
        <v>247</v>
      </c>
      <c r="N71" s="134">
        <v>63</v>
      </c>
      <c r="O71" s="134">
        <v>47</v>
      </c>
      <c r="P71" s="134">
        <v>307</v>
      </c>
      <c r="Q71" s="134">
        <v>235</v>
      </c>
      <c r="R71" s="134">
        <v>304</v>
      </c>
      <c r="S71" s="134">
        <v>755</v>
      </c>
      <c r="T71" s="272">
        <v>383</v>
      </c>
      <c r="U71" s="272">
        <v>440</v>
      </c>
      <c r="V71" s="272">
        <f t="shared" si="80"/>
        <v>655.68022704000009</v>
      </c>
      <c r="W71" s="272">
        <f t="shared" si="80"/>
        <v>612.02233007040013</v>
      </c>
      <c r="X71" s="272">
        <f t="shared" si="80"/>
        <v>612.64979099952006</v>
      </c>
      <c r="Y71" s="273">
        <f t="shared" si="80"/>
        <v>713.6524470811853</v>
      </c>
      <c r="Z71" s="154">
        <f t="shared" si="80"/>
        <v>50.168152985614952</v>
      </c>
      <c r="AA71" s="154">
        <f t="shared" si="80"/>
        <v>44.705203675366029</v>
      </c>
      <c r="AB71" s="154">
        <f t="shared" si="80"/>
        <v>300.3971998880682</v>
      </c>
      <c r="AC71" s="154">
        <f t="shared" si="80"/>
        <v>311.59199303029214</v>
      </c>
      <c r="AD71" s="154">
        <f t="shared" si="80"/>
        <v>412.80017722474071</v>
      </c>
      <c r="AE71" s="154">
        <f t="shared" si="80"/>
        <v>573.15948576706103</v>
      </c>
      <c r="AF71" s="154">
        <f t="shared" si="80"/>
        <v>354.61443398788259</v>
      </c>
      <c r="AG71" s="154">
        <f t="shared" si="80"/>
        <v>461.90622493695014</v>
      </c>
      <c r="AH71" s="154">
        <f t="shared" si="80"/>
        <v>576.66781624062423</v>
      </c>
      <c r="AI71" s="154">
        <f t="shared" si="80"/>
        <v>409.68614830178944</v>
      </c>
      <c r="AJ71" s="154">
        <f t="shared" si="80"/>
        <v>515.27901961467512</v>
      </c>
      <c r="AK71" s="155">
        <f t="shared" si="80"/>
        <v>640.12510957492418</v>
      </c>
      <c r="AL71" s="154">
        <f t="shared" si="80"/>
        <v>67.947319126073722</v>
      </c>
      <c r="AM71" s="154">
        <f t="shared" si="80"/>
        <v>59.976993267668099</v>
      </c>
      <c r="AN71" s="154">
        <f t="shared" si="80"/>
        <v>475.16977496067773</v>
      </c>
      <c r="AO71" s="154">
        <f t="shared" si="80"/>
        <v>408.86995428350974</v>
      </c>
      <c r="AP71" s="154">
        <f t="shared" si="80"/>
        <v>536.67966893617825</v>
      </c>
      <c r="AQ71" s="154">
        <f t="shared" si="80"/>
        <v>594.52334062156945</v>
      </c>
      <c r="AR71" s="154">
        <f t="shared" si="80"/>
        <v>450.63184275637991</v>
      </c>
      <c r="AS71" s="154">
        <f t="shared" si="80"/>
        <v>585.80187264897336</v>
      </c>
      <c r="AT71" s="154">
        <f t="shared" si="80"/>
        <v>663.90882559478223</v>
      </c>
      <c r="AU71" s="154">
        <f t="shared" si="80"/>
        <v>504.67320408704995</v>
      </c>
      <c r="AV71" s="154">
        <f t="shared" si="80"/>
        <v>644.17116726418942</v>
      </c>
      <c r="AW71" s="155">
        <f t="shared" si="80"/>
        <v>730.47330335190588</v>
      </c>
      <c r="AX71" s="154">
        <f t="shared" si="80"/>
        <v>86.5696929979093</v>
      </c>
      <c r="AY71" s="154">
        <f t="shared" si="80"/>
        <v>76.194421177433682</v>
      </c>
      <c r="AZ71" s="154">
        <f t="shared" si="80"/>
        <v>662.2702142313035</v>
      </c>
      <c r="BA71" s="154">
        <f t="shared" si="80"/>
        <v>664.43183589719263</v>
      </c>
      <c r="BB71" s="154">
        <f t="shared" si="80"/>
        <v>747.9926833964139</v>
      </c>
      <c r="BC71" s="154">
        <f t="shared" si="80"/>
        <v>813.66499290741774</v>
      </c>
      <c r="BD71" s="154">
        <f t="shared" si="80"/>
        <v>730.20535265311526</v>
      </c>
      <c r="BE71" s="154">
        <f t="shared" si="80"/>
        <v>810.88134974567231</v>
      </c>
      <c r="BF71" s="154">
        <f t="shared" si="80"/>
        <v>912.30914628172866</v>
      </c>
      <c r="BG71" s="154">
        <f t="shared" si="80"/>
        <v>823.227167339532</v>
      </c>
      <c r="BH71" s="154">
        <f t="shared" si="80"/>
        <v>898.03051150661236</v>
      </c>
      <c r="BI71" s="155">
        <f t="shared" si="80"/>
        <v>1011.3821184075683</v>
      </c>
      <c r="BJ71" s="154">
        <f t="shared" si="80"/>
        <v>104.95510527229862</v>
      </c>
      <c r="BK71" s="154">
        <f t="shared" si="80"/>
        <v>92.529794559006248</v>
      </c>
      <c r="BL71" s="154">
        <f t="shared" si="80"/>
        <v>786.74569082369123</v>
      </c>
      <c r="BM71" s="154">
        <f t="shared" si="80"/>
        <v>781.53987017312659</v>
      </c>
      <c r="BN71" s="154">
        <f t="shared" si="80"/>
        <v>877.10214604829389</v>
      </c>
      <c r="BO71" s="154">
        <f t="shared" si="80"/>
        <v>951.17627044806807</v>
      </c>
      <c r="BP71" s="154">
        <f t="shared" si="80"/>
        <v>848.03376115712319</v>
      </c>
      <c r="BQ71" s="154">
        <f t="shared" si="80"/>
        <v>939.43779053628862</v>
      </c>
      <c r="BR71" s="154">
        <f t="shared" si="80"/>
        <v>1054.4424144633463</v>
      </c>
      <c r="BS71" s="154">
        <f t="shared" si="80"/>
        <v>934.4291934156563</v>
      </c>
      <c r="BT71" s="154">
        <f t="shared" si="80"/>
        <v>1017.131865084424</v>
      </c>
      <c r="BU71" s="155">
        <f t="shared" si="80"/>
        <v>1143.0077910383734</v>
      </c>
      <c r="BV71" s="154">
        <f t="shared" si="80"/>
        <v>121.48163877568277</v>
      </c>
      <c r="BW71" s="154">
        <f t="shared" si="80"/>
        <v>107.18570454814856</v>
      </c>
      <c r="BX71" s="154">
        <f t="shared" si="80"/>
        <v>913.22395657049083</v>
      </c>
      <c r="BY71" s="154">
        <f t="shared" si="80"/>
        <v>920.82017096296897</v>
      </c>
      <c r="BZ71" s="154">
        <f t="shared" si="80"/>
        <v>1032.6042563507624</v>
      </c>
      <c r="CA71" s="154">
        <f t="shared" si="80"/>
        <v>1118.7817740346807</v>
      </c>
      <c r="CB71" s="154">
        <f t="shared" si="80"/>
        <v>1010.5380110385699</v>
      </c>
      <c r="CC71" s="154">
        <f t="shared" si="80"/>
        <v>1140.1120603551162</v>
      </c>
      <c r="CD71" s="154">
        <f t="shared" si="80"/>
        <v>1277.8829036504626</v>
      </c>
      <c r="CE71" s="154">
        <f t="shared" si="80"/>
        <v>1149.166812178807</v>
      </c>
      <c r="CF71" s="154">
        <f t="shared" si="80"/>
        <v>1260.7229266109637</v>
      </c>
      <c r="CG71" s="155">
        <f t="shared" si="80"/>
        <v>1414.2713581515225</v>
      </c>
      <c r="CH71" s="154">
        <f t="shared" si="81"/>
        <v>145.33542978433204</v>
      </c>
      <c r="CI71" s="154">
        <f t="shared" si="81"/>
        <v>128.07078638388154</v>
      </c>
      <c r="CJ71" s="154">
        <f t="shared" si="81"/>
        <v>1091.926755277492</v>
      </c>
      <c r="CK71" s="154">
        <f t="shared" si="81"/>
        <v>1099.507895070961</v>
      </c>
      <c r="CL71" s="154">
        <f t="shared" si="81"/>
        <v>1231.8868608160617</v>
      </c>
      <c r="CM71" s="154">
        <f t="shared" si="81"/>
        <v>1333.7182417655081</v>
      </c>
      <c r="CN71" s="154">
        <f t="shared" si="81"/>
        <v>1203.810883005511</v>
      </c>
      <c r="CO71" s="154">
        <f t="shared" si="81"/>
        <v>1357.3929624744414</v>
      </c>
      <c r="CP71" s="154">
        <f t="shared" si="81"/>
        <v>1520.6284005877726</v>
      </c>
      <c r="CQ71" s="154">
        <f t="shared" si="81"/>
        <v>1394.1167944836322</v>
      </c>
      <c r="CR71" s="154">
        <f t="shared" si="81"/>
        <v>1528.8031582796152</v>
      </c>
      <c r="CS71" s="155">
        <f t="shared" si="81"/>
        <v>1714.3551859678469</v>
      </c>
    </row>
    <row r="72" spans="1:97" x14ac:dyDescent="0.25">
      <c r="A72" s="134" t="s">
        <v>65</v>
      </c>
      <c r="B72" s="134">
        <v>67</v>
      </c>
      <c r="C72" s="134">
        <v>76</v>
      </c>
      <c r="D72" s="134">
        <v>80</v>
      </c>
      <c r="E72" s="134">
        <v>83</v>
      </c>
      <c r="F72" s="134">
        <v>117.5</v>
      </c>
      <c r="G72" s="134">
        <v>101</v>
      </c>
      <c r="H72" s="134">
        <v>132</v>
      </c>
      <c r="I72" s="134">
        <v>102</v>
      </c>
      <c r="J72" s="134">
        <v>188</v>
      </c>
      <c r="K72" s="134">
        <v>193</v>
      </c>
      <c r="L72" s="134">
        <v>132</v>
      </c>
      <c r="M72" s="159">
        <v>358</v>
      </c>
      <c r="N72" s="134">
        <v>73</v>
      </c>
      <c r="O72" s="134">
        <v>61</v>
      </c>
      <c r="P72" s="134">
        <v>39</v>
      </c>
      <c r="Q72" s="134">
        <v>100</v>
      </c>
      <c r="R72" s="134">
        <v>156</v>
      </c>
      <c r="S72" s="134">
        <v>301</v>
      </c>
      <c r="T72" s="272">
        <v>266</v>
      </c>
      <c r="U72" s="272">
        <v>242</v>
      </c>
      <c r="V72" s="272">
        <f t="shared" si="80"/>
        <v>390.72</v>
      </c>
      <c r="W72" s="272">
        <f t="shared" si="80"/>
        <v>345.41062940800003</v>
      </c>
      <c r="X72" s="272">
        <f t="shared" si="80"/>
        <v>368.98737581056008</v>
      </c>
      <c r="Y72" s="273">
        <f t="shared" si="80"/>
        <v>430.15836389328001</v>
      </c>
      <c r="Z72" s="154">
        <f t="shared" si="80"/>
        <v>151.86750418880166</v>
      </c>
      <c r="AA72" s="154">
        <f t="shared" si="80"/>
        <v>53.20175256146468</v>
      </c>
      <c r="AB72" s="154">
        <f t="shared" si="80"/>
        <v>95.781767009970309</v>
      </c>
      <c r="AC72" s="154">
        <f t="shared" si="80"/>
        <v>240.90773804444089</v>
      </c>
      <c r="AD72" s="154">
        <f t="shared" si="80"/>
        <v>259.37465353895203</v>
      </c>
      <c r="AE72" s="154">
        <f t="shared" si="80"/>
        <v>335.0315724082941</v>
      </c>
      <c r="AF72" s="154">
        <f t="shared" si="80"/>
        <v>398.72599940989181</v>
      </c>
      <c r="AG72" s="154">
        <f t="shared" si="80"/>
        <v>290.055538004342</v>
      </c>
      <c r="AH72" s="154">
        <f t="shared" si="80"/>
        <v>380.83696913168961</v>
      </c>
      <c r="AI72" s="154">
        <f t="shared" si="80"/>
        <v>399.38365330493542</v>
      </c>
      <c r="AJ72" s="154">
        <f t="shared" si="80"/>
        <v>328.39921411492662</v>
      </c>
      <c r="AK72" s="155">
        <f t="shared" si="80"/>
        <v>424.84229372312012</v>
      </c>
      <c r="AL72" s="154">
        <f t="shared" si="80"/>
        <v>199.19632479654939</v>
      </c>
      <c r="AM72" s="154">
        <f t="shared" si="80"/>
        <v>71.363154395530174</v>
      </c>
      <c r="AN72" s="154">
        <f t="shared" si="80"/>
        <v>127.24205049399954</v>
      </c>
      <c r="AO72" s="154">
        <f t="shared" si="80"/>
        <v>381.06905029579707</v>
      </c>
      <c r="AP72" s="154">
        <f t="shared" si="80"/>
        <v>340.35053886786659</v>
      </c>
      <c r="AQ72" s="154">
        <f t="shared" si="80"/>
        <v>435.57305273480898</v>
      </c>
      <c r="AR72" s="154">
        <f t="shared" si="80"/>
        <v>421.61888432949559</v>
      </c>
      <c r="AS72" s="154">
        <f t="shared" si="80"/>
        <v>368.59261514734681</v>
      </c>
      <c r="AT72" s="154">
        <f t="shared" si="80"/>
        <v>482.98766642894969</v>
      </c>
      <c r="AU72" s="154">
        <f t="shared" si="80"/>
        <v>468.56246061732662</v>
      </c>
      <c r="AV72" s="154">
        <f t="shared" si="80"/>
        <v>404.53963184755605</v>
      </c>
      <c r="AW72" s="155">
        <f t="shared" si="80"/>
        <v>531.11255423414832</v>
      </c>
      <c r="AX72" s="154">
        <f t="shared" si="80"/>
        <v>220.85383968886515</v>
      </c>
      <c r="AY72" s="154">
        <f t="shared" si="80"/>
        <v>90.921708859780168</v>
      </c>
      <c r="AZ72" s="154">
        <f t="shared" si="80"/>
        <v>171.34640951681797</v>
      </c>
      <c r="BA72" s="154">
        <f t="shared" si="80"/>
        <v>531.11686575014505</v>
      </c>
      <c r="BB72" s="154">
        <f t="shared" si="80"/>
        <v>553.08474251881694</v>
      </c>
      <c r="BC72" s="154">
        <f t="shared" si="80"/>
        <v>601.34907064328456</v>
      </c>
      <c r="BD72" s="154">
        <f t="shared" si="80"/>
        <v>577.02785254642731</v>
      </c>
      <c r="BE72" s="154">
        <f t="shared" si="80"/>
        <v>597.26871248756595</v>
      </c>
      <c r="BF72" s="154">
        <f t="shared" si="80"/>
        <v>668.56339856581997</v>
      </c>
      <c r="BG72" s="154">
        <f t="shared" si="80"/>
        <v>643.87428204843388</v>
      </c>
      <c r="BH72" s="154">
        <f t="shared" si="80"/>
        <v>659.88844366105377</v>
      </c>
      <c r="BI72" s="155">
        <f t="shared" si="80"/>
        <v>740.41699316055417</v>
      </c>
      <c r="BJ72" s="154">
        <f t="shared" si="80"/>
        <v>282.90293316358162</v>
      </c>
      <c r="BK72" s="154">
        <f t="shared" si="80"/>
        <v>110.23138923625356</v>
      </c>
      <c r="BL72" s="154">
        <f t="shared" si="80"/>
        <v>208.08148189870562</v>
      </c>
      <c r="BM72" s="154">
        <f t="shared" si="80"/>
        <v>630.9417160451859</v>
      </c>
      <c r="BN72" s="154">
        <f t="shared" si="80"/>
        <v>650.56752929246522</v>
      </c>
      <c r="BO72" s="154">
        <f t="shared" si="80"/>
        <v>705.14668404295355</v>
      </c>
      <c r="BP72" s="154">
        <f t="shared" si="80"/>
        <v>681.29237163843663</v>
      </c>
      <c r="BQ72" s="154">
        <f t="shared" si="80"/>
        <v>693.64601455190689</v>
      </c>
      <c r="BR72" s="154">
        <f t="shared" si="80"/>
        <v>774.5568721972669</v>
      </c>
      <c r="BS72" s="154">
        <f t="shared" si="80"/>
        <v>744.18672150892326</v>
      </c>
      <c r="BT72" s="154">
        <f t="shared" si="80"/>
        <v>749.02657567445499</v>
      </c>
      <c r="BU72" s="155">
        <f t="shared" si="80"/>
        <v>838.61484386552559</v>
      </c>
      <c r="BV72" s="154">
        <f t="shared" si="80"/>
        <v>319.65908297134092</v>
      </c>
      <c r="BW72" s="154">
        <f t="shared" si="80"/>
        <v>127.58874162622202</v>
      </c>
      <c r="BX72" s="154">
        <f t="shared" si="80"/>
        <v>241.03976829336554</v>
      </c>
      <c r="BY72" s="154">
        <f t="shared" si="80"/>
        <v>732.37273112854405</v>
      </c>
      <c r="BZ72" s="154">
        <f t="shared" si="80"/>
        <v>766.5069005543395</v>
      </c>
      <c r="CA72" s="154">
        <f t="shared" si="80"/>
        <v>830.16267897067507</v>
      </c>
      <c r="CB72" s="154">
        <f t="shared" si="80"/>
        <v>801.34199291881964</v>
      </c>
      <c r="CC72" s="154">
        <f t="shared" si="80"/>
        <v>843.09706751857391</v>
      </c>
      <c r="CD72" s="154">
        <f t="shared" si="80"/>
        <v>940.01075996625957</v>
      </c>
      <c r="CE72" s="154">
        <f t="shared" si="80"/>
        <v>901.88281075922009</v>
      </c>
      <c r="CF72" s="154">
        <f t="shared" si="80"/>
        <v>930.1884801662103</v>
      </c>
      <c r="CG72" s="155">
        <f t="shared" si="80"/>
        <v>1039.4531884710807</v>
      </c>
      <c r="CH72" s="154">
        <f t="shared" si="81"/>
        <v>384.00190598115677</v>
      </c>
      <c r="CI72" s="154">
        <f t="shared" si="81"/>
        <v>152.64170607814435</v>
      </c>
      <c r="CJ72" s="154">
        <f t="shared" si="81"/>
        <v>288.00624864347316</v>
      </c>
      <c r="CK72" s="154">
        <f t="shared" si="81"/>
        <v>875.68594122090167</v>
      </c>
      <c r="CL72" s="154">
        <f t="shared" si="81"/>
        <v>915.24970386401424</v>
      </c>
      <c r="CM72" s="154">
        <f t="shared" si="81"/>
        <v>990.37602283178126</v>
      </c>
      <c r="CN72" s="154">
        <f t="shared" si="81"/>
        <v>955.293032701323</v>
      </c>
      <c r="CO72" s="154">
        <f t="shared" si="81"/>
        <v>1004.3456200779704</v>
      </c>
      <c r="CP72" s="154">
        <f t="shared" si="81"/>
        <v>1119.1566466115808</v>
      </c>
      <c r="CQ72" s="154">
        <f t="shared" si="81"/>
        <v>1094.6677386223746</v>
      </c>
      <c r="CR72" s="154">
        <f t="shared" si="81"/>
        <v>1128.4622636953964</v>
      </c>
      <c r="CS72" s="155">
        <f t="shared" si="81"/>
        <v>1260.4826039693162</v>
      </c>
    </row>
    <row r="73" spans="1:97" x14ac:dyDescent="0.25">
      <c r="A73" s="134" t="s">
        <v>66</v>
      </c>
      <c r="B73" s="134">
        <v>80</v>
      </c>
      <c r="C73" s="134">
        <v>65</v>
      </c>
      <c r="D73" s="134">
        <v>116</v>
      </c>
      <c r="E73" s="134">
        <v>75</v>
      </c>
      <c r="F73" s="134">
        <v>79</v>
      </c>
      <c r="G73" s="134">
        <v>157</v>
      </c>
      <c r="H73" s="134">
        <v>162</v>
      </c>
      <c r="I73" s="134">
        <v>94</v>
      </c>
      <c r="J73" s="134">
        <v>245</v>
      </c>
      <c r="K73" s="134">
        <v>177</v>
      </c>
      <c r="L73" s="134">
        <v>311</v>
      </c>
      <c r="M73" s="159">
        <v>250.5</v>
      </c>
      <c r="N73" s="134">
        <v>110</v>
      </c>
      <c r="O73" s="134">
        <v>150</v>
      </c>
      <c r="P73" s="134">
        <v>174</v>
      </c>
      <c r="Q73" s="134">
        <v>78</v>
      </c>
      <c r="R73" s="134">
        <v>129</v>
      </c>
      <c r="S73" s="134">
        <v>229</v>
      </c>
      <c r="T73" s="272">
        <v>177</v>
      </c>
      <c r="U73" s="272">
        <v>325</v>
      </c>
      <c r="V73" s="272">
        <f t="shared" si="80"/>
        <v>323</v>
      </c>
      <c r="W73" s="272">
        <f t="shared" si="80"/>
        <v>264.46859999999998</v>
      </c>
      <c r="X73" s="272">
        <f t="shared" si="80"/>
        <v>293.94187433119998</v>
      </c>
      <c r="Y73" s="273">
        <f t="shared" si="80"/>
        <v>371.60399301883206</v>
      </c>
      <c r="Z73" s="154">
        <f t="shared" si="80"/>
        <v>112.343765140513</v>
      </c>
      <c r="AA73" s="154">
        <f t="shared" si="80"/>
        <v>131.32163443836376</v>
      </c>
      <c r="AB73" s="154">
        <f t="shared" si="80"/>
        <v>65.802084181536159</v>
      </c>
      <c r="AC73" s="154">
        <f t="shared" si="80"/>
        <v>77.927828227986979</v>
      </c>
      <c r="AD73" s="154">
        <f t="shared" si="80"/>
        <v>232.47183736594752</v>
      </c>
      <c r="AE73" s="154">
        <f t="shared" si="80"/>
        <v>245.28625235760748</v>
      </c>
      <c r="AF73" s="154">
        <f t="shared" si="80"/>
        <v>271.57176813952043</v>
      </c>
      <c r="AG73" s="154">
        <f t="shared" si="80"/>
        <v>380.01358432365282</v>
      </c>
      <c r="AH73" s="154">
        <f t="shared" si="80"/>
        <v>277.5661332785923</v>
      </c>
      <c r="AI73" s="154">
        <f t="shared" si="80"/>
        <v>307.49509998858196</v>
      </c>
      <c r="AJ73" s="154">
        <f t="shared" si="80"/>
        <v>374.69286833839459</v>
      </c>
      <c r="AK73" s="155">
        <f t="shared" si="80"/>
        <v>314.25878182075655</v>
      </c>
      <c r="AL73" s="154">
        <f t="shared" si="80"/>
        <v>137.25557734865814</v>
      </c>
      <c r="AM73" s="154">
        <f t="shared" si="80"/>
        <v>170.59120242490198</v>
      </c>
      <c r="AN73" s="154">
        <f t="shared" si="80"/>
        <v>87.399500579903844</v>
      </c>
      <c r="AO73" s="154">
        <f t="shared" si="80"/>
        <v>103.52384346011361</v>
      </c>
      <c r="AP73" s="154">
        <f t="shared" si="80"/>
        <v>367.72510092315343</v>
      </c>
      <c r="AQ73" s="154">
        <f t="shared" si="80"/>
        <v>321.8637867182884</v>
      </c>
      <c r="AR73" s="154">
        <f t="shared" si="80"/>
        <v>359.9249577763307</v>
      </c>
      <c r="AS73" s="154">
        <f t="shared" si="80"/>
        <v>401.83209444509663</v>
      </c>
      <c r="AT73" s="154">
        <f t="shared" si="80"/>
        <v>352.7215085959221</v>
      </c>
      <c r="AU73" s="154">
        <f t="shared" si="80"/>
        <v>397.40160680421383</v>
      </c>
      <c r="AV73" s="154">
        <f t="shared" si="80"/>
        <v>439.59488805205081</v>
      </c>
      <c r="AW73" s="155">
        <f t="shared" si="80"/>
        <v>387.12069468637588</v>
      </c>
      <c r="AX73" s="154">
        <f t="shared" si="80"/>
        <v>166.7143451398112</v>
      </c>
      <c r="AY73" s="154">
        <f t="shared" si="80"/>
        <v>189.13864054048392</v>
      </c>
      <c r="AZ73" s="154">
        <f t="shared" si="80"/>
        <v>118.03433766818991</v>
      </c>
      <c r="BA73" s="154">
        <f t="shared" si="80"/>
        <v>139.40704985030155</v>
      </c>
      <c r="BB73" s="154">
        <f t="shared" si="80"/>
        <v>507.68358879033104</v>
      </c>
      <c r="BC73" s="154">
        <f t="shared" si="80"/>
        <v>518.10858173131078</v>
      </c>
      <c r="BD73" s="154">
        <f t="shared" si="80"/>
        <v>496.90984669773854</v>
      </c>
      <c r="BE73" s="154">
        <f t="shared" si="80"/>
        <v>549.94764029753946</v>
      </c>
      <c r="BF73" s="154">
        <f t="shared" si="80"/>
        <v>571.55111808613447</v>
      </c>
      <c r="BG73" s="154">
        <f t="shared" si="80"/>
        <v>550.09307133027403</v>
      </c>
      <c r="BH73" s="154">
        <f t="shared" si="80"/>
        <v>604.06854310046162</v>
      </c>
      <c r="BI73" s="155">
        <f t="shared" si="80"/>
        <v>631.4745271282668</v>
      </c>
      <c r="BJ73" s="154">
        <f t="shared" si="80"/>
        <v>215.0227217447266</v>
      </c>
      <c r="BK73" s="154">
        <f t="shared" si="80"/>
        <v>242.27731905796216</v>
      </c>
      <c r="BL73" s="154">
        <f t="shared" si="80"/>
        <v>143.10211699618824</v>
      </c>
      <c r="BM73" s="154">
        <f t="shared" si="80"/>
        <v>169.29462135668669</v>
      </c>
      <c r="BN73" s="154">
        <f t="shared" si="80"/>
        <v>603.10409135084501</v>
      </c>
      <c r="BO73" s="154">
        <f t="shared" si="80"/>
        <v>609.42671892760541</v>
      </c>
      <c r="BP73" s="154">
        <f t="shared" si="80"/>
        <v>588.50722691779856</v>
      </c>
      <c r="BQ73" s="154">
        <f t="shared" si="80"/>
        <v>649.3189721810287</v>
      </c>
      <c r="BR73" s="154">
        <f t="shared" si="80"/>
        <v>663.77854202665424</v>
      </c>
      <c r="BS73" s="154">
        <f t="shared" si="80"/>
        <v>637.30435985723182</v>
      </c>
      <c r="BT73" s="154">
        <f t="shared" si="80"/>
        <v>698.17944463697143</v>
      </c>
      <c r="BU73" s="155">
        <f t="shared" si="80"/>
        <v>716.7744900280137</v>
      </c>
      <c r="BV73" s="154">
        <f t="shared" si="80"/>
        <v>243.49284369769342</v>
      </c>
      <c r="BW73" s="154">
        <f t="shared" si="80"/>
        <v>273.75518793239894</v>
      </c>
      <c r="BX73" s="154">
        <f t="shared" si="80"/>
        <v>165.63538895858514</v>
      </c>
      <c r="BY73" s="154">
        <f t="shared" si="80"/>
        <v>196.10940835664366</v>
      </c>
      <c r="BZ73" s="154">
        <f t="shared" si="80"/>
        <v>700.05989349701588</v>
      </c>
      <c r="CA73" s="154">
        <f t="shared" si="80"/>
        <v>718.03427685398594</v>
      </c>
      <c r="CB73" s="154">
        <f t="shared" si="80"/>
        <v>692.84412328303961</v>
      </c>
      <c r="CC73" s="154">
        <f t="shared" si="80"/>
        <v>779.00929540035611</v>
      </c>
      <c r="CD73" s="154">
        <f t="shared" si="80"/>
        <v>806.79443192064718</v>
      </c>
      <c r="CE73" s="154">
        <f t="shared" si="80"/>
        <v>773.43959771443724</v>
      </c>
      <c r="CF73" s="154">
        <f t="shared" si="80"/>
        <v>854.42176818674773</v>
      </c>
      <c r="CG73" s="155">
        <f t="shared" ref="CG73:CK76" si="82">CG84*CG51</f>
        <v>890.13580446155981</v>
      </c>
      <c r="CH73" s="154">
        <f t="shared" si="82"/>
        <v>293.01602158975538</v>
      </c>
      <c r="CI73" s="154">
        <f t="shared" si="82"/>
        <v>328.85821031932238</v>
      </c>
      <c r="CJ73" s="154">
        <f t="shared" si="82"/>
        <v>198.1590854749785</v>
      </c>
      <c r="CK73" s="154">
        <f t="shared" si="82"/>
        <v>234.32123016209565</v>
      </c>
      <c r="CL73" s="154">
        <f t="shared" si="81"/>
        <v>837.05001659918571</v>
      </c>
      <c r="CM73" s="154">
        <f t="shared" si="81"/>
        <v>857.37083225153947</v>
      </c>
      <c r="CN73" s="154">
        <f t="shared" si="81"/>
        <v>826.55631798604088</v>
      </c>
      <c r="CO73" s="154">
        <f t="shared" si="81"/>
        <v>928.66985492037827</v>
      </c>
      <c r="CP73" s="154">
        <f t="shared" si="81"/>
        <v>961.09983680490598</v>
      </c>
      <c r="CQ73" s="154">
        <f t="shared" si="81"/>
        <v>939.25740583765719</v>
      </c>
      <c r="CR73" s="154">
        <f t="shared" si="81"/>
        <v>1037.061504724056</v>
      </c>
      <c r="CS73" s="155">
        <f t="shared" si="81"/>
        <v>1079.8721832370238</v>
      </c>
    </row>
    <row r="74" spans="1:97" x14ac:dyDescent="0.25">
      <c r="A74" s="134" t="s">
        <v>67</v>
      </c>
      <c r="B74" s="134">
        <v>37</v>
      </c>
      <c r="C74" s="134">
        <v>34</v>
      </c>
      <c r="D74" s="134">
        <v>77</v>
      </c>
      <c r="E74" s="134">
        <v>103</v>
      </c>
      <c r="F74" s="134">
        <v>112</v>
      </c>
      <c r="G74" s="134">
        <v>85</v>
      </c>
      <c r="H74" s="134">
        <v>80</v>
      </c>
      <c r="I74" s="134">
        <v>62</v>
      </c>
      <c r="J74" s="134">
        <v>144</v>
      </c>
      <c r="K74" s="134">
        <v>106.5</v>
      </c>
      <c r="L74" s="134">
        <v>206</v>
      </c>
      <c r="M74" s="159">
        <v>213</v>
      </c>
      <c r="N74" s="134">
        <v>101</v>
      </c>
      <c r="O74" s="134">
        <v>98</v>
      </c>
      <c r="P74" s="134">
        <v>249</v>
      </c>
      <c r="Q74" s="134">
        <v>105</v>
      </c>
      <c r="R74" s="134">
        <v>105</v>
      </c>
      <c r="S74" s="134">
        <v>89</v>
      </c>
      <c r="T74" s="272">
        <v>70</v>
      </c>
      <c r="U74" s="272">
        <v>98</v>
      </c>
      <c r="V74" s="272">
        <f t="shared" ref="V74:CG76" si="83">V85*V52</f>
        <v>420.69720000000007</v>
      </c>
      <c r="W74" s="272">
        <f t="shared" si="83"/>
        <v>335.77199999999999</v>
      </c>
      <c r="X74" s="272">
        <f t="shared" si="83"/>
        <v>391.74960000000004</v>
      </c>
      <c r="Y74" s="273">
        <f t="shared" si="83"/>
        <v>489.06272862719999</v>
      </c>
      <c r="Z74" s="154">
        <f t="shared" si="83"/>
        <v>206.35676613105457</v>
      </c>
      <c r="AA74" s="154">
        <f t="shared" si="83"/>
        <v>208.57552604244844</v>
      </c>
      <c r="AB74" s="154">
        <f t="shared" si="83"/>
        <v>446.52480591821273</v>
      </c>
      <c r="AC74" s="154">
        <f t="shared" si="83"/>
        <v>321.57305110186911</v>
      </c>
      <c r="AD74" s="154">
        <f t="shared" si="83"/>
        <v>221.25630027440945</v>
      </c>
      <c r="AE74" s="154">
        <f t="shared" si="83"/>
        <v>223.19433835881239</v>
      </c>
      <c r="AF74" s="154">
        <f t="shared" si="83"/>
        <v>275.45606909280792</v>
      </c>
      <c r="AG74" s="154">
        <f t="shared" si="83"/>
        <v>389.51313166764214</v>
      </c>
      <c r="AH74" s="154">
        <f t="shared" si="83"/>
        <v>510.56825112238306</v>
      </c>
      <c r="AI74" s="154">
        <f t="shared" si="83"/>
        <v>461.90396147406653</v>
      </c>
      <c r="AJ74" s="154">
        <f t="shared" si="83"/>
        <v>488.95913717898986</v>
      </c>
      <c r="AK74" s="155">
        <f t="shared" si="83"/>
        <v>539.4870879752151</v>
      </c>
      <c r="AL74" s="154">
        <f t="shared" si="83"/>
        <v>239.59474279479284</v>
      </c>
      <c r="AM74" s="154">
        <f t="shared" si="83"/>
        <v>242.30979058911308</v>
      </c>
      <c r="AN74" s="154">
        <f t="shared" si="83"/>
        <v>522.70541638148313</v>
      </c>
      <c r="AO74" s="154">
        <f t="shared" si="83"/>
        <v>404.75327010541992</v>
      </c>
      <c r="AP74" s="154">
        <f t="shared" si="83"/>
        <v>288.33605041345885</v>
      </c>
      <c r="AQ74" s="154">
        <f t="shared" si="83"/>
        <v>332.35720037242623</v>
      </c>
      <c r="AR74" s="154">
        <f t="shared" si="83"/>
        <v>399.99251596112214</v>
      </c>
      <c r="AS74" s="154">
        <f t="shared" si="83"/>
        <v>547.33419340357545</v>
      </c>
      <c r="AT74" s="154">
        <f t="shared" si="83"/>
        <v>614.0983870455176</v>
      </c>
      <c r="AU74" s="154">
        <f t="shared" si="83"/>
        <v>563.78203984815582</v>
      </c>
      <c r="AV74" s="154">
        <f t="shared" si="83"/>
        <v>596.04909039650613</v>
      </c>
      <c r="AW74" s="155">
        <f t="shared" si="83"/>
        <v>669.49736928540415</v>
      </c>
      <c r="AX74" s="154">
        <f t="shared" si="83"/>
        <v>285.55427615957603</v>
      </c>
      <c r="AY74" s="154">
        <f t="shared" si="83"/>
        <v>287.34952664600951</v>
      </c>
      <c r="AZ74" s="154">
        <f t="shared" si="83"/>
        <v>645.22075840366301</v>
      </c>
      <c r="BA74" s="154">
        <f t="shared" si="83"/>
        <v>502.8763487347652</v>
      </c>
      <c r="BB74" s="154">
        <f t="shared" si="83"/>
        <v>355.90389576092224</v>
      </c>
      <c r="BC74" s="154">
        <f t="shared" si="83"/>
        <v>453.97993815468203</v>
      </c>
      <c r="BD74" s="154">
        <f t="shared" si="83"/>
        <v>589.26242737111477</v>
      </c>
      <c r="BE74" s="154">
        <f t="shared" si="83"/>
        <v>792.34111422325213</v>
      </c>
      <c r="BF74" s="154">
        <f t="shared" si="83"/>
        <v>879.20546539467546</v>
      </c>
      <c r="BG74" s="154">
        <f t="shared" si="83"/>
        <v>821.76949132762593</v>
      </c>
      <c r="BH74" s="154">
        <f t="shared" si="83"/>
        <v>863.17447596760996</v>
      </c>
      <c r="BI74" s="155">
        <f t="shared" si="83"/>
        <v>962.35458321191516</v>
      </c>
      <c r="BJ74" s="154">
        <f t="shared" si="83"/>
        <v>386.92924234641805</v>
      </c>
      <c r="BK74" s="154">
        <f t="shared" si="83"/>
        <v>387.34307596541521</v>
      </c>
      <c r="BL74" s="154">
        <f t="shared" si="83"/>
        <v>864.15552679034738</v>
      </c>
      <c r="BM74" s="154">
        <f t="shared" si="83"/>
        <v>640.17569790031689</v>
      </c>
      <c r="BN74" s="154">
        <f t="shared" si="83"/>
        <v>445.26202135128119</v>
      </c>
      <c r="BO74" s="154">
        <f t="shared" si="83"/>
        <v>543.0042049646147</v>
      </c>
      <c r="BP74" s="154">
        <f t="shared" si="83"/>
        <v>705.43973537073111</v>
      </c>
      <c r="BQ74" s="154">
        <f t="shared" si="83"/>
        <v>942.90423208523907</v>
      </c>
      <c r="BR74" s="154">
        <f t="shared" si="83"/>
        <v>1040.9048252169243</v>
      </c>
      <c r="BS74" s="154">
        <f t="shared" si="83"/>
        <v>965.11019754990264</v>
      </c>
      <c r="BT74" s="154">
        <f t="shared" si="83"/>
        <v>1006.3230892544083</v>
      </c>
      <c r="BU74" s="155">
        <f t="shared" si="83"/>
        <v>1114.6282222063255</v>
      </c>
      <c r="BV74" s="154">
        <f t="shared" si="83"/>
        <v>444.38516882868817</v>
      </c>
      <c r="BW74" s="154">
        <f t="shared" si="83"/>
        <v>441.51067195005635</v>
      </c>
      <c r="BX74" s="154">
        <f t="shared" si="83"/>
        <v>978.30755303188971</v>
      </c>
      <c r="BY74" s="154">
        <f t="shared" si="83"/>
        <v>726.70746805760234</v>
      </c>
      <c r="BZ74" s="154">
        <f t="shared" si="83"/>
        <v>508.47450015546792</v>
      </c>
      <c r="CA74" s="154">
        <f t="shared" si="83"/>
        <v>629.80785384780791</v>
      </c>
      <c r="CB74" s="154">
        <f t="shared" si="83"/>
        <v>824.37922560388051</v>
      </c>
      <c r="CC74" s="154">
        <f t="shared" si="83"/>
        <v>1127.9168906290561</v>
      </c>
      <c r="CD74" s="154">
        <f t="shared" si="83"/>
        <v>1249.7764432322631</v>
      </c>
      <c r="CE74" s="154">
        <f t="shared" si="83"/>
        <v>1163.8374954836879</v>
      </c>
      <c r="CF74" s="154">
        <f t="shared" si="83"/>
        <v>1229.7522679428375</v>
      </c>
      <c r="CG74" s="155">
        <f t="shared" si="83"/>
        <v>1365.8014731761075</v>
      </c>
      <c r="CH74" s="154">
        <f t="shared" si="82"/>
        <v>531.12345377608995</v>
      </c>
      <c r="CI74" s="154">
        <f t="shared" si="82"/>
        <v>529.68244598061949</v>
      </c>
      <c r="CJ74" s="154">
        <f t="shared" si="82"/>
        <v>1177.0900325355633</v>
      </c>
      <c r="CK74" s="154">
        <f t="shared" si="82"/>
        <v>872.99373535988275</v>
      </c>
      <c r="CL74" s="154">
        <f t="shared" si="81"/>
        <v>609.5507510793027</v>
      </c>
      <c r="CM74" s="154">
        <f t="shared" si="81"/>
        <v>753.01984202399831</v>
      </c>
      <c r="CN74" s="154">
        <f t="shared" si="81"/>
        <v>984.99280689269642</v>
      </c>
      <c r="CO74" s="154">
        <f t="shared" si="81"/>
        <v>1346.8634367725483</v>
      </c>
      <c r="CP74" s="154">
        <f t="shared" si="81"/>
        <v>1490.9103074225445</v>
      </c>
      <c r="CQ74" s="154">
        <f t="shared" si="81"/>
        <v>1415.0889220031604</v>
      </c>
      <c r="CR74" s="154">
        <f t="shared" si="81"/>
        <v>1494.2342247946369</v>
      </c>
      <c r="CS74" s="155">
        <f t="shared" si="81"/>
        <v>1658.5367189786957</v>
      </c>
    </row>
    <row r="75" spans="1:97" x14ac:dyDescent="0.25">
      <c r="A75" s="134" t="s">
        <v>68</v>
      </c>
      <c r="B75" s="134">
        <v>33</v>
      </c>
      <c r="C75" s="134">
        <v>31</v>
      </c>
      <c r="D75" s="134">
        <v>66</v>
      </c>
      <c r="E75" s="134">
        <v>77</v>
      </c>
      <c r="F75" s="134">
        <v>70</v>
      </c>
      <c r="G75" s="134">
        <v>61</v>
      </c>
      <c r="H75" s="134">
        <v>76</v>
      </c>
      <c r="I75" s="134">
        <v>58</v>
      </c>
      <c r="J75" s="134">
        <v>132</v>
      </c>
      <c r="K75" s="134">
        <v>111</v>
      </c>
      <c r="L75" s="134">
        <v>177</v>
      </c>
      <c r="M75" s="159">
        <v>169</v>
      </c>
      <c r="N75" s="134">
        <v>56</v>
      </c>
      <c r="O75" s="134">
        <v>83</v>
      </c>
      <c r="P75" s="134">
        <v>175</v>
      </c>
      <c r="Q75" s="134">
        <v>110</v>
      </c>
      <c r="R75" s="134">
        <v>171</v>
      </c>
      <c r="S75" s="134">
        <v>235</v>
      </c>
      <c r="T75" s="272">
        <v>98</v>
      </c>
      <c r="U75" s="272">
        <v>75</v>
      </c>
      <c r="V75" s="272">
        <f t="shared" si="83"/>
        <v>240.29040000000001</v>
      </c>
      <c r="W75" s="272">
        <f t="shared" si="83"/>
        <v>208.61399999999998</v>
      </c>
      <c r="X75" s="272">
        <f t="shared" si="83"/>
        <v>242.84399999999997</v>
      </c>
      <c r="Y75" s="273">
        <f t="shared" si="83"/>
        <v>437.88320000000004</v>
      </c>
      <c r="Z75" s="154">
        <f t="shared" si="83"/>
        <v>145.85925925925926</v>
      </c>
      <c r="AA75" s="154">
        <f t="shared" si="83"/>
        <v>210.32954545454547</v>
      </c>
      <c r="AB75" s="154">
        <f t="shared" si="83"/>
        <v>488.45455939374557</v>
      </c>
      <c r="AC75" s="154">
        <f t="shared" si="83"/>
        <v>524.87349023258241</v>
      </c>
      <c r="AD75" s="154">
        <f t="shared" si="83"/>
        <v>600.3610922802136</v>
      </c>
      <c r="AE75" s="154">
        <f t="shared" si="83"/>
        <v>639.68804108324264</v>
      </c>
      <c r="AF75" s="154">
        <f t="shared" si="83"/>
        <v>504.66538542181746</v>
      </c>
      <c r="AG75" s="154">
        <f t="shared" si="83"/>
        <v>455.42252651040837</v>
      </c>
      <c r="AH75" s="154">
        <f t="shared" si="83"/>
        <v>483.56591240934193</v>
      </c>
      <c r="AI75" s="154">
        <f t="shared" si="83"/>
        <v>430.66244069063612</v>
      </c>
      <c r="AJ75" s="154">
        <f t="shared" si="83"/>
        <v>470.4982464431759</v>
      </c>
      <c r="AK75" s="155">
        <f t="shared" si="83"/>
        <v>571.74064672256884</v>
      </c>
      <c r="AL75" s="154">
        <f t="shared" si="83"/>
        <v>215.48293013452459</v>
      </c>
      <c r="AM75" s="154">
        <f t="shared" si="83"/>
        <v>288.66204890797002</v>
      </c>
      <c r="AN75" s="154">
        <f t="shared" si="83"/>
        <v>637.65462768995826</v>
      </c>
      <c r="AO75" s="154">
        <f t="shared" si="83"/>
        <v>624.59310176545193</v>
      </c>
      <c r="AP75" s="154">
        <f t="shared" si="83"/>
        <v>696.74324952244172</v>
      </c>
      <c r="AQ75" s="154">
        <f t="shared" si="83"/>
        <v>759.82462762491821</v>
      </c>
      <c r="AR75" s="154">
        <f t="shared" si="83"/>
        <v>617.74436667340149</v>
      </c>
      <c r="AS75" s="154">
        <f t="shared" si="83"/>
        <v>564.16915829315167</v>
      </c>
      <c r="AT75" s="154">
        <f t="shared" si="83"/>
        <v>638.85452848801197</v>
      </c>
      <c r="AU75" s="154">
        <f t="shared" si="83"/>
        <v>604.55034954095481</v>
      </c>
      <c r="AV75" s="154">
        <f t="shared" si="83"/>
        <v>664.38982668013898</v>
      </c>
      <c r="AW75" s="155">
        <f t="shared" si="83"/>
        <v>747.85817641506185</v>
      </c>
      <c r="AX75" s="154">
        <f t="shared" si="83"/>
        <v>272.32570099864876</v>
      </c>
      <c r="AY75" s="154">
        <f t="shared" si="83"/>
        <v>363.01694200792156</v>
      </c>
      <c r="AZ75" s="154">
        <f t="shared" si="83"/>
        <v>811.56453365860216</v>
      </c>
      <c r="BA75" s="154">
        <f t="shared" si="83"/>
        <v>787.81625487454073</v>
      </c>
      <c r="BB75" s="154">
        <f t="shared" si="83"/>
        <v>866.6220765465531</v>
      </c>
      <c r="BC75" s="154">
        <f t="shared" si="83"/>
        <v>942.63313248021848</v>
      </c>
      <c r="BD75" s="154">
        <f t="shared" si="83"/>
        <v>766.10308193172375</v>
      </c>
      <c r="BE75" s="154">
        <f t="shared" si="83"/>
        <v>698.96230500763818</v>
      </c>
      <c r="BF75" s="154">
        <f t="shared" si="83"/>
        <v>822.72822707149965</v>
      </c>
      <c r="BG75" s="154">
        <f t="shared" si="83"/>
        <v>828.65960082937022</v>
      </c>
      <c r="BH75" s="154">
        <f t="shared" si="83"/>
        <v>922.2310824506086</v>
      </c>
      <c r="BI75" s="155">
        <f t="shared" si="83"/>
        <v>1058.0368515627931</v>
      </c>
      <c r="BJ75" s="154">
        <f t="shared" si="83"/>
        <v>368.08408891911694</v>
      </c>
      <c r="BK75" s="154">
        <f t="shared" si="83"/>
        <v>486.24848817541601</v>
      </c>
      <c r="BL75" s="154">
        <f t="shared" si="83"/>
        <v>1078.9752936260099</v>
      </c>
      <c r="BM75" s="154">
        <f t="shared" si="83"/>
        <v>1064.0052563248053</v>
      </c>
      <c r="BN75" s="154">
        <f t="shared" si="83"/>
        <v>1165.2012920524976</v>
      </c>
      <c r="BO75" s="154">
        <f t="shared" si="83"/>
        <v>1260.5852042071933</v>
      </c>
      <c r="BP75" s="154">
        <f t="shared" si="83"/>
        <v>1014.1972359630423</v>
      </c>
      <c r="BQ75" s="154">
        <f t="shared" si="83"/>
        <v>920.91315348910041</v>
      </c>
      <c r="BR75" s="154">
        <f t="shared" si="83"/>
        <v>1055.4701822844359</v>
      </c>
      <c r="BS75" s="154">
        <f t="shared" si="83"/>
        <v>1019.5794266616542</v>
      </c>
      <c r="BT75" s="154">
        <f t="shared" si="83"/>
        <v>1114.472993161952</v>
      </c>
      <c r="BU75" s="155">
        <f t="shared" si="83"/>
        <v>1259.8994490470329</v>
      </c>
      <c r="BV75" s="154">
        <f t="shared" si="83"/>
        <v>435.22828352961596</v>
      </c>
      <c r="BW75" s="154">
        <f t="shared" si="83"/>
        <v>571.60713924569893</v>
      </c>
      <c r="BX75" s="154">
        <f t="shared" si="83"/>
        <v>1260.6483321149046</v>
      </c>
      <c r="BY75" s="154">
        <f t="shared" si="83"/>
        <v>1233.1730326737413</v>
      </c>
      <c r="BZ75" s="154">
        <f t="shared" si="83"/>
        <v>1340.3827687452667</v>
      </c>
      <c r="CA75" s="154">
        <f t="shared" si="83"/>
        <v>1440.1964813626726</v>
      </c>
      <c r="CB75" s="154">
        <f t="shared" si="83"/>
        <v>1157.5492582417091</v>
      </c>
      <c r="CC75" s="154">
        <f t="shared" si="83"/>
        <v>1071.3649283225698</v>
      </c>
      <c r="CD75" s="154">
        <f t="shared" si="83"/>
        <v>1232.3917239438119</v>
      </c>
      <c r="CE75" s="154">
        <f t="shared" si="83"/>
        <v>1201.6215441262962</v>
      </c>
      <c r="CF75" s="154">
        <f t="shared" si="83"/>
        <v>1336.8405646253484</v>
      </c>
      <c r="CG75" s="155">
        <f t="shared" si="83"/>
        <v>1521.1713373970363</v>
      </c>
      <c r="CH75" s="154">
        <f t="shared" si="82"/>
        <v>512.37899955867613</v>
      </c>
      <c r="CI75" s="154">
        <f t="shared" si="82"/>
        <v>674.91962482137785</v>
      </c>
      <c r="CJ75" s="154">
        <f t="shared" si="82"/>
        <v>1493.3371966693439</v>
      </c>
      <c r="CK75" s="154">
        <f t="shared" si="82"/>
        <v>1467.2410188335291</v>
      </c>
      <c r="CL75" s="154">
        <f t="shared" si="81"/>
        <v>1600.6820026304829</v>
      </c>
      <c r="CM75" s="154">
        <f t="shared" si="81"/>
        <v>1724.9944553655539</v>
      </c>
      <c r="CN75" s="154">
        <f t="shared" si="81"/>
        <v>1387.2535878483638</v>
      </c>
      <c r="CO75" s="154">
        <f t="shared" si="81"/>
        <v>1284.9393152533039</v>
      </c>
      <c r="CP75" s="154">
        <f t="shared" si="81"/>
        <v>1478.5045788232503</v>
      </c>
      <c r="CQ75" s="154">
        <f t="shared" si="81"/>
        <v>1467.4942458315591</v>
      </c>
      <c r="CR75" s="154">
        <f t="shared" si="81"/>
        <v>1629.9288423855899</v>
      </c>
      <c r="CS75" s="155">
        <f t="shared" si="81"/>
        <v>1852.1736978635381</v>
      </c>
    </row>
    <row r="76" spans="1:97" x14ac:dyDescent="0.25">
      <c r="A76" s="134" t="s">
        <v>69</v>
      </c>
      <c r="B76" s="134">
        <v>2</v>
      </c>
      <c r="C76" s="134">
        <v>7</v>
      </c>
      <c r="D76" s="134">
        <v>4</v>
      </c>
      <c r="E76" s="134">
        <v>3</v>
      </c>
      <c r="F76" s="134">
        <v>15</v>
      </c>
      <c r="G76" s="134">
        <v>15</v>
      </c>
      <c r="H76" s="134">
        <v>20</v>
      </c>
      <c r="I76" s="134">
        <v>19</v>
      </c>
      <c r="J76" s="134">
        <v>60</v>
      </c>
      <c r="K76" s="134">
        <v>22.5</v>
      </c>
      <c r="L76" s="134">
        <v>124</v>
      </c>
      <c r="M76" s="159">
        <v>91.5</v>
      </c>
      <c r="N76" s="134">
        <v>48</v>
      </c>
      <c r="O76" s="134">
        <v>32</v>
      </c>
      <c r="P76" s="134">
        <v>91</v>
      </c>
      <c r="Q76" s="134">
        <v>43</v>
      </c>
      <c r="R76" s="134">
        <v>68</v>
      </c>
      <c r="S76" s="134">
        <v>117</v>
      </c>
      <c r="T76" s="272">
        <v>58</v>
      </c>
      <c r="U76" s="272">
        <v>111</v>
      </c>
      <c r="V76" s="272">
        <f t="shared" si="83"/>
        <v>153.57120000000003</v>
      </c>
      <c r="W76" s="272">
        <f t="shared" si="83"/>
        <v>139.17599999999999</v>
      </c>
      <c r="X76" s="272">
        <f t="shared" si="83"/>
        <v>164.322</v>
      </c>
      <c r="Y76" s="273">
        <f t="shared" si="83"/>
        <v>217.3467</v>
      </c>
      <c r="Z76" s="154">
        <f t="shared" si="83"/>
        <v>102.28800000000001</v>
      </c>
      <c r="AA76" s="154">
        <f t="shared" si="83"/>
        <v>92.586666666666659</v>
      </c>
      <c r="AB76" s="154">
        <f t="shared" si="83"/>
        <v>202.48106666666664</v>
      </c>
      <c r="AC76" s="154">
        <f t="shared" si="83"/>
        <v>199.28299999999999</v>
      </c>
      <c r="AD76" s="154">
        <f t="shared" si="83"/>
        <v>258.40906560000002</v>
      </c>
      <c r="AE76" s="154">
        <f t="shared" si="83"/>
        <v>331.76697610560001</v>
      </c>
      <c r="AF76" s="154">
        <f t="shared" si="83"/>
        <v>337.48319648554565</v>
      </c>
      <c r="AG76" s="154">
        <f t="shared" si="83"/>
        <v>438.36367977610882</v>
      </c>
      <c r="AH76" s="154">
        <f t="shared" si="83"/>
        <v>560.51913893582764</v>
      </c>
      <c r="AI76" s="154">
        <f t="shared" si="83"/>
        <v>567.8921355715911</v>
      </c>
      <c r="AJ76" s="154">
        <f t="shared" si="83"/>
        <v>662.18278510707398</v>
      </c>
      <c r="AK76" s="155">
        <f t="shared" si="83"/>
        <v>760.38997541126014</v>
      </c>
      <c r="AL76" s="154">
        <f t="shared" si="83"/>
        <v>268.87632913064607</v>
      </c>
      <c r="AM76" s="154">
        <f t="shared" si="83"/>
        <v>203.99207227888311</v>
      </c>
      <c r="AN76" s="154">
        <f t="shared" si="83"/>
        <v>410.4804599822171</v>
      </c>
      <c r="AO76" s="154">
        <f t="shared" si="83"/>
        <v>392.58200447610534</v>
      </c>
      <c r="AP76" s="154">
        <f t="shared" si="83"/>
        <v>449.60723040978229</v>
      </c>
      <c r="AQ76" s="154">
        <f t="shared" si="83"/>
        <v>502.5278459737209</v>
      </c>
      <c r="AR76" s="154">
        <f t="shared" si="83"/>
        <v>449.07932815666015</v>
      </c>
      <c r="AS76" s="154">
        <f t="shared" si="83"/>
        <v>550.58523295826012</v>
      </c>
      <c r="AT76" s="154">
        <f t="shared" si="83"/>
        <v>681.40337698181452</v>
      </c>
      <c r="AU76" s="154">
        <f t="shared" si="83"/>
        <v>644.72648349768212</v>
      </c>
      <c r="AV76" s="154">
        <f t="shared" si="83"/>
        <v>713.89254160831263</v>
      </c>
      <c r="AW76" s="155">
        <f t="shared" si="83"/>
        <v>800.93635363709598</v>
      </c>
      <c r="AX76" s="154">
        <f t="shared" si="83"/>
        <v>323.15805161809425</v>
      </c>
      <c r="AY76" s="154">
        <f t="shared" si="83"/>
        <v>247.5337248286317</v>
      </c>
      <c r="AZ76" s="154">
        <f t="shared" si="83"/>
        <v>554.24324433364734</v>
      </c>
      <c r="BA76" s="154">
        <f t="shared" si="83"/>
        <v>530.74785849767875</v>
      </c>
      <c r="BB76" s="154">
        <f t="shared" si="83"/>
        <v>631.94336556976202</v>
      </c>
      <c r="BC76" s="154">
        <f t="shared" si="83"/>
        <v>682.91858498572765</v>
      </c>
      <c r="BD76" s="154">
        <f t="shared" si="83"/>
        <v>607.11065711242009</v>
      </c>
      <c r="BE76" s="154">
        <f t="shared" si="83"/>
        <v>739.71358745962141</v>
      </c>
      <c r="BF76" s="154">
        <f t="shared" si="83"/>
        <v>896.22747248200869</v>
      </c>
      <c r="BG76" s="154">
        <f t="shared" si="83"/>
        <v>816.7738029101173</v>
      </c>
      <c r="BH76" s="154">
        <f t="shared" si="83"/>
        <v>895.89473421019943</v>
      </c>
      <c r="BI76" s="155">
        <f t="shared" si="83"/>
        <v>980.69340617811042</v>
      </c>
      <c r="BJ76" s="154">
        <f t="shared" si="83"/>
        <v>374.72215976795218</v>
      </c>
      <c r="BK76" s="154">
        <f t="shared" si="83"/>
        <v>285.99874579782568</v>
      </c>
      <c r="BL76" s="154">
        <f t="shared" si="83"/>
        <v>647.17529555791032</v>
      </c>
      <c r="BM76" s="154">
        <f t="shared" si="83"/>
        <v>652.89279144979935</v>
      </c>
      <c r="BN76" s="154">
        <f t="shared" si="83"/>
        <v>788.97142141425263</v>
      </c>
      <c r="BO76" s="154">
        <f t="shared" si="83"/>
        <v>862.81741240265114</v>
      </c>
      <c r="BP76" s="154">
        <f t="shared" si="83"/>
        <v>821.04776142878893</v>
      </c>
      <c r="BQ76" s="154">
        <f t="shared" si="83"/>
        <v>996.57313430316015</v>
      </c>
      <c r="BR76" s="154">
        <f t="shared" si="83"/>
        <v>1202.457126164574</v>
      </c>
      <c r="BS76" s="154">
        <f t="shared" si="83"/>
        <v>1121.8613799584809</v>
      </c>
      <c r="BT76" s="154">
        <f t="shared" si="83"/>
        <v>1206.8392490739484</v>
      </c>
      <c r="BU76" s="155">
        <f t="shared" si="83"/>
        <v>1320.5494810070413</v>
      </c>
      <c r="BV76" s="154">
        <f t="shared" si="83"/>
        <v>506.06653713120517</v>
      </c>
      <c r="BW76" s="154">
        <f t="shared" si="83"/>
        <v>377.37236347489636</v>
      </c>
      <c r="BX76" s="154">
        <f t="shared" si="83"/>
        <v>841.04233762392448</v>
      </c>
      <c r="BY76" s="154">
        <f t="shared" si="83"/>
        <v>836.26310850431696</v>
      </c>
      <c r="BZ76" s="154">
        <f t="shared" si="83"/>
        <v>970.56257618936752</v>
      </c>
      <c r="CA76" s="154">
        <f t="shared" si="83"/>
        <v>1043.4628590459192</v>
      </c>
      <c r="CB76" s="154">
        <f t="shared" si="83"/>
        <v>974.57678786771578</v>
      </c>
      <c r="CC76" s="154">
        <f t="shared" si="83"/>
        <v>1200.0990262498356</v>
      </c>
      <c r="CD76" s="154">
        <f t="shared" si="83"/>
        <v>1441.0547019262385</v>
      </c>
      <c r="CE76" s="154">
        <f t="shared" si="83"/>
        <v>1333.7877851486601</v>
      </c>
      <c r="CF76" s="154">
        <f t="shared" si="83"/>
        <v>1439.0474108476358</v>
      </c>
      <c r="CG76" s="155">
        <f t="shared" si="83"/>
        <v>1564.0330195778972</v>
      </c>
      <c r="CH76" s="154">
        <f t="shared" si="82"/>
        <v>579.7401339995954</v>
      </c>
      <c r="CI76" s="154">
        <f t="shared" si="82"/>
        <v>431.62427549830846</v>
      </c>
      <c r="CJ76" s="154">
        <f t="shared" si="82"/>
        <v>962.58809113915834</v>
      </c>
      <c r="CK76" s="154">
        <f t="shared" si="82"/>
        <v>960.52856222404159</v>
      </c>
      <c r="CL76" s="154">
        <f t="shared" si="81"/>
        <v>1122.0260209184346</v>
      </c>
      <c r="CM76" s="154">
        <f t="shared" si="81"/>
        <v>1214.3753072329253</v>
      </c>
      <c r="CN76" s="154">
        <f t="shared" si="81"/>
        <v>1144.8331551285926</v>
      </c>
      <c r="CO76" s="154">
        <f t="shared" si="81"/>
        <v>1413.6368982330371</v>
      </c>
      <c r="CP76" s="154">
        <f t="shared" si="81"/>
        <v>1700.8758589500719</v>
      </c>
      <c r="CQ76" s="154">
        <f t="shared" si="81"/>
        <v>1614.5169315722492</v>
      </c>
      <c r="CR76" s="154">
        <f t="shared" si="81"/>
        <v>1747.2162439126134</v>
      </c>
      <c r="CS76" s="155">
        <f t="shared" si="81"/>
        <v>1904.4704221373022</v>
      </c>
    </row>
    <row r="77" spans="1:97" s="241" customFormat="1" x14ac:dyDescent="0.25">
      <c r="A77" s="176" t="s">
        <v>100</v>
      </c>
      <c r="B77" s="252">
        <f>SUM(B71:B76)</f>
        <v>320</v>
      </c>
      <c r="C77" s="252">
        <f t="shared" ref="C77:BN77" si="84">SUM(C71:C76)</f>
        <v>274</v>
      </c>
      <c r="D77" s="252">
        <f t="shared" si="84"/>
        <v>445</v>
      </c>
      <c r="E77" s="252">
        <f t="shared" si="84"/>
        <v>473</v>
      </c>
      <c r="F77" s="252">
        <f t="shared" si="84"/>
        <v>500</v>
      </c>
      <c r="G77" s="252">
        <f t="shared" si="84"/>
        <v>552</v>
      </c>
      <c r="H77" s="252">
        <f t="shared" si="84"/>
        <v>684</v>
      </c>
      <c r="I77" s="252">
        <f t="shared" si="84"/>
        <v>460</v>
      </c>
      <c r="J77" s="252">
        <f t="shared" si="84"/>
        <v>1054</v>
      </c>
      <c r="K77" s="252">
        <f t="shared" si="84"/>
        <v>783</v>
      </c>
      <c r="L77" s="252">
        <f t="shared" si="84"/>
        <v>1381</v>
      </c>
      <c r="M77" s="253">
        <f t="shared" si="84"/>
        <v>1329</v>
      </c>
      <c r="N77" s="252">
        <f t="shared" si="84"/>
        <v>451</v>
      </c>
      <c r="O77" s="252">
        <f t="shared" si="84"/>
        <v>471</v>
      </c>
      <c r="P77" s="252">
        <f t="shared" si="84"/>
        <v>1035</v>
      </c>
      <c r="Q77" s="252">
        <f t="shared" si="84"/>
        <v>671</v>
      </c>
      <c r="R77" s="252">
        <f t="shared" si="84"/>
        <v>933</v>
      </c>
      <c r="S77" s="252">
        <f t="shared" si="84"/>
        <v>1726</v>
      </c>
      <c r="T77" s="274">
        <f t="shared" si="84"/>
        <v>1052</v>
      </c>
      <c r="U77" s="274">
        <f t="shared" si="84"/>
        <v>1291</v>
      </c>
      <c r="V77" s="274">
        <f t="shared" si="84"/>
        <v>2183.9590270400004</v>
      </c>
      <c r="W77" s="274">
        <f t="shared" si="84"/>
        <v>1905.4635594783999</v>
      </c>
      <c r="X77" s="274">
        <f t="shared" si="84"/>
        <v>2074.4946411412802</v>
      </c>
      <c r="Y77" s="275">
        <f t="shared" si="84"/>
        <v>2659.7074326204975</v>
      </c>
      <c r="Z77" s="164">
        <f t="shared" si="84"/>
        <v>768.88344770524338</v>
      </c>
      <c r="AA77" s="164">
        <f t="shared" si="84"/>
        <v>740.72032883885515</v>
      </c>
      <c r="AB77" s="164">
        <f t="shared" si="84"/>
        <v>1599.4414830581998</v>
      </c>
      <c r="AC77" s="164">
        <f t="shared" si="84"/>
        <v>1676.1571006371714</v>
      </c>
      <c r="AD77" s="164">
        <f t="shared" si="84"/>
        <v>1984.6731262842634</v>
      </c>
      <c r="AE77" s="164">
        <f t="shared" si="84"/>
        <v>2348.1266660806177</v>
      </c>
      <c r="AF77" s="164">
        <f t="shared" si="84"/>
        <v>2142.5168525374656</v>
      </c>
      <c r="AG77" s="164">
        <f t="shared" si="84"/>
        <v>2415.274685219104</v>
      </c>
      <c r="AH77" s="164">
        <f t="shared" si="84"/>
        <v>2789.7242211184584</v>
      </c>
      <c r="AI77" s="164">
        <f t="shared" si="84"/>
        <v>2577.0234393316005</v>
      </c>
      <c r="AJ77" s="164">
        <f t="shared" si="84"/>
        <v>2840.0112707972362</v>
      </c>
      <c r="AK77" s="165">
        <f t="shared" si="84"/>
        <v>3250.8438952278448</v>
      </c>
      <c r="AL77" s="164">
        <f t="shared" si="84"/>
        <v>1128.3532233312449</v>
      </c>
      <c r="AM77" s="164">
        <f t="shared" si="84"/>
        <v>1036.8952618640665</v>
      </c>
      <c r="AN77" s="164">
        <f t="shared" si="84"/>
        <v>2260.6518300882394</v>
      </c>
      <c r="AO77" s="164">
        <f t="shared" si="84"/>
        <v>2315.3912243863979</v>
      </c>
      <c r="AP77" s="164">
        <f t="shared" si="84"/>
        <v>2679.4418390728815</v>
      </c>
      <c r="AQ77" s="164">
        <f t="shared" si="84"/>
        <v>2946.6698540457323</v>
      </c>
      <c r="AR77" s="164">
        <f t="shared" si="84"/>
        <v>2698.9918956533902</v>
      </c>
      <c r="AS77" s="164">
        <f t="shared" si="84"/>
        <v>3018.3151668964038</v>
      </c>
      <c r="AT77" s="164">
        <f t="shared" si="84"/>
        <v>3433.9742931349983</v>
      </c>
      <c r="AU77" s="164">
        <f t="shared" si="84"/>
        <v>3183.6961443953833</v>
      </c>
      <c r="AV77" s="164">
        <f t="shared" si="84"/>
        <v>3462.6371458487538</v>
      </c>
      <c r="AW77" s="165">
        <f t="shared" si="84"/>
        <v>3866.9984516099921</v>
      </c>
      <c r="AX77" s="164">
        <f t="shared" si="84"/>
        <v>1355.1759066029047</v>
      </c>
      <c r="AY77" s="164">
        <f t="shared" si="84"/>
        <v>1254.1549640602605</v>
      </c>
      <c r="AZ77" s="164">
        <f t="shared" si="84"/>
        <v>2962.6794978122239</v>
      </c>
      <c r="BA77" s="164">
        <f t="shared" si="84"/>
        <v>3156.3962136046239</v>
      </c>
      <c r="BB77" s="164">
        <f t="shared" si="84"/>
        <v>3663.2303525827992</v>
      </c>
      <c r="BC77" s="164">
        <f t="shared" si="84"/>
        <v>4012.6543009026414</v>
      </c>
      <c r="BD77" s="164">
        <f t="shared" si="84"/>
        <v>3766.6192183125399</v>
      </c>
      <c r="BE77" s="164">
        <f t="shared" si="84"/>
        <v>4189.1147092212896</v>
      </c>
      <c r="BF77" s="164">
        <f t="shared" si="84"/>
        <v>4750.5848278818667</v>
      </c>
      <c r="BG77" s="164">
        <f t="shared" si="84"/>
        <v>4484.3974157853536</v>
      </c>
      <c r="BH77" s="164">
        <f t="shared" si="84"/>
        <v>4843.2877908965456</v>
      </c>
      <c r="BI77" s="165">
        <f t="shared" si="84"/>
        <v>5384.3584796492078</v>
      </c>
      <c r="BJ77" s="164">
        <f t="shared" si="84"/>
        <v>1732.6162512140941</v>
      </c>
      <c r="BK77" s="164">
        <f t="shared" si="84"/>
        <v>1604.628812791879</v>
      </c>
      <c r="BL77" s="164">
        <f t="shared" si="84"/>
        <v>3728.2354056928525</v>
      </c>
      <c r="BM77" s="164">
        <f t="shared" si="84"/>
        <v>3938.8499532499213</v>
      </c>
      <c r="BN77" s="164">
        <f t="shared" si="84"/>
        <v>4530.2085015096354</v>
      </c>
      <c r="BO77" s="164">
        <f t="shared" ref="BO77:CS77" si="85">SUM(BO71:BO76)</f>
        <v>4932.1564949930862</v>
      </c>
      <c r="BP77" s="164">
        <f t="shared" si="85"/>
        <v>4658.5180924759206</v>
      </c>
      <c r="BQ77" s="164">
        <f t="shared" si="85"/>
        <v>5142.7932971467244</v>
      </c>
      <c r="BR77" s="164">
        <f t="shared" si="85"/>
        <v>5791.6099623532009</v>
      </c>
      <c r="BS77" s="164">
        <f t="shared" si="85"/>
        <v>5422.4712789518489</v>
      </c>
      <c r="BT77" s="164">
        <f t="shared" si="85"/>
        <v>5791.9732168861592</v>
      </c>
      <c r="BU77" s="165">
        <f t="shared" si="85"/>
        <v>6393.474277192312</v>
      </c>
      <c r="BV77" s="164">
        <f t="shared" si="85"/>
        <v>2070.3135549342264</v>
      </c>
      <c r="BW77" s="164">
        <f t="shared" si="85"/>
        <v>1899.0198087774211</v>
      </c>
      <c r="BX77" s="164">
        <f t="shared" si="85"/>
        <v>4399.8973365931597</v>
      </c>
      <c r="BY77" s="164">
        <f t="shared" si="85"/>
        <v>4645.445919683817</v>
      </c>
      <c r="BZ77" s="164">
        <f t="shared" si="85"/>
        <v>5318.5908954922197</v>
      </c>
      <c r="CA77" s="164">
        <f t="shared" si="85"/>
        <v>5780.4459241157419</v>
      </c>
      <c r="CB77" s="164">
        <f t="shared" si="85"/>
        <v>5461.2293989537347</v>
      </c>
      <c r="CC77" s="164">
        <f t="shared" si="85"/>
        <v>6161.5992684755074</v>
      </c>
      <c r="CD77" s="164">
        <f t="shared" si="85"/>
        <v>6947.9109646396837</v>
      </c>
      <c r="CE77" s="164">
        <f t="shared" si="85"/>
        <v>6523.7360454111085</v>
      </c>
      <c r="CF77" s="164">
        <f t="shared" si="85"/>
        <v>7050.9734183797427</v>
      </c>
      <c r="CG77" s="165">
        <f t="shared" si="85"/>
        <v>7794.8661812352038</v>
      </c>
      <c r="CH77" s="164">
        <f t="shared" si="85"/>
        <v>2445.5959446896059</v>
      </c>
      <c r="CI77" s="164">
        <f t="shared" si="85"/>
        <v>2245.7970490816542</v>
      </c>
      <c r="CJ77" s="164">
        <f t="shared" si="85"/>
        <v>5211.1074097400096</v>
      </c>
      <c r="CK77" s="164">
        <f t="shared" si="85"/>
        <v>5510.2783828714118</v>
      </c>
      <c r="CL77" s="164">
        <f t="shared" si="85"/>
        <v>6316.4453559074818</v>
      </c>
      <c r="CM77" s="164">
        <f t="shared" si="85"/>
        <v>6873.8547014713067</v>
      </c>
      <c r="CN77" s="164">
        <f t="shared" si="85"/>
        <v>6502.7397835625279</v>
      </c>
      <c r="CO77" s="164">
        <f t="shared" si="85"/>
        <v>7335.8480877316788</v>
      </c>
      <c r="CP77" s="164">
        <f t="shared" si="85"/>
        <v>8271.1756292001246</v>
      </c>
      <c r="CQ77" s="164">
        <f t="shared" si="85"/>
        <v>7925.1420383506338</v>
      </c>
      <c r="CR77" s="164">
        <f t="shared" si="85"/>
        <v>8565.7062377919083</v>
      </c>
      <c r="CS77" s="165">
        <f t="shared" si="85"/>
        <v>9469.8908121537243</v>
      </c>
    </row>
    <row r="79" spans="1:97" s="236" customFormat="1" x14ac:dyDescent="0.25">
      <c r="A79" s="233"/>
      <c r="B79" s="233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5"/>
      <c r="N79" s="234"/>
      <c r="O79" s="234"/>
      <c r="P79" s="234"/>
      <c r="Q79" s="234"/>
      <c r="R79" s="234"/>
      <c r="S79" s="234"/>
      <c r="T79" s="234"/>
      <c r="U79" s="234"/>
      <c r="V79" s="234"/>
      <c r="W79" s="234"/>
      <c r="X79" s="234"/>
      <c r="Y79" s="235"/>
      <c r="Z79" s="234"/>
      <c r="AA79" s="234"/>
      <c r="AB79" s="234"/>
      <c r="AC79" s="234"/>
      <c r="AD79" s="234"/>
      <c r="AE79" s="234"/>
      <c r="AF79" s="234"/>
      <c r="AG79" s="234"/>
      <c r="AH79" s="234"/>
      <c r="AI79" s="234"/>
      <c r="AJ79" s="234"/>
      <c r="AK79" s="235"/>
      <c r="AL79" s="234"/>
      <c r="AM79" s="234"/>
      <c r="AN79" s="234"/>
      <c r="AO79" s="234"/>
      <c r="AP79" s="234"/>
      <c r="AQ79" s="234"/>
      <c r="AR79" s="234"/>
      <c r="AS79" s="234"/>
      <c r="AT79" s="234"/>
      <c r="AU79" s="234"/>
      <c r="AV79" s="234"/>
      <c r="AW79" s="235"/>
      <c r="AX79" s="234"/>
      <c r="AY79" s="234"/>
      <c r="AZ79" s="234"/>
      <c r="BA79" s="234"/>
      <c r="BB79" s="234"/>
      <c r="BC79" s="234"/>
      <c r="BD79" s="234"/>
      <c r="BE79" s="234"/>
      <c r="BF79" s="234"/>
      <c r="BG79" s="234"/>
      <c r="BH79" s="234"/>
      <c r="BI79" s="235"/>
      <c r="BJ79" s="234"/>
      <c r="BK79" s="234"/>
      <c r="BL79" s="234"/>
      <c r="BM79" s="234"/>
      <c r="BN79" s="234"/>
      <c r="BO79" s="234"/>
      <c r="BP79" s="234"/>
      <c r="BQ79" s="234"/>
      <c r="BR79" s="234"/>
      <c r="BS79" s="234"/>
      <c r="BT79" s="234"/>
      <c r="BU79" s="235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5"/>
      <c r="CH79" s="234"/>
      <c r="CI79" s="234"/>
      <c r="CJ79" s="234"/>
      <c r="CK79" s="234"/>
      <c r="CL79" s="234"/>
      <c r="CM79" s="234"/>
      <c r="CN79" s="234"/>
      <c r="CO79" s="234"/>
      <c r="CP79" s="234"/>
      <c r="CQ79" s="234"/>
      <c r="CR79" s="234"/>
      <c r="CS79" s="235"/>
    </row>
    <row r="80" spans="1:97" s="140" customFormat="1" x14ac:dyDescent="0.25">
      <c r="A80" s="140" t="s">
        <v>105</v>
      </c>
      <c r="B80" s="140">
        <f t="shared" ref="B80:BM80" si="86">B32</f>
        <v>42005</v>
      </c>
      <c r="C80" s="140">
        <f t="shared" si="86"/>
        <v>42036</v>
      </c>
      <c r="D80" s="140">
        <f t="shared" si="86"/>
        <v>42064</v>
      </c>
      <c r="E80" s="140">
        <f t="shared" si="86"/>
        <v>42095</v>
      </c>
      <c r="F80" s="140">
        <f t="shared" si="86"/>
        <v>42125</v>
      </c>
      <c r="G80" s="140">
        <f t="shared" si="86"/>
        <v>42156</v>
      </c>
      <c r="H80" s="140">
        <f t="shared" si="86"/>
        <v>42186</v>
      </c>
      <c r="I80" s="140">
        <f t="shared" si="86"/>
        <v>42217</v>
      </c>
      <c r="J80" s="140">
        <f t="shared" si="86"/>
        <v>42248</v>
      </c>
      <c r="K80" s="140">
        <f t="shared" si="86"/>
        <v>42278</v>
      </c>
      <c r="L80" s="140">
        <f t="shared" si="86"/>
        <v>42309</v>
      </c>
      <c r="M80" s="141">
        <f t="shared" si="86"/>
        <v>42339</v>
      </c>
      <c r="N80" s="212">
        <f t="shared" si="86"/>
        <v>42370</v>
      </c>
      <c r="O80" s="212">
        <f t="shared" si="86"/>
        <v>42401</v>
      </c>
      <c r="P80" s="212">
        <f t="shared" si="86"/>
        <v>42430</v>
      </c>
      <c r="Q80" s="212">
        <f t="shared" si="86"/>
        <v>42461</v>
      </c>
      <c r="R80" s="212">
        <f t="shared" si="86"/>
        <v>42491</v>
      </c>
      <c r="S80" s="212">
        <f t="shared" si="86"/>
        <v>42522</v>
      </c>
      <c r="T80" s="212">
        <f t="shared" si="86"/>
        <v>42552</v>
      </c>
      <c r="U80" s="212">
        <f t="shared" si="86"/>
        <v>42583</v>
      </c>
      <c r="V80" s="140">
        <f t="shared" si="86"/>
        <v>42614</v>
      </c>
      <c r="W80" s="140">
        <f t="shared" si="86"/>
        <v>42644</v>
      </c>
      <c r="X80" s="140">
        <f t="shared" si="86"/>
        <v>42675</v>
      </c>
      <c r="Y80" s="141">
        <f t="shared" si="86"/>
        <v>42705</v>
      </c>
      <c r="Z80" s="140">
        <f t="shared" si="86"/>
        <v>42752</v>
      </c>
      <c r="AA80" s="140">
        <f t="shared" si="86"/>
        <v>42783</v>
      </c>
      <c r="AB80" s="140">
        <f t="shared" si="86"/>
        <v>42811</v>
      </c>
      <c r="AC80" s="140">
        <f t="shared" si="86"/>
        <v>42842</v>
      </c>
      <c r="AD80" s="140">
        <f t="shared" si="86"/>
        <v>42872</v>
      </c>
      <c r="AE80" s="140">
        <f t="shared" si="86"/>
        <v>42903</v>
      </c>
      <c r="AF80" s="140">
        <f t="shared" si="86"/>
        <v>42933</v>
      </c>
      <c r="AG80" s="140">
        <f t="shared" si="86"/>
        <v>42964</v>
      </c>
      <c r="AH80" s="140">
        <f t="shared" si="86"/>
        <v>42995</v>
      </c>
      <c r="AI80" s="140">
        <f t="shared" si="86"/>
        <v>43025</v>
      </c>
      <c r="AJ80" s="140">
        <f t="shared" si="86"/>
        <v>43056</v>
      </c>
      <c r="AK80" s="141">
        <f t="shared" si="86"/>
        <v>43086</v>
      </c>
      <c r="AL80" s="140">
        <f t="shared" si="86"/>
        <v>43118</v>
      </c>
      <c r="AM80" s="140">
        <f t="shared" si="86"/>
        <v>43149</v>
      </c>
      <c r="AN80" s="140">
        <f t="shared" si="86"/>
        <v>43177</v>
      </c>
      <c r="AO80" s="140">
        <f t="shared" si="86"/>
        <v>43208</v>
      </c>
      <c r="AP80" s="140">
        <f t="shared" si="86"/>
        <v>43238</v>
      </c>
      <c r="AQ80" s="140">
        <f t="shared" si="86"/>
        <v>43269</v>
      </c>
      <c r="AR80" s="140">
        <f t="shared" si="86"/>
        <v>43299</v>
      </c>
      <c r="AS80" s="140">
        <f t="shared" si="86"/>
        <v>43330</v>
      </c>
      <c r="AT80" s="140">
        <f t="shared" si="86"/>
        <v>43361</v>
      </c>
      <c r="AU80" s="140">
        <f t="shared" si="86"/>
        <v>43391</v>
      </c>
      <c r="AV80" s="140">
        <f t="shared" si="86"/>
        <v>43422</v>
      </c>
      <c r="AW80" s="141">
        <f t="shared" si="86"/>
        <v>43452</v>
      </c>
      <c r="AX80" s="140">
        <f t="shared" si="86"/>
        <v>43483</v>
      </c>
      <c r="AY80" s="140">
        <f t="shared" si="86"/>
        <v>43514</v>
      </c>
      <c r="AZ80" s="140">
        <f t="shared" si="86"/>
        <v>43542</v>
      </c>
      <c r="BA80" s="140">
        <f t="shared" si="86"/>
        <v>43573</v>
      </c>
      <c r="BB80" s="140">
        <f t="shared" si="86"/>
        <v>43603</v>
      </c>
      <c r="BC80" s="140">
        <f t="shared" si="86"/>
        <v>43634</v>
      </c>
      <c r="BD80" s="140">
        <f t="shared" si="86"/>
        <v>43664</v>
      </c>
      <c r="BE80" s="140">
        <f t="shared" si="86"/>
        <v>43695</v>
      </c>
      <c r="BF80" s="140">
        <f t="shared" si="86"/>
        <v>43726</v>
      </c>
      <c r="BG80" s="140">
        <f t="shared" si="86"/>
        <v>43756</v>
      </c>
      <c r="BH80" s="140">
        <f t="shared" si="86"/>
        <v>43787</v>
      </c>
      <c r="BI80" s="141">
        <f t="shared" si="86"/>
        <v>43817</v>
      </c>
      <c r="BJ80" s="140">
        <f t="shared" si="86"/>
        <v>43848</v>
      </c>
      <c r="BK80" s="140">
        <f t="shared" si="86"/>
        <v>43879</v>
      </c>
      <c r="BL80" s="140">
        <f t="shared" si="86"/>
        <v>43908</v>
      </c>
      <c r="BM80" s="140">
        <f t="shared" si="86"/>
        <v>43939</v>
      </c>
      <c r="BN80" s="140">
        <f t="shared" ref="BN80:CS80" si="87">BN32</f>
        <v>43969</v>
      </c>
      <c r="BO80" s="140">
        <f t="shared" si="87"/>
        <v>44000</v>
      </c>
      <c r="BP80" s="140">
        <f t="shared" si="87"/>
        <v>44030</v>
      </c>
      <c r="BQ80" s="140">
        <f t="shared" si="87"/>
        <v>44061</v>
      </c>
      <c r="BR80" s="140">
        <f t="shared" si="87"/>
        <v>44092</v>
      </c>
      <c r="BS80" s="140">
        <f t="shared" si="87"/>
        <v>44122</v>
      </c>
      <c r="BT80" s="140">
        <f t="shared" si="87"/>
        <v>44153</v>
      </c>
      <c r="BU80" s="141">
        <f t="shared" si="87"/>
        <v>44183</v>
      </c>
      <c r="BV80" s="140">
        <f t="shared" si="87"/>
        <v>44214</v>
      </c>
      <c r="BW80" s="140">
        <f t="shared" si="87"/>
        <v>44245</v>
      </c>
      <c r="BX80" s="140">
        <f t="shared" si="87"/>
        <v>44273</v>
      </c>
      <c r="BY80" s="140">
        <f t="shared" si="87"/>
        <v>44304</v>
      </c>
      <c r="BZ80" s="140">
        <f t="shared" si="87"/>
        <v>44334</v>
      </c>
      <c r="CA80" s="140">
        <f t="shared" si="87"/>
        <v>44365</v>
      </c>
      <c r="CB80" s="140">
        <f t="shared" si="87"/>
        <v>44395</v>
      </c>
      <c r="CC80" s="140">
        <f t="shared" si="87"/>
        <v>44426</v>
      </c>
      <c r="CD80" s="140">
        <f t="shared" si="87"/>
        <v>44457</v>
      </c>
      <c r="CE80" s="140">
        <f t="shared" si="87"/>
        <v>44487</v>
      </c>
      <c r="CF80" s="140">
        <f t="shared" si="87"/>
        <v>44518</v>
      </c>
      <c r="CG80" s="141">
        <f t="shared" si="87"/>
        <v>44548</v>
      </c>
      <c r="CH80" s="140">
        <f t="shared" si="87"/>
        <v>44579</v>
      </c>
      <c r="CI80" s="140">
        <f t="shared" si="87"/>
        <v>44610</v>
      </c>
      <c r="CJ80" s="140">
        <f t="shared" si="87"/>
        <v>44638</v>
      </c>
      <c r="CK80" s="140">
        <f t="shared" si="87"/>
        <v>44669</v>
      </c>
      <c r="CL80" s="140">
        <f t="shared" si="87"/>
        <v>44699</v>
      </c>
      <c r="CM80" s="140">
        <f t="shared" si="87"/>
        <v>44730</v>
      </c>
      <c r="CN80" s="140">
        <f t="shared" si="87"/>
        <v>44760</v>
      </c>
      <c r="CO80" s="140">
        <f t="shared" si="87"/>
        <v>44791</v>
      </c>
      <c r="CP80" s="140">
        <f t="shared" si="87"/>
        <v>44822</v>
      </c>
      <c r="CQ80" s="140">
        <f t="shared" si="87"/>
        <v>44852</v>
      </c>
      <c r="CR80" s="140">
        <f t="shared" si="87"/>
        <v>44883</v>
      </c>
      <c r="CS80" s="141">
        <f t="shared" si="87"/>
        <v>44913</v>
      </c>
    </row>
    <row r="81" spans="1:97" x14ac:dyDescent="0.25">
      <c r="A81" s="134" t="s">
        <v>99</v>
      </c>
      <c r="B81" s="156">
        <f>IFERROR(B70/B48,"")</f>
        <v>2</v>
      </c>
      <c r="C81" s="156">
        <f t="shared" ref="C81:S81" si="88">IFERROR(C70/C48,"")</f>
        <v>1.6</v>
      </c>
      <c r="D81" s="156">
        <f t="shared" si="88"/>
        <v>3.7272727272727271</v>
      </c>
      <c r="E81" s="156">
        <f t="shared" si="88"/>
        <v>1.7272727272727273</v>
      </c>
      <c r="F81" s="156">
        <f t="shared" si="88"/>
        <v>1.1875</v>
      </c>
      <c r="G81" s="156">
        <f t="shared" si="88"/>
        <v>2</v>
      </c>
      <c r="H81" s="156">
        <f t="shared" si="88"/>
        <v>3.2857142857142856</v>
      </c>
      <c r="I81" s="156">
        <f t="shared" si="88"/>
        <v>1.7692307692307692</v>
      </c>
      <c r="J81" s="156">
        <f t="shared" si="88"/>
        <v>3.0588235294117645</v>
      </c>
      <c r="K81" s="156">
        <f t="shared" si="88"/>
        <v>1.7894736842105263</v>
      </c>
      <c r="L81" s="156">
        <f t="shared" si="88"/>
        <v>4.5</v>
      </c>
      <c r="M81" s="157">
        <f t="shared" si="88"/>
        <v>6.666666666666667</v>
      </c>
      <c r="N81" s="276">
        <f t="shared" si="88"/>
        <v>1.4166666666666667</v>
      </c>
      <c r="O81" s="276">
        <f t="shared" si="88"/>
        <v>1.5</v>
      </c>
      <c r="P81" s="276">
        <f t="shared" si="88"/>
        <v>2.4444444444444446</v>
      </c>
      <c r="Q81" s="276">
        <f t="shared" si="88"/>
        <v>1.9230769230769231</v>
      </c>
      <c r="R81" s="276">
        <f t="shared" si="88"/>
        <v>1.8461538461538463</v>
      </c>
      <c r="S81" s="276">
        <f t="shared" si="88"/>
        <v>2.2666666666666666</v>
      </c>
      <c r="T81" s="277">
        <v>2.2666666666666666</v>
      </c>
      <c r="U81" s="277">
        <v>2.5</v>
      </c>
      <c r="V81" s="277">
        <v>2.4</v>
      </c>
      <c r="W81" s="277">
        <v>2.2000000000000002</v>
      </c>
      <c r="X81" s="277">
        <v>2.4</v>
      </c>
      <c r="Y81" s="278">
        <v>2.6</v>
      </c>
      <c r="Z81" s="279">
        <v>1.4166666666666667</v>
      </c>
      <c r="AA81" s="279">
        <v>1.5</v>
      </c>
      <c r="AB81" s="279">
        <f>AA81*1.05</f>
        <v>1.5750000000000002</v>
      </c>
      <c r="AC81" s="279">
        <v>2</v>
      </c>
      <c r="AD81" s="279">
        <v>2</v>
      </c>
      <c r="AE81" s="279">
        <f>AD81*1.05</f>
        <v>2.1</v>
      </c>
      <c r="AF81" s="279">
        <f>AE81*0.9</f>
        <v>1.8900000000000001</v>
      </c>
      <c r="AG81" s="279">
        <v>2.1</v>
      </c>
      <c r="AH81" s="279">
        <v>2.2999999999999998</v>
      </c>
      <c r="AI81" s="279">
        <f>AH81*0.9</f>
        <v>2.0699999999999998</v>
      </c>
      <c r="AJ81" s="279">
        <v>2.2000000000000002</v>
      </c>
      <c r="AK81" s="280">
        <v>2.2999999999999998</v>
      </c>
      <c r="AL81" s="281">
        <f>Z81*1.04</f>
        <v>1.4733333333333334</v>
      </c>
      <c r="AM81" s="282">
        <f t="shared" ref="AM81:AQ87" si="89">AA81*1.03</f>
        <v>1.5449999999999999</v>
      </c>
      <c r="AN81" s="282">
        <f t="shared" si="89"/>
        <v>1.6222500000000002</v>
      </c>
      <c r="AO81" s="282">
        <f t="shared" si="89"/>
        <v>2.06</v>
      </c>
      <c r="AP81" s="282">
        <f t="shared" si="89"/>
        <v>2.06</v>
      </c>
      <c r="AQ81" s="282">
        <f t="shared" si="89"/>
        <v>2.1630000000000003</v>
      </c>
      <c r="AR81" s="282">
        <f>AF81*1.05</f>
        <v>1.9845000000000002</v>
      </c>
      <c r="AS81" s="282">
        <f>AG81*1.05</f>
        <v>2.2050000000000001</v>
      </c>
      <c r="AT81" s="282">
        <f>AH81*1.05</f>
        <v>2.415</v>
      </c>
      <c r="AU81" s="282">
        <f>AI81*1.07</f>
        <v>2.2149000000000001</v>
      </c>
      <c r="AV81" s="282">
        <f>AJ81*1.07</f>
        <v>2.3540000000000005</v>
      </c>
      <c r="AW81" s="283">
        <f>AK81*1.07</f>
        <v>2.4609999999999999</v>
      </c>
      <c r="AX81" s="281">
        <f>AL81*1.05</f>
        <v>1.5470000000000002</v>
      </c>
      <c r="AY81" s="282">
        <f t="shared" ref="AY81:BI87" si="90">AM81*1.05</f>
        <v>1.62225</v>
      </c>
      <c r="AZ81" s="282">
        <f t="shared" si="90"/>
        <v>1.7033625000000003</v>
      </c>
      <c r="BA81" s="282">
        <f t="shared" si="90"/>
        <v>2.1630000000000003</v>
      </c>
      <c r="BB81" s="282">
        <f t="shared" si="90"/>
        <v>2.1630000000000003</v>
      </c>
      <c r="BC81" s="282">
        <f t="shared" si="90"/>
        <v>2.2711500000000004</v>
      </c>
      <c r="BD81" s="282">
        <f t="shared" si="90"/>
        <v>2.0837250000000003</v>
      </c>
      <c r="BE81" s="282">
        <f t="shared" si="90"/>
        <v>2.3152500000000003</v>
      </c>
      <c r="BF81" s="282">
        <f t="shared" si="90"/>
        <v>2.5357500000000002</v>
      </c>
      <c r="BG81" s="282">
        <f t="shared" si="90"/>
        <v>2.3256450000000002</v>
      </c>
      <c r="BH81" s="282">
        <f t="shared" si="90"/>
        <v>2.4717000000000007</v>
      </c>
      <c r="BI81" s="283">
        <f t="shared" si="90"/>
        <v>2.58405</v>
      </c>
      <c r="BJ81" s="281">
        <f>AX81*1.02</f>
        <v>1.5779400000000001</v>
      </c>
      <c r="BK81" s="282">
        <f t="shared" ref="BK81:BU87" si="91">AY81*1.02</f>
        <v>1.654695</v>
      </c>
      <c r="BL81" s="282">
        <f t="shared" si="91"/>
        <v>1.7374297500000004</v>
      </c>
      <c r="BM81" s="282">
        <f t="shared" si="91"/>
        <v>2.2062600000000003</v>
      </c>
      <c r="BN81" s="282">
        <f t="shared" si="91"/>
        <v>2.2062600000000003</v>
      </c>
      <c r="BO81" s="282">
        <f t="shared" si="91"/>
        <v>2.3165730000000004</v>
      </c>
      <c r="BP81" s="282">
        <f t="shared" si="91"/>
        <v>2.1253995000000003</v>
      </c>
      <c r="BQ81" s="282">
        <f t="shared" si="91"/>
        <v>2.3615550000000005</v>
      </c>
      <c r="BR81" s="282">
        <f t="shared" si="91"/>
        <v>2.586465</v>
      </c>
      <c r="BS81" s="282">
        <f t="shared" si="91"/>
        <v>2.3721579000000004</v>
      </c>
      <c r="BT81" s="282">
        <f t="shared" si="91"/>
        <v>2.5211340000000009</v>
      </c>
      <c r="BU81" s="283">
        <f t="shared" si="91"/>
        <v>2.6357309999999998</v>
      </c>
      <c r="BV81" s="281">
        <f>BJ81*1.03</f>
        <v>1.6252782000000001</v>
      </c>
      <c r="BW81" s="282">
        <f t="shared" ref="BW81:CH87" si="92">BK81*1.03</f>
        <v>1.7043358500000001</v>
      </c>
      <c r="BX81" s="282">
        <f t="shared" si="92"/>
        <v>1.7895526425000006</v>
      </c>
      <c r="BY81" s="282">
        <f t="shared" si="92"/>
        <v>2.2724478000000006</v>
      </c>
      <c r="BZ81" s="282">
        <f t="shared" si="92"/>
        <v>2.2724478000000006</v>
      </c>
      <c r="CA81" s="282">
        <f t="shared" si="92"/>
        <v>2.3860701900000003</v>
      </c>
      <c r="CB81" s="282">
        <f t="shared" si="92"/>
        <v>2.1891614850000005</v>
      </c>
      <c r="CC81" s="282">
        <f t="shared" si="92"/>
        <v>2.4324016500000005</v>
      </c>
      <c r="CD81" s="282">
        <f t="shared" si="92"/>
        <v>2.6640589500000003</v>
      </c>
      <c r="CE81" s="282">
        <f t="shared" si="92"/>
        <v>2.4433226370000005</v>
      </c>
      <c r="CF81" s="282">
        <f t="shared" si="92"/>
        <v>2.5967680200000012</v>
      </c>
      <c r="CG81" s="283">
        <f t="shared" si="92"/>
        <v>2.7148029299999998</v>
      </c>
      <c r="CH81" s="281">
        <f>BV81*1.03</f>
        <v>1.6740365460000002</v>
      </c>
      <c r="CI81" s="282">
        <f t="shared" ref="CI81:CO87" si="93">BW81*1.03</f>
        <v>1.7554659255000002</v>
      </c>
      <c r="CJ81" s="282">
        <f t="shared" si="93"/>
        <v>1.8432392217750007</v>
      </c>
      <c r="CK81" s="282">
        <f t="shared" si="93"/>
        <v>2.3406212340000008</v>
      </c>
      <c r="CL81" s="282">
        <f t="shared" si="93"/>
        <v>2.3406212340000008</v>
      </c>
      <c r="CM81" s="282">
        <f t="shared" si="93"/>
        <v>2.4576522957000004</v>
      </c>
      <c r="CN81" s="282">
        <f t="shared" si="93"/>
        <v>2.2548363295500007</v>
      </c>
      <c r="CO81" s="282">
        <f>CC81*1.03</f>
        <v>2.5053736995000007</v>
      </c>
      <c r="CP81" s="282">
        <f t="shared" ref="CP81:CS87" si="94">CD81*1.03</f>
        <v>2.7439807185000005</v>
      </c>
      <c r="CQ81" s="282">
        <f t="shared" si="94"/>
        <v>2.5166223161100008</v>
      </c>
      <c r="CR81" s="282">
        <f t="shared" si="94"/>
        <v>2.6746710606000015</v>
      </c>
      <c r="CS81" s="283">
        <f t="shared" si="94"/>
        <v>2.7962470178999999</v>
      </c>
    </row>
    <row r="82" spans="1:97" x14ac:dyDescent="0.25">
      <c r="A82" s="134" t="s">
        <v>64</v>
      </c>
      <c r="B82" s="156">
        <f t="shared" ref="B82:Z88" si="95">IFERROR(B71/B49,"")</f>
        <v>1.3116883116883118</v>
      </c>
      <c r="C82" s="156">
        <f t="shared" si="95"/>
        <v>1.1730769230769231</v>
      </c>
      <c r="D82" s="156">
        <f t="shared" si="95"/>
        <v>1.2911392405063291</v>
      </c>
      <c r="E82" s="156">
        <f t="shared" si="95"/>
        <v>1.4666666666666666</v>
      </c>
      <c r="F82" s="156">
        <f t="shared" si="95"/>
        <v>1.2383720930232558</v>
      </c>
      <c r="G82" s="156">
        <f t="shared" si="95"/>
        <v>1.3571428571428572</v>
      </c>
      <c r="H82" s="156">
        <f t="shared" si="95"/>
        <v>1.4557823129251701</v>
      </c>
      <c r="I82" s="156">
        <f t="shared" si="95"/>
        <v>1.2626262626262625</v>
      </c>
      <c r="J82" s="156">
        <f t="shared" si="95"/>
        <v>1.5</v>
      </c>
      <c r="K82" s="156">
        <f t="shared" si="95"/>
        <v>1.3206106870229009</v>
      </c>
      <c r="L82" s="156">
        <f t="shared" si="95"/>
        <v>1.68359375</v>
      </c>
      <c r="M82" s="157">
        <f t="shared" si="95"/>
        <v>1.5341614906832297</v>
      </c>
      <c r="N82" s="276">
        <f t="shared" si="95"/>
        <v>1.3695652173913044</v>
      </c>
      <c r="O82" s="276">
        <f t="shared" si="95"/>
        <v>1.175</v>
      </c>
      <c r="P82" s="276">
        <f t="shared" si="95"/>
        <v>1.641711229946524</v>
      </c>
      <c r="Q82" s="276">
        <f t="shared" si="95"/>
        <v>1.3428571428571427</v>
      </c>
      <c r="R82" s="276">
        <f t="shared" si="95"/>
        <v>1.3511111111111112</v>
      </c>
      <c r="S82" s="276">
        <f t="shared" si="95"/>
        <v>1.6413043478260869</v>
      </c>
      <c r="T82" s="277">
        <v>1.3678571428571429</v>
      </c>
      <c r="U82" s="277">
        <v>1.3173652694610778</v>
      </c>
      <c r="V82" s="277">
        <v>1.7</v>
      </c>
      <c r="W82" s="277">
        <v>1.5</v>
      </c>
      <c r="X82" s="277">
        <v>1.5</v>
      </c>
      <c r="Y82" s="278">
        <v>1.6</v>
      </c>
      <c r="Z82" s="279">
        <v>1.3695652173913044</v>
      </c>
      <c r="AA82" s="279">
        <v>1.175</v>
      </c>
      <c r="AB82" s="279">
        <f t="shared" ref="AB82:AB87" si="96">AA82*1.04</f>
        <v>1.2220000000000002</v>
      </c>
      <c r="AC82" s="284">
        <v>1.3</v>
      </c>
      <c r="AD82" s="284">
        <v>1.4</v>
      </c>
      <c r="AE82" s="279">
        <f t="shared" ref="AE82:AE87" si="97">AD82*1.05</f>
        <v>1.47</v>
      </c>
      <c r="AF82" s="279">
        <f t="shared" ref="AF82:AF87" si="98">AE82*0.9</f>
        <v>1.323</v>
      </c>
      <c r="AG82" s="284">
        <v>1.4</v>
      </c>
      <c r="AH82" s="284">
        <v>1.5</v>
      </c>
      <c r="AI82" s="279">
        <f t="shared" ref="AI82:AI87" si="99">AH82*0.9</f>
        <v>1.35</v>
      </c>
      <c r="AJ82" s="284">
        <v>1.4</v>
      </c>
      <c r="AK82" s="280">
        <v>1.5</v>
      </c>
      <c r="AL82" s="285">
        <f t="shared" ref="AL82:AL87" si="100">Z82*1.04</f>
        <v>1.4243478260869566</v>
      </c>
      <c r="AM82" s="284">
        <f t="shared" si="89"/>
        <v>1.21025</v>
      </c>
      <c r="AN82" s="284">
        <f t="shared" si="89"/>
        <v>1.2586600000000003</v>
      </c>
      <c r="AO82" s="284">
        <f t="shared" si="89"/>
        <v>1.3390000000000002</v>
      </c>
      <c r="AP82" s="284">
        <f t="shared" si="89"/>
        <v>1.4419999999999999</v>
      </c>
      <c r="AQ82" s="284">
        <f t="shared" si="89"/>
        <v>1.5141</v>
      </c>
      <c r="AR82" s="284">
        <f t="shared" ref="AR82:AT87" si="101">AF82*1.05</f>
        <v>1.3891500000000001</v>
      </c>
      <c r="AS82" s="284">
        <f t="shared" si="101"/>
        <v>1.47</v>
      </c>
      <c r="AT82" s="284">
        <f t="shared" si="101"/>
        <v>1.5750000000000002</v>
      </c>
      <c r="AU82" s="284">
        <f t="shared" ref="AU82:AW87" si="102">AI82*1.07</f>
        <v>1.4445000000000001</v>
      </c>
      <c r="AV82" s="284">
        <f t="shared" si="102"/>
        <v>1.498</v>
      </c>
      <c r="AW82" s="280">
        <f t="shared" si="102"/>
        <v>1.605</v>
      </c>
      <c r="AX82" s="285">
        <f t="shared" ref="AX82:AX87" si="103">AL82*1.05</f>
        <v>1.4955652173913045</v>
      </c>
      <c r="AY82" s="284">
        <f t="shared" si="90"/>
        <v>1.2707625</v>
      </c>
      <c r="AZ82" s="284">
        <f t="shared" si="90"/>
        <v>1.3215930000000005</v>
      </c>
      <c r="BA82" s="284">
        <f t="shared" si="90"/>
        <v>1.4059500000000003</v>
      </c>
      <c r="BB82" s="284">
        <f t="shared" si="90"/>
        <v>1.5141</v>
      </c>
      <c r="BC82" s="284">
        <f t="shared" si="90"/>
        <v>1.5898050000000001</v>
      </c>
      <c r="BD82" s="284">
        <f t="shared" si="90"/>
        <v>1.4586075000000003</v>
      </c>
      <c r="BE82" s="284">
        <f t="shared" si="90"/>
        <v>1.5435000000000001</v>
      </c>
      <c r="BF82" s="284">
        <f t="shared" si="90"/>
        <v>1.6537500000000003</v>
      </c>
      <c r="BG82" s="284">
        <f t="shared" si="90"/>
        <v>1.5167250000000001</v>
      </c>
      <c r="BH82" s="284">
        <f t="shared" si="90"/>
        <v>1.5729</v>
      </c>
      <c r="BI82" s="280">
        <f t="shared" si="90"/>
        <v>1.6852500000000001</v>
      </c>
      <c r="BJ82" s="285">
        <f t="shared" ref="BJ82:BJ87" si="104">AX82*1.02</f>
        <v>1.5254765217391306</v>
      </c>
      <c r="BK82" s="284">
        <f t="shared" si="91"/>
        <v>1.29617775</v>
      </c>
      <c r="BL82" s="284">
        <f t="shared" si="91"/>
        <v>1.3480248600000004</v>
      </c>
      <c r="BM82" s="284">
        <f t="shared" si="91"/>
        <v>1.4340690000000003</v>
      </c>
      <c r="BN82" s="284">
        <f t="shared" si="91"/>
        <v>1.5443819999999999</v>
      </c>
      <c r="BO82" s="284">
        <f t="shared" si="91"/>
        <v>1.6216011000000001</v>
      </c>
      <c r="BP82" s="284">
        <f t="shared" si="91"/>
        <v>1.4877796500000002</v>
      </c>
      <c r="BQ82" s="284">
        <f t="shared" si="91"/>
        <v>1.57437</v>
      </c>
      <c r="BR82" s="284">
        <f t="shared" si="91"/>
        <v>1.6868250000000002</v>
      </c>
      <c r="BS82" s="284">
        <f t="shared" si="91"/>
        <v>1.5470595</v>
      </c>
      <c r="BT82" s="284">
        <f t="shared" si="91"/>
        <v>1.604358</v>
      </c>
      <c r="BU82" s="280">
        <f t="shared" si="91"/>
        <v>1.7189550000000002</v>
      </c>
      <c r="BV82" s="285">
        <f t="shared" ref="BV82:BV87" si="105">BJ82*1.03</f>
        <v>1.5712408173913046</v>
      </c>
      <c r="BW82" s="284">
        <f t="shared" si="92"/>
        <v>1.3350630825000001</v>
      </c>
      <c r="BX82" s="284">
        <f t="shared" si="92"/>
        <v>1.3884656058000004</v>
      </c>
      <c r="BY82" s="284">
        <f t="shared" si="92"/>
        <v>1.4770910700000004</v>
      </c>
      <c r="BZ82" s="284">
        <f t="shared" si="92"/>
        <v>1.5907134599999999</v>
      </c>
      <c r="CA82" s="284">
        <f t="shared" si="92"/>
        <v>1.6702491330000002</v>
      </c>
      <c r="CB82" s="284">
        <f t="shared" si="92"/>
        <v>1.5324130395000002</v>
      </c>
      <c r="CC82" s="284">
        <f t="shared" si="92"/>
        <v>1.6216011000000001</v>
      </c>
      <c r="CD82" s="284">
        <f t="shared" si="92"/>
        <v>1.7374297500000002</v>
      </c>
      <c r="CE82" s="284">
        <f t="shared" si="92"/>
        <v>1.5934712850000001</v>
      </c>
      <c r="CF82" s="284">
        <f t="shared" si="92"/>
        <v>1.6524887399999999</v>
      </c>
      <c r="CG82" s="280">
        <f t="shared" si="92"/>
        <v>1.7705236500000003</v>
      </c>
      <c r="CH82" s="285">
        <f t="shared" si="92"/>
        <v>1.6183780419130438</v>
      </c>
      <c r="CI82" s="284">
        <f t="shared" si="93"/>
        <v>1.375114974975</v>
      </c>
      <c r="CJ82" s="284">
        <f t="shared" si="93"/>
        <v>1.4301195739740005</v>
      </c>
      <c r="CK82" s="284">
        <f t="shared" si="93"/>
        <v>1.5214038021000005</v>
      </c>
      <c r="CL82" s="284">
        <f t="shared" si="93"/>
        <v>1.6384348637999999</v>
      </c>
      <c r="CM82" s="284">
        <f t="shared" si="93"/>
        <v>1.7203566069900003</v>
      </c>
      <c r="CN82" s="284">
        <f t="shared" si="93"/>
        <v>1.5783854306850003</v>
      </c>
      <c r="CO82" s="284">
        <f t="shared" si="93"/>
        <v>1.6702491330000002</v>
      </c>
      <c r="CP82" s="284">
        <f t="shared" si="94"/>
        <v>1.7895526425000003</v>
      </c>
      <c r="CQ82" s="284">
        <f t="shared" si="94"/>
        <v>1.6412754235500002</v>
      </c>
      <c r="CR82" s="284">
        <f t="shared" si="94"/>
        <v>1.7020634021999999</v>
      </c>
      <c r="CS82" s="280">
        <f t="shared" si="94"/>
        <v>1.8236393595000004</v>
      </c>
    </row>
    <row r="83" spans="1:97" x14ac:dyDescent="0.25">
      <c r="A83" s="134" t="s">
        <v>65</v>
      </c>
      <c r="B83" s="156">
        <f t="shared" si="95"/>
        <v>1.4565217391304348</v>
      </c>
      <c r="C83" s="156">
        <f t="shared" si="95"/>
        <v>1.1875</v>
      </c>
      <c r="D83" s="156">
        <f t="shared" si="95"/>
        <v>1.6</v>
      </c>
      <c r="E83" s="156">
        <f t="shared" si="95"/>
        <v>1.2205882352941178</v>
      </c>
      <c r="F83" s="156">
        <f t="shared" si="95"/>
        <v>1.4329268292682926</v>
      </c>
      <c r="G83" s="156">
        <f t="shared" si="95"/>
        <v>1.2948717948717949</v>
      </c>
      <c r="H83" s="156">
        <f t="shared" si="95"/>
        <v>1.4831460674157304</v>
      </c>
      <c r="I83" s="156">
        <f t="shared" si="95"/>
        <v>1.2289156626506024</v>
      </c>
      <c r="J83" s="156">
        <f t="shared" si="95"/>
        <v>1.6936936936936937</v>
      </c>
      <c r="K83" s="156">
        <f t="shared" si="95"/>
        <v>1.3785714285714286</v>
      </c>
      <c r="L83" s="156">
        <f t="shared" si="95"/>
        <v>1.8082191780821917</v>
      </c>
      <c r="M83" s="157">
        <f t="shared" si="95"/>
        <v>1.8358974358974358</v>
      </c>
      <c r="N83" s="276">
        <f t="shared" si="95"/>
        <v>1.0895522388059702</v>
      </c>
      <c r="O83" s="276">
        <f t="shared" si="95"/>
        <v>1.4523809523809523</v>
      </c>
      <c r="P83" s="276">
        <f t="shared" si="95"/>
        <v>1.56</v>
      </c>
      <c r="Q83" s="276">
        <f t="shared" si="95"/>
        <v>1.2195121951219512</v>
      </c>
      <c r="R83" s="276">
        <f t="shared" si="95"/>
        <v>1.5145631067961165</v>
      </c>
      <c r="S83" s="276">
        <f t="shared" si="95"/>
        <v>1.8353658536585367</v>
      </c>
      <c r="T83" s="277">
        <v>1.2372093023255815</v>
      </c>
      <c r="U83" s="277">
        <v>1.5316455696202531</v>
      </c>
      <c r="V83" s="277">
        <v>1.6</v>
      </c>
      <c r="W83" s="277">
        <v>1.3</v>
      </c>
      <c r="X83" s="277">
        <v>1.3</v>
      </c>
      <c r="Y83" s="278">
        <v>1.5</v>
      </c>
      <c r="Z83" s="279">
        <v>1.0895522388059702</v>
      </c>
      <c r="AA83" s="279">
        <v>1.4523809523809523</v>
      </c>
      <c r="AB83" s="279">
        <f t="shared" si="96"/>
        <v>1.5104761904761905</v>
      </c>
      <c r="AC83" s="284">
        <v>1.4</v>
      </c>
      <c r="AD83" s="284">
        <v>1.5</v>
      </c>
      <c r="AE83" s="279">
        <f t="shared" si="97"/>
        <v>1.5750000000000002</v>
      </c>
      <c r="AF83" s="279">
        <f t="shared" si="98"/>
        <v>1.4175000000000002</v>
      </c>
      <c r="AG83" s="284">
        <v>1.5</v>
      </c>
      <c r="AH83" s="284">
        <v>1.6</v>
      </c>
      <c r="AI83" s="279">
        <f t="shared" si="99"/>
        <v>1.4400000000000002</v>
      </c>
      <c r="AJ83" s="284">
        <v>1.5</v>
      </c>
      <c r="AK83" s="280">
        <v>1.6</v>
      </c>
      <c r="AL83" s="285">
        <f t="shared" si="100"/>
        <v>1.1331343283582089</v>
      </c>
      <c r="AM83" s="284">
        <f t="shared" si="89"/>
        <v>1.4959523809523809</v>
      </c>
      <c r="AN83" s="284">
        <f t="shared" si="89"/>
        <v>1.5557904761904764</v>
      </c>
      <c r="AO83" s="284">
        <f t="shared" si="89"/>
        <v>1.4419999999999999</v>
      </c>
      <c r="AP83" s="284">
        <f t="shared" si="89"/>
        <v>1.5449999999999999</v>
      </c>
      <c r="AQ83" s="284">
        <f t="shared" si="89"/>
        <v>1.6222500000000002</v>
      </c>
      <c r="AR83" s="284">
        <f t="shared" si="101"/>
        <v>1.4883750000000002</v>
      </c>
      <c r="AS83" s="284">
        <f t="shared" si="101"/>
        <v>1.5750000000000002</v>
      </c>
      <c r="AT83" s="284">
        <f t="shared" si="101"/>
        <v>1.6800000000000002</v>
      </c>
      <c r="AU83" s="284">
        <f t="shared" si="102"/>
        <v>1.5408000000000002</v>
      </c>
      <c r="AV83" s="284">
        <f t="shared" si="102"/>
        <v>1.605</v>
      </c>
      <c r="AW83" s="280">
        <f t="shared" si="102"/>
        <v>1.7120000000000002</v>
      </c>
      <c r="AX83" s="285">
        <f t="shared" si="103"/>
        <v>1.1897910447761195</v>
      </c>
      <c r="AY83" s="284">
        <f t="shared" si="90"/>
        <v>1.5707500000000001</v>
      </c>
      <c r="AZ83" s="284">
        <f t="shared" si="90"/>
        <v>1.6335800000000003</v>
      </c>
      <c r="BA83" s="284">
        <f t="shared" si="90"/>
        <v>1.5141</v>
      </c>
      <c r="BB83" s="284">
        <f t="shared" si="90"/>
        <v>1.62225</v>
      </c>
      <c r="BC83" s="284">
        <f t="shared" si="90"/>
        <v>1.7033625000000003</v>
      </c>
      <c r="BD83" s="284">
        <f t="shared" si="90"/>
        <v>1.5627937500000002</v>
      </c>
      <c r="BE83" s="284">
        <f t="shared" si="90"/>
        <v>1.6537500000000003</v>
      </c>
      <c r="BF83" s="284">
        <f t="shared" si="90"/>
        <v>1.7640000000000002</v>
      </c>
      <c r="BG83" s="284">
        <f t="shared" si="90"/>
        <v>1.6178400000000002</v>
      </c>
      <c r="BH83" s="284">
        <f t="shared" si="90"/>
        <v>1.6852500000000001</v>
      </c>
      <c r="BI83" s="280">
        <f t="shared" si="90"/>
        <v>1.7976000000000003</v>
      </c>
      <c r="BJ83" s="285">
        <f t="shared" si="104"/>
        <v>1.213586865671642</v>
      </c>
      <c r="BK83" s="284">
        <f t="shared" si="91"/>
        <v>1.6021650000000001</v>
      </c>
      <c r="BL83" s="284">
        <f t="shared" si="91"/>
        <v>1.6662516000000003</v>
      </c>
      <c r="BM83" s="284">
        <f t="shared" si="91"/>
        <v>1.5443819999999999</v>
      </c>
      <c r="BN83" s="284">
        <f t="shared" si="91"/>
        <v>1.654695</v>
      </c>
      <c r="BO83" s="284">
        <f t="shared" si="91"/>
        <v>1.7374297500000004</v>
      </c>
      <c r="BP83" s="284">
        <f t="shared" si="91"/>
        <v>1.5940496250000002</v>
      </c>
      <c r="BQ83" s="284">
        <f t="shared" si="91"/>
        <v>1.6868250000000002</v>
      </c>
      <c r="BR83" s="284">
        <f t="shared" si="91"/>
        <v>1.7992800000000002</v>
      </c>
      <c r="BS83" s="284">
        <f t="shared" si="91"/>
        <v>1.6501968000000002</v>
      </c>
      <c r="BT83" s="284">
        <f t="shared" si="91"/>
        <v>1.7189550000000002</v>
      </c>
      <c r="BU83" s="280">
        <f t="shared" si="91"/>
        <v>1.8335520000000003</v>
      </c>
      <c r="BV83" s="285">
        <f t="shared" si="105"/>
        <v>1.2499944716417912</v>
      </c>
      <c r="BW83" s="284">
        <f t="shared" si="92"/>
        <v>1.6502299500000002</v>
      </c>
      <c r="BX83" s="284">
        <f t="shared" si="92"/>
        <v>1.7162391480000003</v>
      </c>
      <c r="BY83" s="284">
        <f t="shared" si="92"/>
        <v>1.5907134599999999</v>
      </c>
      <c r="BZ83" s="284">
        <f t="shared" si="92"/>
        <v>1.7043358500000001</v>
      </c>
      <c r="CA83" s="284">
        <f t="shared" si="92"/>
        <v>1.7895526425000006</v>
      </c>
      <c r="CB83" s="284">
        <f t="shared" si="92"/>
        <v>1.6418711137500004</v>
      </c>
      <c r="CC83" s="284">
        <f t="shared" si="92"/>
        <v>1.7374297500000002</v>
      </c>
      <c r="CD83" s="284">
        <f t="shared" si="92"/>
        <v>1.8532584000000003</v>
      </c>
      <c r="CE83" s="284">
        <f t="shared" si="92"/>
        <v>1.6997027040000003</v>
      </c>
      <c r="CF83" s="284">
        <f t="shared" si="92"/>
        <v>1.7705236500000003</v>
      </c>
      <c r="CG83" s="280">
        <f t="shared" si="92"/>
        <v>1.8885585600000003</v>
      </c>
      <c r="CH83" s="285">
        <f t="shared" si="92"/>
        <v>1.2874943057910451</v>
      </c>
      <c r="CI83" s="284">
        <f t="shared" si="93"/>
        <v>1.6997368485000002</v>
      </c>
      <c r="CJ83" s="284">
        <f t="shared" si="93"/>
        <v>1.7677263224400004</v>
      </c>
      <c r="CK83" s="284">
        <f t="shared" si="93"/>
        <v>1.6384348637999999</v>
      </c>
      <c r="CL83" s="284">
        <f t="shared" si="93"/>
        <v>1.7554659255000002</v>
      </c>
      <c r="CM83" s="284">
        <f t="shared" si="93"/>
        <v>1.8432392217750007</v>
      </c>
      <c r="CN83" s="284">
        <f t="shared" si="93"/>
        <v>1.6911272471625005</v>
      </c>
      <c r="CO83" s="284">
        <f t="shared" si="93"/>
        <v>1.7895526425000003</v>
      </c>
      <c r="CP83" s="284">
        <f t="shared" si="94"/>
        <v>1.9088561520000005</v>
      </c>
      <c r="CQ83" s="284">
        <f t="shared" si="94"/>
        <v>1.7506937851200004</v>
      </c>
      <c r="CR83" s="284">
        <f t="shared" si="94"/>
        <v>1.8236393595000004</v>
      </c>
      <c r="CS83" s="280">
        <f t="shared" si="94"/>
        <v>1.9452153168000004</v>
      </c>
    </row>
    <row r="84" spans="1:97" x14ac:dyDescent="0.25">
      <c r="A84" s="134" t="s">
        <v>66</v>
      </c>
      <c r="B84" s="156">
        <f t="shared" si="95"/>
        <v>1.25</v>
      </c>
      <c r="C84" s="156">
        <f t="shared" si="95"/>
        <v>1.2037037037037037</v>
      </c>
      <c r="D84" s="156">
        <f t="shared" si="95"/>
        <v>1.3809523809523809</v>
      </c>
      <c r="E84" s="156">
        <f t="shared" si="95"/>
        <v>1.2931034482758621</v>
      </c>
      <c r="F84" s="156">
        <f t="shared" si="95"/>
        <v>1.234375</v>
      </c>
      <c r="G84" s="156">
        <f t="shared" si="95"/>
        <v>1.319327731092437</v>
      </c>
      <c r="H84" s="156">
        <f t="shared" si="95"/>
        <v>1.4594594594594594</v>
      </c>
      <c r="I84" s="156">
        <f t="shared" si="95"/>
        <v>1.0930232558139534</v>
      </c>
      <c r="J84" s="156">
        <f t="shared" si="95"/>
        <v>1.53125</v>
      </c>
      <c r="K84" s="156">
        <f t="shared" si="95"/>
        <v>1.3208955223880596</v>
      </c>
      <c r="L84" s="156">
        <f t="shared" si="95"/>
        <v>1.9559748427672956</v>
      </c>
      <c r="M84" s="157">
        <f t="shared" si="95"/>
        <v>1.4822485207100591</v>
      </c>
      <c r="N84" s="276">
        <f t="shared" si="95"/>
        <v>1.134020618556701</v>
      </c>
      <c r="O84" s="276">
        <f t="shared" si="95"/>
        <v>1.2396694214876034</v>
      </c>
      <c r="P84" s="276">
        <f t="shared" si="95"/>
        <v>1.8125</v>
      </c>
      <c r="Q84" s="276">
        <f t="shared" si="95"/>
        <v>2.1081081081081079</v>
      </c>
      <c r="R84" s="276">
        <f t="shared" si="95"/>
        <v>1.8428571428571427</v>
      </c>
      <c r="S84" s="276">
        <f t="shared" si="95"/>
        <v>1.5165562913907285</v>
      </c>
      <c r="T84" s="277">
        <v>1.3615384615384616</v>
      </c>
      <c r="U84" s="277">
        <v>1.4069264069264069</v>
      </c>
      <c r="V84" s="277">
        <v>2</v>
      </c>
      <c r="W84" s="277">
        <v>1.9</v>
      </c>
      <c r="X84" s="277">
        <v>1.9</v>
      </c>
      <c r="Y84" s="278">
        <v>2.1</v>
      </c>
      <c r="Z84" s="279">
        <v>1.134020618556701</v>
      </c>
      <c r="AA84" s="279">
        <v>1.2396694214876034</v>
      </c>
      <c r="AB84" s="279">
        <f t="shared" si="96"/>
        <v>1.2892561983471076</v>
      </c>
      <c r="AC84" s="284">
        <v>1.5</v>
      </c>
      <c r="AD84" s="284">
        <v>1.6</v>
      </c>
      <c r="AE84" s="279">
        <f t="shared" si="97"/>
        <v>1.6800000000000002</v>
      </c>
      <c r="AF84" s="279">
        <f t="shared" si="98"/>
        <v>1.5120000000000002</v>
      </c>
      <c r="AG84" s="284">
        <v>1.6</v>
      </c>
      <c r="AH84" s="284">
        <v>1.7</v>
      </c>
      <c r="AI84" s="279">
        <f t="shared" si="99"/>
        <v>1.53</v>
      </c>
      <c r="AJ84" s="284">
        <v>1.6</v>
      </c>
      <c r="AK84" s="280">
        <v>1.7</v>
      </c>
      <c r="AL84" s="285">
        <f t="shared" si="100"/>
        <v>1.1793814432989691</v>
      </c>
      <c r="AM84" s="284">
        <f t="shared" si="89"/>
        <v>1.2768595041322315</v>
      </c>
      <c r="AN84" s="284">
        <f t="shared" si="89"/>
        <v>1.3279338842975208</v>
      </c>
      <c r="AO84" s="284">
        <f t="shared" si="89"/>
        <v>1.5449999999999999</v>
      </c>
      <c r="AP84" s="284">
        <f t="shared" si="89"/>
        <v>1.6480000000000001</v>
      </c>
      <c r="AQ84" s="284">
        <f t="shared" si="89"/>
        <v>1.7304000000000002</v>
      </c>
      <c r="AR84" s="284">
        <f t="shared" si="101"/>
        <v>1.5876000000000003</v>
      </c>
      <c r="AS84" s="284">
        <f t="shared" si="101"/>
        <v>1.6800000000000002</v>
      </c>
      <c r="AT84" s="284">
        <f t="shared" si="101"/>
        <v>1.7849999999999999</v>
      </c>
      <c r="AU84" s="284">
        <f t="shared" si="102"/>
        <v>1.6371000000000002</v>
      </c>
      <c r="AV84" s="284">
        <f t="shared" si="102"/>
        <v>1.7120000000000002</v>
      </c>
      <c r="AW84" s="280">
        <f t="shared" si="102"/>
        <v>1.819</v>
      </c>
      <c r="AX84" s="285">
        <f t="shared" si="103"/>
        <v>1.2383505154639176</v>
      </c>
      <c r="AY84" s="284">
        <f t="shared" si="90"/>
        <v>1.3407024793388431</v>
      </c>
      <c r="AZ84" s="284">
        <f t="shared" si="90"/>
        <v>1.3943305785123969</v>
      </c>
      <c r="BA84" s="284">
        <f t="shared" si="90"/>
        <v>1.62225</v>
      </c>
      <c r="BB84" s="284">
        <f t="shared" si="90"/>
        <v>1.7304000000000002</v>
      </c>
      <c r="BC84" s="284">
        <f t="shared" si="90"/>
        <v>1.8169200000000003</v>
      </c>
      <c r="BD84" s="284">
        <f t="shared" si="90"/>
        <v>1.6669800000000004</v>
      </c>
      <c r="BE84" s="284">
        <f t="shared" si="90"/>
        <v>1.7640000000000002</v>
      </c>
      <c r="BF84" s="284">
        <f t="shared" si="90"/>
        <v>1.87425</v>
      </c>
      <c r="BG84" s="284">
        <f t="shared" si="90"/>
        <v>1.7189550000000002</v>
      </c>
      <c r="BH84" s="284">
        <f t="shared" si="90"/>
        <v>1.7976000000000003</v>
      </c>
      <c r="BI84" s="280">
        <f t="shared" si="90"/>
        <v>1.90995</v>
      </c>
      <c r="BJ84" s="285">
        <f t="shared" si="104"/>
        <v>1.2631175257731959</v>
      </c>
      <c r="BK84" s="284">
        <f t="shared" si="91"/>
        <v>1.3675165289256199</v>
      </c>
      <c r="BL84" s="284">
        <f t="shared" si="91"/>
        <v>1.4222171900826448</v>
      </c>
      <c r="BM84" s="284">
        <f t="shared" si="91"/>
        <v>1.654695</v>
      </c>
      <c r="BN84" s="284">
        <f t="shared" si="91"/>
        <v>1.7650080000000001</v>
      </c>
      <c r="BO84" s="284">
        <f t="shared" si="91"/>
        <v>1.8532584000000003</v>
      </c>
      <c r="BP84" s="284">
        <f t="shared" si="91"/>
        <v>1.7003196000000005</v>
      </c>
      <c r="BQ84" s="284">
        <f t="shared" si="91"/>
        <v>1.7992800000000002</v>
      </c>
      <c r="BR84" s="284">
        <f t="shared" si="91"/>
        <v>1.911735</v>
      </c>
      <c r="BS84" s="284">
        <f t="shared" si="91"/>
        <v>1.7533341000000002</v>
      </c>
      <c r="BT84" s="284">
        <f t="shared" si="91"/>
        <v>1.8335520000000003</v>
      </c>
      <c r="BU84" s="280">
        <f t="shared" si="91"/>
        <v>1.9481490000000001</v>
      </c>
      <c r="BV84" s="285">
        <f t="shared" si="105"/>
        <v>1.3010110515463917</v>
      </c>
      <c r="BW84" s="284">
        <f t="shared" si="92"/>
        <v>1.4085420247933886</v>
      </c>
      <c r="BX84" s="284">
        <f t="shared" si="92"/>
        <v>1.4648837057851243</v>
      </c>
      <c r="BY84" s="284">
        <f t="shared" si="92"/>
        <v>1.7043358500000001</v>
      </c>
      <c r="BZ84" s="284">
        <f t="shared" si="92"/>
        <v>1.8179582400000003</v>
      </c>
      <c r="CA84" s="284">
        <f t="shared" si="92"/>
        <v>1.9088561520000005</v>
      </c>
      <c r="CB84" s="284">
        <f t="shared" si="92"/>
        <v>1.7513291880000006</v>
      </c>
      <c r="CC84" s="284">
        <f t="shared" si="92"/>
        <v>1.8532584000000003</v>
      </c>
      <c r="CD84" s="284">
        <f t="shared" si="92"/>
        <v>1.9690870499999999</v>
      </c>
      <c r="CE84" s="284">
        <f t="shared" si="92"/>
        <v>1.8059341230000003</v>
      </c>
      <c r="CF84" s="284">
        <f t="shared" si="92"/>
        <v>1.8885585600000003</v>
      </c>
      <c r="CG84" s="280">
        <f t="shared" si="92"/>
        <v>2.0065934700000003</v>
      </c>
      <c r="CH84" s="285">
        <f t="shared" si="92"/>
        <v>1.3400413830927835</v>
      </c>
      <c r="CI84" s="284">
        <f t="shared" si="93"/>
        <v>1.4507982855371904</v>
      </c>
      <c r="CJ84" s="284">
        <f t="shared" si="93"/>
        <v>1.508830216958678</v>
      </c>
      <c r="CK84" s="284">
        <f t="shared" si="93"/>
        <v>1.7554659255000002</v>
      </c>
      <c r="CL84" s="284">
        <f t="shared" si="93"/>
        <v>1.8724969872000004</v>
      </c>
      <c r="CM84" s="284">
        <f t="shared" si="93"/>
        <v>1.9661218365600006</v>
      </c>
      <c r="CN84" s="284">
        <f t="shared" si="93"/>
        <v>1.8038690636400005</v>
      </c>
      <c r="CO84" s="284">
        <f t="shared" si="93"/>
        <v>1.9088561520000005</v>
      </c>
      <c r="CP84" s="284">
        <f t="shared" si="94"/>
        <v>2.0281596615000002</v>
      </c>
      <c r="CQ84" s="284">
        <f t="shared" si="94"/>
        <v>1.8601121466900004</v>
      </c>
      <c r="CR84" s="284">
        <f t="shared" si="94"/>
        <v>1.9452153168000004</v>
      </c>
      <c r="CS84" s="280">
        <f t="shared" si="94"/>
        <v>2.0667912741000003</v>
      </c>
    </row>
    <row r="85" spans="1:97" x14ac:dyDescent="0.25">
      <c r="A85" s="134" t="s">
        <v>67</v>
      </c>
      <c r="B85" s="156">
        <f t="shared" si="95"/>
        <v>1.2333333333333334</v>
      </c>
      <c r="C85" s="156">
        <f t="shared" si="95"/>
        <v>1.1333333333333333</v>
      </c>
      <c r="D85" s="156">
        <f t="shared" si="95"/>
        <v>1.1666666666666667</v>
      </c>
      <c r="E85" s="156">
        <f t="shared" si="95"/>
        <v>1.6612903225806452</v>
      </c>
      <c r="F85" s="156">
        <f t="shared" si="95"/>
        <v>1.3176470588235294</v>
      </c>
      <c r="G85" s="156">
        <f t="shared" si="95"/>
        <v>1.1643835616438356</v>
      </c>
      <c r="H85" s="156">
        <f t="shared" si="95"/>
        <v>1.3114754098360655</v>
      </c>
      <c r="I85" s="156">
        <f t="shared" si="95"/>
        <v>1.0877192982456141</v>
      </c>
      <c r="J85" s="156">
        <f t="shared" si="95"/>
        <v>1.1707317073170731</v>
      </c>
      <c r="K85" s="156">
        <f t="shared" si="95"/>
        <v>1.1451612903225807</v>
      </c>
      <c r="L85" s="156">
        <f t="shared" si="95"/>
        <v>1.9074074074074074</v>
      </c>
      <c r="M85" s="157">
        <f t="shared" si="95"/>
        <v>1.9722222222222223</v>
      </c>
      <c r="N85" s="276">
        <f t="shared" si="95"/>
        <v>1.1477272727272727</v>
      </c>
      <c r="O85" s="276">
        <f t="shared" si="95"/>
        <v>1.1395348837209303</v>
      </c>
      <c r="P85" s="276">
        <f t="shared" si="95"/>
        <v>1.4476744186046511</v>
      </c>
      <c r="Q85" s="276">
        <f t="shared" si="95"/>
        <v>0.97222222222222221</v>
      </c>
      <c r="R85" s="276">
        <f t="shared" si="95"/>
        <v>1.2650602409638554</v>
      </c>
      <c r="S85" s="276">
        <f t="shared" si="95"/>
        <v>1.390625</v>
      </c>
      <c r="T85" s="277">
        <v>1.3461538461538463</v>
      </c>
      <c r="U85" s="277">
        <v>1.3066666666666666</v>
      </c>
      <c r="V85" s="277">
        <v>1.4</v>
      </c>
      <c r="W85" s="277">
        <v>1.2</v>
      </c>
      <c r="X85" s="277">
        <v>1.2</v>
      </c>
      <c r="Y85" s="278">
        <v>1.4</v>
      </c>
      <c r="Z85" s="279">
        <v>1.1477272727272727</v>
      </c>
      <c r="AA85" s="279">
        <v>1.1395348837209303</v>
      </c>
      <c r="AB85" s="279">
        <f t="shared" si="96"/>
        <v>1.1851162790697676</v>
      </c>
      <c r="AC85" s="284">
        <v>1.2</v>
      </c>
      <c r="AD85" s="284">
        <v>1.2</v>
      </c>
      <c r="AE85" s="279">
        <f t="shared" si="97"/>
        <v>1.26</v>
      </c>
      <c r="AF85" s="279">
        <f t="shared" si="98"/>
        <v>1.1340000000000001</v>
      </c>
      <c r="AG85" s="284">
        <v>1.2</v>
      </c>
      <c r="AH85" s="284">
        <v>1.3</v>
      </c>
      <c r="AI85" s="279">
        <f t="shared" si="99"/>
        <v>1.1700000000000002</v>
      </c>
      <c r="AJ85" s="284">
        <v>1.2</v>
      </c>
      <c r="AK85" s="280">
        <v>1.3</v>
      </c>
      <c r="AL85" s="285">
        <f t="shared" si="100"/>
        <v>1.1936363636363636</v>
      </c>
      <c r="AM85" s="284">
        <f t="shared" si="89"/>
        <v>1.1737209302325582</v>
      </c>
      <c r="AN85" s="284">
        <f t="shared" si="89"/>
        <v>1.2206697674418607</v>
      </c>
      <c r="AO85" s="284">
        <f t="shared" si="89"/>
        <v>1.236</v>
      </c>
      <c r="AP85" s="284">
        <f t="shared" si="89"/>
        <v>1.236</v>
      </c>
      <c r="AQ85" s="284">
        <f t="shared" si="89"/>
        <v>1.2978000000000001</v>
      </c>
      <c r="AR85" s="284">
        <f t="shared" si="101"/>
        <v>1.1907000000000001</v>
      </c>
      <c r="AS85" s="284">
        <f t="shared" si="101"/>
        <v>1.26</v>
      </c>
      <c r="AT85" s="284">
        <f t="shared" si="101"/>
        <v>1.3650000000000002</v>
      </c>
      <c r="AU85" s="284">
        <f t="shared" si="102"/>
        <v>1.2519000000000002</v>
      </c>
      <c r="AV85" s="284">
        <f t="shared" si="102"/>
        <v>1.284</v>
      </c>
      <c r="AW85" s="280">
        <f t="shared" si="102"/>
        <v>1.3910000000000002</v>
      </c>
      <c r="AX85" s="285">
        <f t="shared" si="103"/>
        <v>1.2533181818181818</v>
      </c>
      <c r="AY85" s="284">
        <f t="shared" si="90"/>
        <v>1.2324069767441861</v>
      </c>
      <c r="AZ85" s="284">
        <f t="shared" si="90"/>
        <v>1.2817032558139538</v>
      </c>
      <c r="BA85" s="284">
        <f t="shared" si="90"/>
        <v>1.2978000000000001</v>
      </c>
      <c r="BB85" s="284">
        <f t="shared" si="90"/>
        <v>1.2978000000000001</v>
      </c>
      <c r="BC85" s="284">
        <f t="shared" si="90"/>
        <v>1.3626900000000002</v>
      </c>
      <c r="BD85" s="284">
        <f t="shared" si="90"/>
        <v>1.2502350000000002</v>
      </c>
      <c r="BE85" s="284">
        <f t="shared" si="90"/>
        <v>1.3230000000000002</v>
      </c>
      <c r="BF85" s="284">
        <f t="shared" si="90"/>
        <v>1.4332500000000004</v>
      </c>
      <c r="BG85" s="284">
        <f t="shared" si="90"/>
        <v>1.3144950000000004</v>
      </c>
      <c r="BH85" s="284">
        <f t="shared" si="90"/>
        <v>1.3482000000000001</v>
      </c>
      <c r="BI85" s="280">
        <f t="shared" si="90"/>
        <v>1.4605500000000002</v>
      </c>
      <c r="BJ85" s="285">
        <f t="shared" si="104"/>
        <v>1.2783845454545455</v>
      </c>
      <c r="BK85" s="284">
        <f t="shared" si="91"/>
        <v>1.2570551162790697</v>
      </c>
      <c r="BL85" s="284">
        <f t="shared" si="91"/>
        <v>1.307337320930233</v>
      </c>
      <c r="BM85" s="284">
        <f t="shared" si="91"/>
        <v>1.3237560000000002</v>
      </c>
      <c r="BN85" s="284">
        <f t="shared" si="91"/>
        <v>1.3237560000000002</v>
      </c>
      <c r="BO85" s="284">
        <f t="shared" si="91"/>
        <v>1.3899438000000002</v>
      </c>
      <c r="BP85" s="284">
        <f t="shared" si="91"/>
        <v>1.2752397000000002</v>
      </c>
      <c r="BQ85" s="284">
        <f t="shared" si="91"/>
        <v>1.3494600000000001</v>
      </c>
      <c r="BR85" s="284">
        <f t="shared" si="91"/>
        <v>1.4619150000000003</v>
      </c>
      <c r="BS85" s="284">
        <f t="shared" si="91"/>
        <v>1.3407849000000005</v>
      </c>
      <c r="BT85" s="284">
        <f t="shared" si="91"/>
        <v>1.3751640000000001</v>
      </c>
      <c r="BU85" s="280">
        <f t="shared" si="91"/>
        <v>1.4897610000000003</v>
      </c>
      <c r="BV85" s="285">
        <f t="shared" si="105"/>
        <v>1.3167360818181819</v>
      </c>
      <c r="BW85" s="284">
        <f t="shared" si="92"/>
        <v>1.2947667697674419</v>
      </c>
      <c r="BX85" s="284">
        <f t="shared" si="92"/>
        <v>1.34655744055814</v>
      </c>
      <c r="BY85" s="284">
        <f t="shared" si="92"/>
        <v>1.3634686800000002</v>
      </c>
      <c r="BZ85" s="284">
        <f t="shared" si="92"/>
        <v>1.3634686800000002</v>
      </c>
      <c r="CA85" s="284">
        <f t="shared" si="92"/>
        <v>1.4316421140000002</v>
      </c>
      <c r="CB85" s="284">
        <f t="shared" si="92"/>
        <v>1.3134968910000002</v>
      </c>
      <c r="CC85" s="284">
        <f t="shared" si="92"/>
        <v>1.3899438000000002</v>
      </c>
      <c r="CD85" s="284">
        <f t="shared" si="92"/>
        <v>1.5057724500000003</v>
      </c>
      <c r="CE85" s="284">
        <f t="shared" si="92"/>
        <v>1.3810084470000006</v>
      </c>
      <c r="CF85" s="284">
        <f t="shared" si="92"/>
        <v>1.4164189200000001</v>
      </c>
      <c r="CG85" s="280">
        <f t="shared" si="92"/>
        <v>1.5344538300000004</v>
      </c>
      <c r="CH85" s="285">
        <f t="shared" si="92"/>
        <v>1.3562381642727275</v>
      </c>
      <c r="CI85" s="284">
        <f t="shared" si="93"/>
        <v>1.3336097728604652</v>
      </c>
      <c r="CJ85" s="284">
        <f t="shared" si="93"/>
        <v>1.3869541637748841</v>
      </c>
      <c r="CK85" s="284">
        <f t="shared" si="93"/>
        <v>1.4043727404000002</v>
      </c>
      <c r="CL85" s="284">
        <f t="shared" si="93"/>
        <v>1.4043727404000002</v>
      </c>
      <c r="CM85" s="284">
        <f t="shared" si="93"/>
        <v>1.4745913774200001</v>
      </c>
      <c r="CN85" s="284">
        <f t="shared" si="93"/>
        <v>1.3529017977300002</v>
      </c>
      <c r="CO85" s="284">
        <f t="shared" si="93"/>
        <v>1.4316421140000002</v>
      </c>
      <c r="CP85" s="284">
        <f t="shared" si="94"/>
        <v>1.5509456235000003</v>
      </c>
      <c r="CQ85" s="284">
        <f t="shared" si="94"/>
        <v>1.4224387004100005</v>
      </c>
      <c r="CR85" s="284">
        <f t="shared" si="94"/>
        <v>1.4589114876000002</v>
      </c>
      <c r="CS85" s="280">
        <f t="shared" si="94"/>
        <v>1.5804874449000004</v>
      </c>
    </row>
    <row r="86" spans="1:97" x14ac:dyDescent="0.25">
      <c r="A86" s="134" t="s">
        <v>68</v>
      </c>
      <c r="B86" s="156">
        <f t="shared" si="95"/>
        <v>1.03125</v>
      </c>
      <c r="C86" s="156">
        <f t="shared" si="95"/>
        <v>1.1481481481481481</v>
      </c>
      <c r="D86" s="156">
        <f t="shared" si="95"/>
        <v>1.5714285714285714</v>
      </c>
      <c r="E86" s="156">
        <f t="shared" si="95"/>
        <v>1.4807692307692308</v>
      </c>
      <c r="F86" s="156">
        <f t="shared" si="95"/>
        <v>1.044776119402985</v>
      </c>
      <c r="G86" s="156">
        <f t="shared" si="95"/>
        <v>1.0338983050847457</v>
      </c>
      <c r="H86" s="156">
        <f t="shared" si="95"/>
        <v>1.2666666666666666</v>
      </c>
      <c r="I86" s="156">
        <f t="shared" si="95"/>
        <v>1.1372549019607843</v>
      </c>
      <c r="J86" s="156">
        <f t="shared" si="95"/>
        <v>1.1785714285714286</v>
      </c>
      <c r="K86" s="156">
        <f t="shared" si="95"/>
        <v>1.1935483870967742</v>
      </c>
      <c r="L86" s="156">
        <f t="shared" si="95"/>
        <v>1.903225806451613</v>
      </c>
      <c r="M86" s="157">
        <f t="shared" si="95"/>
        <v>1.5363636363636364</v>
      </c>
      <c r="N86" s="276">
        <f t="shared" si="95"/>
        <v>1.037037037037037</v>
      </c>
      <c r="O86" s="276">
        <f t="shared" si="95"/>
        <v>1.2575757575757576</v>
      </c>
      <c r="P86" s="276">
        <f t="shared" si="95"/>
        <v>1.6203703703703705</v>
      </c>
      <c r="Q86" s="276">
        <f t="shared" si="95"/>
        <v>1.02803738317757</v>
      </c>
      <c r="R86" s="276">
        <f t="shared" si="95"/>
        <v>1.4615384615384615</v>
      </c>
      <c r="S86" s="276">
        <f t="shared" si="95"/>
        <v>1.6549295774647887</v>
      </c>
      <c r="T86" s="277">
        <v>1.1395348837209303</v>
      </c>
      <c r="U86" s="277">
        <v>1.1904761904761905</v>
      </c>
      <c r="V86" s="277">
        <v>1.6</v>
      </c>
      <c r="W86" s="277">
        <v>1.4</v>
      </c>
      <c r="X86" s="277">
        <v>1.4</v>
      </c>
      <c r="Y86" s="278">
        <v>1.6</v>
      </c>
      <c r="Z86" s="279">
        <v>1.037037037037037</v>
      </c>
      <c r="AA86" s="279">
        <v>1.2575757575757576</v>
      </c>
      <c r="AB86" s="279">
        <f t="shared" si="96"/>
        <v>1.3078787878787879</v>
      </c>
      <c r="AC86" s="284">
        <v>1.3</v>
      </c>
      <c r="AD86" s="284">
        <v>1.4</v>
      </c>
      <c r="AE86" s="279">
        <f t="shared" si="97"/>
        <v>1.47</v>
      </c>
      <c r="AF86" s="279">
        <f t="shared" si="98"/>
        <v>1.323</v>
      </c>
      <c r="AG86" s="284">
        <v>1.4</v>
      </c>
      <c r="AH86" s="284">
        <v>1.5</v>
      </c>
      <c r="AI86" s="279">
        <f t="shared" si="99"/>
        <v>1.35</v>
      </c>
      <c r="AJ86" s="284">
        <v>1.4</v>
      </c>
      <c r="AK86" s="280">
        <v>1.5</v>
      </c>
      <c r="AL86" s="285">
        <f t="shared" si="100"/>
        <v>1.0785185185185184</v>
      </c>
      <c r="AM86" s="284">
        <f t="shared" si="89"/>
        <v>1.2953030303030304</v>
      </c>
      <c r="AN86" s="284">
        <f t="shared" si="89"/>
        <v>1.3471151515151516</v>
      </c>
      <c r="AO86" s="284">
        <f t="shared" si="89"/>
        <v>1.3390000000000002</v>
      </c>
      <c r="AP86" s="284">
        <f t="shared" si="89"/>
        <v>1.4419999999999999</v>
      </c>
      <c r="AQ86" s="284">
        <f t="shared" si="89"/>
        <v>1.5141</v>
      </c>
      <c r="AR86" s="284">
        <f t="shared" si="101"/>
        <v>1.3891500000000001</v>
      </c>
      <c r="AS86" s="284">
        <f t="shared" si="101"/>
        <v>1.47</v>
      </c>
      <c r="AT86" s="284">
        <f t="shared" si="101"/>
        <v>1.5750000000000002</v>
      </c>
      <c r="AU86" s="284">
        <f t="shared" si="102"/>
        <v>1.4445000000000001</v>
      </c>
      <c r="AV86" s="284">
        <f t="shared" si="102"/>
        <v>1.498</v>
      </c>
      <c r="AW86" s="280">
        <f t="shared" si="102"/>
        <v>1.605</v>
      </c>
      <c r="AX86" s="285">
        <f t="shared" si="103"/>
        <v>1.1324444444444444</v>
      </c>
      <c r="AY86" s="284">
        <f t="shared" si="90"/>
        <v>1.3600681818181819</v>
      </c>
      <c r="AZ86" s="284">
        <f t="shared" si="90"/>
        <v>1.4144709090909093</v>
      </c>
      <c r="BA86" s="284">
        <f t="shared" si="90"/>
        <v>1.4059500000000003</v>
      </c>
      <c r="BB86" s="284">
        <f t="shared" si="90"/>
        <v>1.5141</v>
      </c>
      <c r="BC86" s="284">
        <f t="shared" si="90"/>
        <v>1.5898050000000001</v>
      </c>
      <c r="BD86" s="284">
        <f t="shared" si="90"/>
        <v>1.4586075000000003</v>
      </c>
      <c r="BE86" s="284">
        <f t="shared" si="90"/>
        <v>1.5435000000000001</v>
      </c>
      <c r="BF86" s="284">
        <f t="shared" si="90"/>
        <v>1.6537500000000003</v>
      </c>
      <c r="BG86" s="284">
        <f t="shared" si="90"/>
        <v>1.5167250000000001</v>
      </c>
      <c r="BH86" s="284">
        <f t="shared" si="90"/>
        <v>1.5729</v>
      </c>
      <c r="BI86" s="280">
        <f t="shared" si="90"/>
        <v>1.6852500000000001</v>
      </c>
      <c r="BJ86" s="285">
        <f t="shared" si="104"/>
        <v>1.1550933333333333</v>
      </c>
      <c r="BK86" s="284">
        <f t="shared" si="91"/>
        <v>1.3872695454545456</v>
      </c>
      <c r="BL86" s="284">
        <f t="shared" si="91"/>
        <v>1.4427603272727276</v>
      </c>
      <c r="BM86" s="284">
        <f t="shared" si="91"/>
        <v>1.4340690000000003</v>
      </c>
      <c r="BN86" s="284">
        <f t="shared" si="91"/>
        <v>1.5443819999999999</v>
      </c>
      <c r="BO86" s="284">
        <f t="shared" si="91"/>
        <v>1.6216011000000001</v>
      </c>
      <c r="BP86" s="284">
        <f t="shared" si="91"/>
        <v>1.4877796500000002</v>
      </c>
      <c r="BQ86" s="284">
        <f t="shared" si="91"/>
        <v>1.57437</v>
      </c>
      <c r="BR86" s="284">
        <f t="shared" si="91"/>
        <v>1.6868250000000002</v>
      </c>
      <c r="BS86" s="284">
        <f t="shared" si="91"/>
        <v>1.5470595</v>
      </c>
      <c r="BT86" s="284">
        <f t="shared" si="91"/>
        <v>1.604358</v>
      </c>
      <c r="BU86" s="280">
        <f t="shared" si="91"/>
        <v>1.7189550000000002</v>
      </c>
      <c r="BV86" s="285">
        <f t="shared" si="105"/>
        <v>1.1897461333333332</v>
      </c>
      <c r="BW86" s="284">
        <f t="shared" si="92"/>
        <v>1.428887631818182</v>
      </c>
      <c r="BX86" s="284">
        <f t="shared" si="92"/>
        <v>1.4860431370909095</v>
      </c>
      <c r="BY86" s="284">
        <f t="shared" si="92"/>
        <v>1.4770910700000004</v>
      </c>
      <c r="BZ86" s="284">
        <f t="shared" si="92"/>
        <v>1.5907134599999999</v>
      </c>
      <c r="CA86" s="284">
        <f t="shared" si="92"/>
        <v>1.6702491330000002</v>
      </c>
      <c r="CB86" s="284">
        <f t="shared" si="92"/>
        <v>1.5324130395000002</v>
      </c>
      <c r="CC86" s="284">
        <f t="shared" si="92"/>
        <v>1.6216011000000001</v>
      </c>
      <c r="CD86" s="284">
        <f t="shared" si="92"/>
        <v>1.7374297500000002</v>
      </c>
      <c r="CE86" s="284">
        <f t="shared" si="92"/>
        <v>1.5934712850000001</v>
      </c>
      <c r="CF86" s="284">
        <f t="shared" si="92"/>
        <v>1.6524887399999999</v>
      </c>
      <c r="CG86" s="280">
        <f t="shared" si="92"/>
        <v>1.7705236500000003</v>
      </c>
      <c r="CH86" s="285">
        <f t="shared" si="92"/>
        <v>1.2254385173333333</v>
      </c>
      <c r="CI86" s="284">
        <f t="shared" si="93"/>
        <v>1.4717542607727274</v>
      </c>
      <c r="CJ86" s="284">
        <f t="shared" si="93"/>
        <v>1.5306244312036368</v>
      </c>
      <c r="CK86" s="284">
        <f t="shared" si="93"/>
        <v>1.5214038021000005</v>
      </c>
      <c r="CL86" s="284">
        <f t="shared" si="93"/>
        <v>1.6384348637999999</v>
      </c>
      <c r="CM86" s="284">
        <f t="shared" si="93"/>
        <v>1.7203566069900003</v>
      </c>
      <c r="CN86" s="284">
        <f t="shared" si="93"/>
        <v>1.5783854306850003</v>
      </c>
      <c r="CO86" s="284">
        <f t="shared" si="93"/>
        <v>1.6702491330000002</v>
      </c>
      <c r="CP86" s="284">
        <f t="shared" si="94"/>
        <v>1.7895526425000003</v>
      </c>
      <c r="CQ86" s="284">
        <f t="shared" si="94"/>
        <v>1.6412754235500002</v>
      </c>
      <c r="CR86" s="284">
        <f t="shared" si="94"/>
        <v>1.7020634021999999</v>
      </c>
      <c r="CS86" s="280">
        <f t="shared" si="94"/>
        <v>1.8236393595000004</v>
      </c>
    </row>
    <row r="87" spans="1:97" x14ac:dyDescent="0.25">
      <c r="A87" s="134" t="s">
        <v>69</v>
      </c>
      <c r="B87" s="156">
        <f t="shared" si="95"/>
        <v>1</v>
      </c>
      <c r="C87" s="156">
        <f t="shared" si="95"/>
        <v>1.1666666666666667</v>
      </c>
      <c r="D87" s="156">
        <f t="shared" si="95"/>
        <v>1</v>
      </c>
      <c r="E87" s="156">
        <f t="shared" si="95"/>
        <v>1</v>
      </c>
      <c r="F87" s="156">
        <f t="shared" si="95"/>
        <v>1</v>
      </c>
      <c r="G87" s="156">
        <f t="shared" si="95"/>
        <v>1.1538461538461537</v>
      </c>
      <c r="H87" s="156">
        <f t="shared" si="95"/>
        <v>1</v>
      </c>
      <c r="I87" s="156">
        <f t="shared" si="95"/>
        <v>0.86363636363636365</v>
      </c>
      <c r="J87" s="156">
        <f t="shared" si="95"/>
        <v>1.1538461538461537</v>
      </c>
      <c r="K87" s="156">
        <f t="shared" si="95"/>
        <v>0.86538461538461542</v>
      </c>
      <c r="L87" s="156">
        <f t="shared" si="95"/>
        <v>2.2962962962962963</v>
      </c>
      <c r="M87" s="157">
        <f t="shared" si="95"/>
        <v>1.83</v>
      </c>
      <c r="N87" s="276">
        <f t="shared" si="95"/>
        <v>1.6</v>
      </c>
      <c r="O87" s="276">
        <f t="shared" si="95"/>
        <v>1.3333333333333333</v>
      </c>
      <c r="P87" s="276">
        <f t="shared" si="95"/>
        <v>1.8571428571428572</v>
      </c>
      <c r="Q87" s="276">
        <f t="shared" si="95"/>
        <v>1.3870967741935485</v>
      </c>
      <c r="R87" s="276">
        <f t="shared" si="95"/>
        <v>1.3076923076923077</v>
      </c>
      <c r="S87" s="276">
        <f t="shared" si="95"/>
        <v>1.6956521739130435</v>
      </c>
      <c r="T87" s="277">
        <v>1.0943396226415094</v>
      </c>
      <c r="U87" s="277">
        <v>1.3373493975903614</v>
      </c>
      <c r="V87" s="277">
        <v>1.6</v>
      </c>
      <c r="W87" s="277">
        <v>1.5</v>
      </c>
      <c r="X87" s="277">
        <v>1.5</v>
      </c>
      <c r="Y87" s="278">
        <v>1.7</v>
      </c>
      <c r="Z87" s="279">
        <v>1.6</v>
      </c>
      <c r="AA87" s="279">
        <v>1.3333333333333333</v>
      </c>
      <c r="AB87" s="279">
        <f t="shared" si="96"/>
        <v>1.3866666666666667</v>
      </c>
      <c r="AC87" s="284">
        <v>1.4</v>
      </c>
      <c r="AD87" s="284">
        <v>1.6</v>
      </c>
      <c r="AE87" s="279">
        <f t="shared" si="97"/>
        <v>1.6800000000000002</v>
      </c>
      <c r="AF87" s="279">
        <f t="shared" si="98"/>
        <v>1.5120000000000002</v>
      </c>
      <c r="AG87" s="284">
        <v>1.6</v>
      </c>
      <c r="AH87" s="284">
        <v>1.7</v>
      </c>
      <c r="AI87" s="279">
        <f t="shared" si="99"/>
        <v>1.53</v>
      </c>
      <c r="AJ87" s="284">
        <v>1.6</v>
      </c>
      <c r="AK87" s="280">
        <v>1.7</v>
      </c>
      <c r="AL87" s="285">
        <f t="shared" si="100"/>
        <v>1.6640000000000001</v>
      </c>
      <c r="AM87" s="284">
        <f t="shared" si="89"/>
        <v>1.3733333333333333</v>
      </c>
      <c r="AN87" s="284">
        <f t="shared" si="89"/>
        <v>1.4282666666666668</v>
      </c>
      <c r="AO87" s="284">
        <f t="shared" si="89"/>
        <v>1.4419999999999999</v>
      </c>
      <c r="AP87" s="284">
        <f t="shared" si="89"/>
        <v>1.6480000000000001</v>
      </c>
      <c r="AQ87" s="284">
        <f t="shared" si="89"/>
        <v>1.7304000000000002</v>
      </c>
      <c r="AR87" s="284">
        <f t="shared" si="101"/>
        <v>1.5876000000000003</v>
      </c>
      <c r="AS87" s="284">
        <f t="shared" si="101"/>
        <v>1.6800000000000002</v>
      </c>
      <c r="AT87" s="284">
        <f t="shared" si="101"/>
        <v>1.7849999999999999</v>
      </c>
      <c r="AU87" s="284">
        <f t="shared" si="102"/>
        <v>1.6371000000000002</v>
      </c>
      <c r="AV87" s="284">
        <f t="shared" si="102"/>
        <v>1.7120000000000002</v>
      </c>
      <c r="AW87" s="280">
        <f t="shared" si="102"/>
        <v>1.819</v>
      </c>
      <c r="AX87" s="285">
        <f t="shared" si="103"/>
        <v>1.7472000000000003</v>
      </c>
      <c r="AY87" s="284">
        <f t="shared" si="90"/>
        <v>1.4419999999999999</v>
      </c>
      <c r="AZ87" s="284">
        <f t="shared" si="90"/>
        <v>1.4996800000000001</v>
      </c>
      <c r="BA87" s="284">
        <f t="shared" si="90"/>
        <v>1.5141</v>
      </c>
      <c r="BB87" s="284">
        <f t="shared" si="90"/>
        <v>1.7304000000000002</v>
      </c>
      <c r="BC87" s="284">
        <f t="shared" si="90"/>
        <v>1.8169200000000003</v>
      </c>
      <c r="BD87" s="284">
        <f t="shared" si="90"/>
        <v>1.6669800000000004</v>
      </c>
      <c r="BE87" s="284">
        <f t="shared" si="90"/>
        <v>1.7640000000000002</v>
      </c>
      <c r="BF87" s="284">
        <f t="shared" si="90"/>
        <v>1.87425</v>
      </c>
      <c r="BG87" s="284">
        <f t="shared" si="90"/>
        <v>1.7189550000000002</v>
      </c>
      <c r="BH87" s="284">
        <f t="shared" si="90"/>
        <v>1.7976000000000003</v>
      </c>
      <c r="BI87" s="280">
        <f t="shared" si="90"/>
        <v>1.90995</v>
      </c>
      <c r="BJ87" s="285">
        <f t="shared" si="104"/>
        <v>1.7821440000000004</v>
      </c>
      <c r="BK87" s="284">
        <f t="shared" si="91"/>
        <v>1.4708399999999999</v>
      </c>
      <c r="BL87" s="284">
        <f t="shared" si="91"/>
        <v>1.5296736000000002</v>
      </c>
      <c r="BM87" s="284">
        <f t="shared" si="91"/>
        <v>1.5443819999999999</v>
      </c>
      <c r="BN87" s="284">
        <f t="shared" si="91"/>
        <v>1.7650080000000001</v>
      </c>
      <c r="BO87" s="284">
        <f t="shared" si="91"/>
        <v>1.8532584000000003</v>
      </c>
      <c r="BP87" s="284">
        <f t="shared" si="91"/>
        <v>1.7003196000000005</v>
      </c>
      <c r="BQ87" s="284">
        <f t="shared" si="91"/>
        <v>1.7992800000000002</v>
      </c>
      <c r="BR87" s="284">
        <f t="shared" si="91"/>
        <v>1.911735</v>
      </c>
      <c r="BS87" s="284">
        <f t="shared" si="91"/>
        <v>1.7533341000000002</v>
      </c>
      <c r="BT87" s="284">
        <f t="shared" si="91"/>
        <v>1.8335520000000003</v>
      </c>
      <c r="BU87" s="280">
        <f t="shared" si="91"/>
        <v>1.9481490000000001</v>
      </c>
      <c r="BV87" s="285">
        <f t="shared" si="105"/>
        <v>1.8356083200000004</v>
      </c>
      <c r="BW87" s="284">
        <f t="shared" si="92"/>
        <v>1.5149652</v>
      </c>
      <c r="BX87" s="284">
        <f t="shared" si="92"/>
        <v>1.5755638080000003</v>
      </c>
      <c r="BY87" s="284">
        <f t="shared" si="92"/>
        <v>1.5907134599999999</v>
      </c>
      <c r="BZ87" s="284">
        <f t="shared" si="92"/>
        <v>1.8179582400000003</v>
      </c>
      <c r="CA87" s="284">
        <f t="shared" si="92"/>
        <v>1.9088561520000005</v>
      </c>
      <c r="CB87" s="284">
        <f t="shared" si="92"/>
        <v>1.7513291880000006</v>
      </c>
      <c r="CC87" s="284">
        <f t="shared" si="92"/>
        <v>1.8532584000000003</v>
      </c>
      <c r="CD87" s="284">
        <f t="shared" si="92"/>
        <v>1.9690870499999999</v>
      </c>
      <c r="CE87" s="284">
        <f t="shared" si="92"/>
        <v>1.8059341230000003</v>
      </c>
      <c r="CF87" s="284">
        <f t="shared" si="92"/>
        <v>1.8885585600000003</v>
      </c>
      <c r="CG87" s="280">
        <f t="shared" si="92"/>
        <v>2.0065934700000003</v>
      </c>
      <c r="CH87" s="285">
        <f t="shared" si="92"/>
        <v>1.8906765696000005</v>
      </c>
      <c r="CI87" s="284">
        <f t="shared" si="93"/>
        <v>1.560414156</v>
      </c>
      <c r="CJ87" s="284">
        <f t="shared" si="93"/>
        <v>1.6228307222400002</v>
      </c>
      <c r="CK87" s="284">
        <f t="shared" si="93"/>
        <v>1.6384348637999999</v>
      </c>
      <c r="CL87" s="284">
        <f t="shared" si="93"/>
        <v>1.8724969872000004</v>
      </c>
      <c r="CM87" s="284">
        <f t="shared" si="93"/>
        <v>1.9661218365600006</v>
      </c>
      <c r="CN87" s="284">
        <f t="shared" si="93"/>
        <v>1.8038690636400005</v>
      </c>
      <c r="CO87" s="284">
        <f t="shared" si="93"/>
        <v>1.9088561520000005</v>
      </c>
      <c r="CP87" s="284">
        <f t="shared" si="94"/>
        <v>2.0281596615000002</v>
      </c>
      <c r="CQ87" s="284">
        <f t="shared" si="94"/>
        <v>1.8601121466900004</v>
      </c>
      <c r="CR87" s="284">
        <f t="shared" si="94"/>
        <v>1.9452153168000004</v>
      </c>
      <c r="CS87" s="280">
        <f t="shared" si="94"/>
        <v>2.0667912741000003</v>
      </c>
    </row>
    <row r="88" spans="1:97" s="241" customFormat="1" x14ac:dyDescent="0.25">
      <c r="A88" s="176" t="s">
        <v>100</v>
      </c>
      <c r="B88" s="203">
        <f t="shared" si="95"/>
        <v>1.2749003984063745</v>
      </c>
      <c r="C88" s="203">
        <f t="shared" si="95"/>
        <v>1.1759656652360515</v>
      </c>
      <c r="D88" s="203">
        <f t="shared" si="95"/>
        <v>1.3692307692307693</v>
      </c>
      <c r="E88" s="203">
        <f t="shared" si="95"/>
        <v>1.4204204204204205</v>
      </c>
      <c r="F88" s="203">
        <f t="shared" si="95"/>
        <v>1.2531328320802004</v>
      </c>
      <c r="G88" s="203">
        <f t="shared" si="95"/>
        <v>1.2545454545454546</v>
      </c>
      <c r="H88" s="203">
        <f t="shared" si="95"/>
        <v>1.401639344262295</v>
      </c>
      <c r="I88" s="203">
        <f t="shared" si="95"/>
        <v>1.1557788944723617</v>
      </c>
      <c r="J88" s="203">
        <f t="shared" si="95"/>
        <v>1.4090909090909092</v>
      </c>
      <c r="K88" s="203">
        <f t="shared" si="95"/>
        <v>1.2690437601296596</v>
      </c>
      <c r="L88" s="203">
        <f t="shared" si="95"/>
        <v>1.8586810228802153</v>
      </c>
      <c r="M88" s="204">
        <f t="shared" si="95"/>
        <v>1.6759142496847415</v>
      </c>
      <c r="N88" s="286">
        <f t="shared" si="95"/>
        <v>1.1806282722513088</v>
      </c>
      <c r="O88" s="286">
        <f t="shared" si="95"/>
        <v>1.2427440633245384</v>
      </c>
      <c r="P88" s="286">
        <f t="shared" si="95"/>
        <v>1.6248037676609106</v>
      </c>
      <c r="Q88" s="286">
        <f t="shared" si="95"/>
        <v>1.2425925925925927</v>
      </c>
      <c r="R88" s="286">
        <f t="shared" si="95"/>
        <v>1.4353846153846155</v>
      </c>
      <c r="S88" s="286">
        <f t="shared" si="95"/>
        <v>1.6438095238095238</v>
      </c>
      <c r="T88" s="287">
        <f t="shared" si="95"/>
        <v>1.2892156862745099</v>
      </c>
      <c r="U88" s="287">
        <f t="shared" si="95"/>
        <v>1.3675847457627119</v>
      </c>
      <c r="V88" s="287">
        <f t="shared" si="95"/>
        <v>1.6321883636622572</v>
      </c>
      <c r="W88" s="287">
        <f t="shared" si="95"/>
        <v>1.4278339963211042</v>
      </c>
      <c r="X88" s="287">
        <f t="shared" si="95"/>
        <v>1.4243579920749048</v>
      </c>
      <c r="Y88" s="288">
        <f t="shared" si="95"/>
        <v>1.6016372899321603</v>
      </c>
      <c r="Z88" s="241">
        <f t="shared" si="95"/>
        <v>1.1659311125009648</v>
      </c>
      <c r="AA88" s="241">
        <f t="shared" ref="AA88:CL88" si="106">IFERROR(AA77/AA55,"")</f>
        <v>1.2338426260965922</v>
      </c>
      <c r="AB88" s="241">
        <f t="shared" si="106"/>
        <v>1.2728906906457256</v>
      </c>
      <c r="AC88" s="241">
        <f t="shared" si="106"/>
        <v>1.311766300498338</v>
      </c>
      <c r="AD88" s="241">
        <f t="shared" si="106"/>
        <v>1.4301024584999926</v>
      </c>
      <c r="AE88" s="241">
        <f t="shared" si="106"/>
        <v>1.506747798750228</v>
      </c>
      <c r="AF88" s="241">
        <f t="shared" si="106"/>
        <v>1.3590318266867429</v>
      </c>
      <c r="AG88" s="241">
        <f t="shared" si="106"/>
        <v>1.4336652432155033</v>
      </c>
      <c r="AH88" s="241">
        <f t="shared" si="106"/>
        <v>1.5239550167586366</v>
      </c>
      <c r="AI88" s="241">
        <f t="shared" si="106"/>
        <v>1.3804730159405074</v>
      </c>
      <c r="AJ88" s="241">
        <f t="shared" si="106"/>
        <v>1.4353838651164661</v>
      </c>
      <c r="AK88" s="256">
        <f t="shared" si="106"/>
        <v>1.5330023462443001</v>
      </c>
      <c r="AL88" s="241">
        <f t="shared" si="106"/>
        <v>1.2509706631685722</v>
      </c>
      <c r="AM88" s="241">
        <f t="shared" si="106"/>
        <v>1.2821746072576756</v>
      </c>
      <c r="AN88" s="241">
        <f t="shared" si="106"/>
        <v>1.3188714433937876</v>
      </c>
      <c r="AO88" s="241">
        <f t="shared" si="106"/>
        <v>1.3597507713357331</v>
      </c>
      <c r="AP88" s="241">
        <f t="shared" si="106"/>
        <v>1.4845515501044024</v>
      </c>
      <c r="AQ88" s="241">
        <f t="shared" si="106"/>
        <v>1.5545612594272702</v>
      </c>
      <c r="AR88" s="241">
        <f t="shared" si="106"/>
        <v>1.42211753497208</v>
      </c>
      <c r="AS88" s="241">
        <f t="shared" si="106"/>
        <v>1.4959724055068706</v>
      </c>
      <c r="AT88" s="241">
        <f t="shared" si="106"/>
        <v>1.6017608028896528</v>
      </c>
      <c r="AU88" s="241">
        <f t="shared" si="106"/>
        <v>1.4746785642702001</v>
      </c>
      <c r="AV88" s="241">
        <f t="shared" si="106"/>
        <v>1.5297259092464515</v>
      </c>
      <c r="AW88" s="256">
        <f t="shared" si="106"/>
        <v>1.6345746782972015</v>
      </c>
      <c r="AX88" s="241">
        <f t="shared" si="106"/>
        <v>1.3139102710077644</v>
      </c>
      <c r="AY88" s="241">
        <f t="shared" si="106"/>
        <v>1.3476115131787432</v>
      </c>
      <c r="AZ88" s="241">
        <f t="shared" si="106"/>
        <v>1.3861138369359358</v>
      </c>
      <c r="BA88" s="241">
        <f t="shared" si="106"/>
        <v>1.4297437864775002</v>
      </c>
      <c r="BB88" s="241">
        <f t="shared" si="106"/>
        <v>1.5653823280990731</v>
      </c>
      <c r="BC88" s="241">
        <f t="shared" si="106"/>
        <v>1.6365252386301834</v>
      </c>
      <c r="BD88" s="241">
        <f t="shared" si="106"/>
        <v>1.4895566651838084</v>
      </c>
      <c r="BE88" s="241">
        <f t="shared" si="106"/>
        <v>1.5693372427014936</v>
      </c>
      <c r="BF88" s="241">
        <f t="shared" si="106"/>
        <v>1.6817891127401823</v>
      </c>
      <c r="BG88" s="241">
        <f t="shared" si="106"/>
        <v>1.5423916215814131</v>
      </c>
      <c r="BH88" s="241">
        <f t="shared" si="106"/>
        <v>1.6018815038355103</v>
      </c>
      <c r="BI88" s="256">
        <f t="shared" si="106"/>
        <v>1.7132146251065552</v>
      </c>
      <c r="BJ88" s="241">
        <f t="shared" si="106"/>
        <v>1.3289549844541242</v>
      </c>
      <c r="BK88" s="241">
        <f t="shared" si="106"/>
        <v>1.3709587094376832</v>
      </c>
      <c r="BL88" s="241">
        <f t="shared" si="106"/>
        <v>1.4116397191912755</v>
      </c>
      <c r="BM88" s="241">
        <f t="shared" si="106"/>
        <v>1.4566000501713572</v>
      </c>
      <c r="BN88" s="241">
        <f t="shared" si="106"/>
        <v>1.5947826524602284</v>
      </c>
      <c r="BO88" s="241">
        <f t="shared" si="106"/>
        <v>1.6691631580295359</v>
      </c>
      <c r="BP88" s="241">
        <f t="shared" si="106"/>
        <v>1.5217658648441819</v>
      </c>
      <c r="BQ88" s="241">
        <f t="shared" si="106"/>
        <v>1.603945433662084</v>
      </c>
      <c r="BR88" s="241">
        <f t="shared" si="106"/>
        <v>1.7188259664493821</v>
      </c>
      <c r="BS88" s="241">
        <f t="shared" si="106"/>
        <v>1.5776062659571681</v>
      </c>
      <c r="BT88" s="241">
        <f t="shared" si="106"/>
        <v>1.638399622816811</v>
      </c>
      <c r="BU88" s="256">
        <f t="shared" si="106"/>
        <v>1.7520078456944512</v>
      </c>
      <c r="BV88" s="241">
        <f t="shared" si="106"/>
        <v>1.3809446469511546</v>
      </c>
      <c r="BW88" s="241">
        <f t="shared" si="106"/>
        <v>1.4149787971284045</v>
      </c>
      <c r="BX88" s="241">
        <f t="shared" si="106"/>
        <v>1.4569710880636728</v>
      </c>
      <c r="BY88" s="241">
        <f t="shared" si="106"/>
        <v>1.5021956638019636</v>
      </c>
      <c r="BZ88" s="241">
        <f t="shared" si="106"/>
        <v>1.6448925509985091</v>
      </c>
      <c r="CA88" s="241">
        <f t="shared" si="106"/>
        <v>1.7210315290651881</v>
      </c>
      <c r="CB88" s="241">
        <f t="shared" si="106"/>
        <v>1.5681489892880196</v>
      </c>
      <c r="CC88" s="241">
        <f t="shared" si="106"/>
        <v>1.6526086681124148</v>
      </c>
      <c r="CD88" s="241">
        <f t="shared" si="106"/>
        <v>1.7707996618716235</v>
      </c>
      <c r="CE88" s="241">
        <f t="shared" si="106"/>
        <v>1.6246570105815306</v>
      </c>
      <c r="CF88" s="241">
        <f t="shared" si="106"/>
        <v>1.6868765335304308</v>
      </c>
      <c r="CG88" s="256">
        <f t="shared" si="106"/>
        <v>1.8037455962432511</v>
      </c>
      <c r="CH88" s="241">
        <f t="shared" si="106"/>
        <v>1.4193120853151422</v>
      </c>
      <c r="CI88" s="241">
        <f t="shared" si="106"/>
        <v>1.4564355749348064</v>
      </c>
      <c r="CJ88" s="241">
        <f t="shared" si="106"/>
        <v>1.4994875460542372</v>
      </c>
      <c r="CK88" s="241">
        <f t="shared" si="106"/>
        <v>1.5465662389766708</v>
      </c>
      <c r="CL88" s="241">
        <f t="shared" si="106"/>
        <v>1.6932025552019907</v>
      </c>
      <c r="CM88" s="241">
        <f t="shared" ref="CM88:CS88" si="107">IFERROR(CM77/CM55,"")</f>
        <v>1.7717763309019452</v>
      </c>
      <c r="CN88" s="241">
        <f t="shared" si="107"/>
        <v>1.6146232723375191</v>
      </c>
      <c r="CO88" s="241">
        <f t="shared" si="107"/>
        <v>1.7016258236311927</v>
      </c>
      <c r="CP88" s="241">
        <f t="shared" si="107"/>
        <v>1.8234481022951377</v>
      </c>
      <c r="CQ88" s="241">
        <f t="shared" si="107"/>
        <v>1.6731878291518649</v>
      </c>
      <c r="CR88" s="241">
        <f t="shared" si="107"/>
        <v>1.7374021691802708</v>
      </c>
      <c r="CS88" s="256">
        <f t="shared" si="107"/>
        <v>1.8579180079748523</v>
      </c>
    </row>
    <row r="89" spans="1:97" x14ac:dyDescent="0.25">
      <c r="AA89" s="151"/>
    </row>
    <row r="90" spans="1:97" s="236" customFormat="1" x14ac:dyDescent="0.25">
      <c r="A90" s="233"/>
      <c r="B90" s="233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5"/>
      <c r="N90" s="234"/>
      <c r="O90" s="234"/>
      <c r="P90" s="234"/>
      <c r="Q90" s="234"/>
      <c r="R90" s="234"/>
      <c r="S90" s="234"/>
      <c r="T90" s="234"/>
      <c r="U90" s="234"/>
      <c r="V90" s="234"/>
      <c r="W90" s="234"/>
      <c r="X90" s="234"/>
      <c r="Y90" s="235"/>
      <c r="Z90" s="234"/>
      <c r="AA90" s="234"/>
      <c r="AB90" s="234"/>
      <c r="AC90" s="234"/>
      <c r="AD90" s="234"/>
      <c r="AE90" s="234"/>
      <c r="AF90" s="234"/>
      <c r="AG90" s="234"/>
      <c r="AH90" s="234"/>
      <c r="AI90" s="234"/>
      <c r="AJ90" s="234"/>
      <c r="AK90" s="235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5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34"/>
      <c r="BI90" s="235"/>
      <c r="BJ90" s="234"/>
      <c r="BK90" s="234"/>
      <c r="BL90" s="234"/>
      <c r="BM90" s="234"/>
      <c r="BN90" s="234"/>
      <c r="BO90" s="234"/>
      <c r="BP90" s="234"/>
      <c r="BQ90" s="234"/>
      <c r="BR90" s="234"/>
      <c r="BS90" s="234"/>
      <c r="BT90" s="234"/>
      <c r="BU90" s="235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5"/>
      <c r="CH90" s="234"/>
      <c r="CI90" s="234"/>
      <c r="CJ90" s="234"/>
      <c r="CK90" s="234"/>
      <c r="CL90" s="234"/>
      <c r="CM90" s="234"/>
      <c r="CN90" s="234"/>
      <c r="CO90" s="234"/>
      <c r="CP90" s="234"/>
      <c r="CQ90" s="234"/>
      <c r="CR90" s="234"/>
      <c r="CS90" s="235"/>
    </row>
    <row r="91" spans="1:97" s="140" customFormat="1" x14ac:dyDescent="0.25">
      <c r="A91" s="140" t="s">
        <v>106</v>
      </c>
      <c r="B91" s="140">
        <f t="shared" ref="B91:BM91" si="108">B32</f>
        <v>42005</v>
      </c>
      <c r="C91" s="140">
        <f t="shared" si="108"/>
        <v>42036</v>
      </c>
      <c r="D91" s="140">
        <f t="shared" si="108"/>
        <v>42064</v>
      </c>
      <c r="E91" s="140">
        <f t="shared" si="108"/>
        <v>42095</v>
      </c>
      <c r="F91" s="140">
        <f t="shared" si="108"/>
        <v>42125</v>
      </c>
      <c r="G91" s="140">
        <f t="shared" si="108"/>
        <v>42156</v>
      </c>
      <c r="H91" s="140">
        <f t="shared" si="108"/>
        <v>42186</v>
      </c>
      <c r="I91" s="140">
        <f t="shared" si="108"/>
        <v>42217</v>
      </c>
      <c r="J91" s="140">
        <f t="shared" si="108"/>
        <v>42248</v>
      </c>
      <c r="K91" s="140">
        <f t="shared" si="108"/>
        <v>42278</v>
      </c>
      <c r="L91" s="140">
        <f t="shared" si="108"/>
        <v>42309</v>
      </c>
      <c r="M91" s="141">
        <f t="shared" si="108"/>
        <v>42339</v>
      </c>
      <c r="N91" s="212">
        <f t="shared" si="108"/>
        <v>42370</v>
      </c>
      <c r="O91" s="212">
        <f t="shared" si="108"/>
        <v>42401</v>
      </c>
      <c r="P91" s="212">
        <f t="shared" si="108"/>
        <v>42430</v>
      </c>
      <c r="Q91" s="212">
        <f t="shared" si="108"/>
        <v>42461</v>
      </c>
      <c r="R91" s="212">
        <f t="shared" si="108"/>
        <v>42491</v>
      </c>
      <c r="S91" s="212">
        <f t="shared" si="108"/>
        <v>42522</v>
      </c>
      <c r="T91" s="140">
        <f t="shared" si="108"/>
        <v>42552</v>
      </c>
      <c r="U91" s="140">
        <f t="shared" si="108"/>
        <v>42583</v>
      </c>
      <c r="V91" s="140">
        <f t="shared" si="108"/>
        <v>42614</v>
      </c>
      <c r="W91" s="140">
        <f t="shared" si="108"/>
        <v>42644</v>
      </c>
      <c r="X91" s="140">
        <f t="shared" si="108"/>
        <v>42675</v>
      </c>
      <c r="Y91" s="141">
        <f t="shared" si="108"/>
        <v>42705</v>
      </c>
      <c r="Z91" s="140">
        <f t="shared" si="108"/>
        <v>42752</v>
      </c>
      <c r="AA91" s="140">
        <f t="shared" si="108"/>
        <v>42783</v>
      </c>
      <c r="AB91" s="140">
        <f t="shared" si="108"/>
        <v>42811</v>
      </c>
      <c r="AC91" s="140">
        <f t="shared" si="108"/>
        <v>42842</v>
      </c>
      <c r="AD91" s="140">
        <f t="shared" si="108"/>
        <v>42872</v>
      </c>
      <c r="AE91" s="140">
        <f t="shared" si="108"/>
        <v>42903</v>
      </c>
      <c r="AF91" s="140">
        <f t="shared" si="108"/>
        <v>42933</v>
      </c>
      <c r="AG91" s="140">
        <f t="shared" si="108"/>
        <v>42964</v>
      </c>
      <c r="AH91" s="140">
        <f t="shared" si="108"/>
        <v>42995</v>
      </c>
      <c r="AI91" s="140">
        <f t="shared" si="108"/>
        <v>43025</v>
      </c>
      <c r="AJ91" s="140">
        <f t="shared" si="108"/>
        <v>43056</v>
      </c>
      <c r="AK91" s="141">
        <f t="shared" si="108"/>
        <v>43086</v>
      </c>
      <c r="AL91" s="140">
        <f t="shared" si="108"/>
        <v>43118</v>
      </c>
      <c r="AM91" s="140">
        <f t="shared" si="108"/>
        <v>43149</v>
      </c>
      <c r="AN91" s="140">
        <f t="shared" si="108"/>
        <v>43177</v>
      </c>
      <c r="AO91" s="140">
        <f t="shared" si="108"/>
        <v>43208</v>
      </c>
      <c r="AP91" s="140">
        <f t="shared" si="108"/>
        <v>43238</v>
      </c>
      <c r="AQ91" s="140">
        <f t="shared" si="108"/>
        <v>43269</v>
      </c>
      <c r="AR91" s="140">
        <f t="shared" si="108"/>
        <v>43299</v>
      </c>
      <c r="AS91" s="140">
        <f t="shared" si="108"/>
        <v>43330</v>
      </c>
      <c r="AT91" s="140">
        <f t="shared" si="108"/>
        <v>43361</v>
      </c>
      <c r="AU91" s="140">
        <f t="shared" si="108"/>
        <v>43391</v>
      </c>
      <c r="AV91" s="140">
        <f t="shared" si="108"/>
        <v>43422</v>
      </c>
      <c r="AW91" s="141">
        <f t="shared" si="108"/>
        <v>43452</v>
      </c>
      <c r="AX91" s="140">
        <f t="shared" si="108"/>
        <v>43483</v>
      </c>
      <c r="AY91" s="140">
        <f t="shared" si="108"/>
        <v>43514</v>
      </c>
      <c r="AZ91" s="140">
        <f t="shared" si="108"/>
        <v>43542</v>
      </c>
      <c r="BA91" s="140">
        <f t="shared" si="108"/>
        <v>43573</v>
      </c>
      <c r="BB91" s="140">
        <f t="shared" si="108"/>
        <v>43603</v>
      </c>
      <c r="BC91" s="140">
        <f t="shared" si="108"/>
        <v>43634</v>
      </c>
      <c r="BD91" s="140">
        <f t="shared" si="108"/>
        <v>43664</v>
      </c>
      <c r="BE91" s="140">
        <f t="shared" si="108"/>
        <v>43695</v>
      </c>
      <c r="BF91" s="140">
        <f t="shared" si="108"/>
        <v>43726</v>
      </c>
      <c r="BG91" s="140">
        <f t="shared" si="108"/>
        <v>43756</v>
      </c>
      <c r="BH91" s="140">
        <f t="shared" si="108"/>
        <v>43787</v>
      </c>
      <c r="BI91" s="141">
        <f t="shared" si="108"/>
        <v>43817</v>
      </c>
      <c r="BJ91" s="140">
        <f t="shared" si="108"/>
        <v>43848</v>
      </c>
      <c r="BK91" s="140">
        <f t="shared" si="108"/>
        <v>43879</v>
      </c>
      <c r="BL91" s="140">
        <f t="shared" si="108"/>
        <v>43908</v>
      </c>
      <c r="BM91" s="140">
        <f t="shared" si="108"/>
        <v>43939</v>
      </c>
      <c r="BN91" s="140">
        <f t="shared" ref="BN91:CS91" si="109">BN32</f>
        <v>43969</v>
      </c>
      <c r="BO91" s="140">
        <f t="shared" si="109"/>
        <v>44000</v>
      </c>
      <c r="BP91" s="140">
        <f t="shared" si="109"/>
        <v>44030</v>
      </c>
      <c r="BQ91" s="140">
        <f t="shared" si="109"/>
        <v>44061</v>
      </c>
      <c r="BR91" s="140">
        <f t="shared" si="109"/>
        <v>44092</v>
      </c>
      <c r="BS91" s="140">
        <f t="shared" si="109"/>
        <v>44122</v>
      </c>
      <c r="BT91" s="140">
        <f t="shared" si="109"/>
        <v>44153</v>
      </c>
      <c r="BU91" s="141">
        <f t="shared" si="109"/>
        <v>44183</v>
      </c>
      <c r="BV91" s="140">
        <f t="shared" si="109"/>
        <v>44214</v>
      </c>
      <c r="BW91" s="140">
        <f t="shared" si="109"/>
        <v>44245</v>
      </c>
      <c r="BX91" s="140">
        <f t="shared" si="109"/>
        <v>44273</v>
      </c>
      <c r="BY91" s="140">
        <f t="shared" si="109"/>
        <v>44304</v>
      </c>
      <c r="BZ91" s="140">
        <f t="shared" si="109"/>
        <v>44334</v>
      </c>
      <c r="CA91" s="140">
        <f t="shared" si="109"/>
        <v>44365</v>
      </c>
      <c r="CB91" s="140">
        <f t="shared" si="109"/>
        <v>44395</v>
      </c>
      <c r="CC91" s="140">
        <f t="shared" si="109"/>
        <v>44426</v>
      </c>
      <c r="CD91" s="140">
        <f t="shared" si="109"/>
        <v>44457</v>
      </c>
      <c r="CE91" s="140">
        <f t="shared" si="109"/>
        <v>44487</v>
      </c>
      <c r="CF91" s="140">
        <f t="shared" si="109"/>
        <v>44518</v>
      </c>
      <c r="CG91" s="141">
        <f t="shared" si="109"/>
        <v>44548</v>
      </c>
      <c r="CH91" s="140">
        <f t="shared" si="109"/>
        <v>44579</v>
      </c>
      <c r="CI91" s="140">
        <f t="shared" si="109"/>
        <v>44610</v>
      </c>
      <c r="CJ91" s="140">
        <f t="shared" si="109"/>
        <v>44638</v>
      </c>
      <c r="CK91" s="140">
        <f t="shared" si="109"/>
        <v>44669</v>
      </c>
      <c r="CL91" s="140">
        <f t="shared" si="109"/>
        <v>44699</v>
      </c>
      <c r="CM91" s="140">
        <f t="shared" si="109"/>
        <v>44730</v>
      </c>
      <c r="CN91" s="140">
        <f t="shared" si="109"/>
        <v>44760</v>
      </c>
      <c r="CO91" s="140">
        <f t="shared" si="109"/>
        <v>44791</v>
      </c>
      <c r="CP91" s="140">
        <f t="shared" si="109"/>
        <v>44822</v>
      </c>
      <c r="CQ91" s="140">
        <f t="shared" si="109"/>
        <v>44852</v>
      </c>
      <c r="CR91" s="140">
        <f t="shared" si="109"/>
        <v>44883</v>
      </c>
      <c r="CS91" s="141">
        <f t="shared" si="109"/>
        <v>44913</v>
      </c>
    </row>
    <row r="92" spans="1:97" s="156" customFormat="1" x14ac:dyDescent="0.25">
      <c r="A92" s="156" t="s">
        <v>99</v>
      </c>
      <c r="B92" s="156">
        <f>IFERROR(B22/B70,"")</f>
        <v>26.30713636363636</v>
      </c>
      <c r="C92" s="156">
        <f t="shared" ref="C92:S92" si="110">IFERROR(C22/C70,"")</f>
        <v>28.190874999999998</v>
      </c>
      <c r="D92" s="156">
        <f t="shared" si="110"/>
        <v>47.249829268292679</v>
      </c>
      <c r="E92" s="156">
        <f t="shared" si="110"/>
        <v>44.29642105263158</v>
      </c>
      <c r="F92" s="156">
        <f t="shared" si="110"/>
        <v>31.103526315789473</v>
      </c>
      <c r="G92" s="156">
        <f t="shared" si="110"/>
        <v>19.682884615384616</v>
      </c>
      <c r="H92" s="156">
        <f t="shared" si="110"/>
        <v>58.362652173913041</v>
      </c>
      <c r="I92" s="156">
        <f t="shared" si="110"/>
        <v>22.092565217391304</v>
      </c>
      <c r="J92" s="156">
        <f t="shared" si="110"/>
        <v>25.36646153846154</v>
      </c>
      <c r="K92" s="156">
        <f t="shared" si="110"/>
        <v>21.27864705882353</v>
      </c>
      <c r="L92" s="156">
        <f t="shared" si="110"/>
        <v>24.353574074074075</v>
      </c>
      <c r="M92" s="157">
        <f t="shared" si="110"/>
        <v>31.791135000000001</v>
      </c>
      <c r="N92" s="156">
        <f t="shared" si="110"/>
        <v>39.548705882352941</v>
      </c>
      <c r="O92" s="156">
        <f t="shared" si="110"/>
        <v>36.599166666666669</v>
      </c>
      <c r="P92" s="156">
        <f t="shared" si="110"/>
        <v>17.288068181818179</v>
      </c>
      <c r="Q92" s="156">
        <f t="shared" si="110"/>
        <v>45.611800000000002</v>
      </c>
      <c r="R92" s="156">
        <f t="shared" si="110"/>
        <v>45.190708333333333</v>
      </c>
      <c r="S92" s="156">
        <f t="shared" si="110"/>
        <v>39.544058823529411</v>
      </c>
      <c r="T92" s="289">
        <v>30.750441176470591</v>
      </c>
      <c r="U92" s="289">
        <v>22.620833333333334</v>
      </c>
      <c r="V92" s="289">
        <v>35</v>
      </c>
      <c r="W92" s="289">
        <v>35</v>
      </c>
      <c r="X92" s="289">
        <v>35</v>
      </c>
      <c r="Y92" s="290">
        <v>35</v>
      </c>
      <c r="Z92" s="291">
        <f>AVERAGE(N92:Y92)*1.02</f>
        <v>35.458071503787878</v>
      </c>
      <c r="AA92" s="292">
        <f>Z92</f>
        <v>35.458071503787878</v>
      </c>
      <c r="AB92" s="292">
        <f t="shared" ref="AB92:AK93" si="111">AA92</f>
        <v>35.458071503787878</v>
      </c>
      <c r="AC92" s="292">
        <f t="shared" si="111"/>
        <v>35.458071503787878</v>
      </c>
      <c r="AD92" s="292">
        <f t="shared" si="111"/>
        <v>35.458071503787878</v>
      </c>
      <c r="AE92" s="292">
        <f t="shared" si="111"/>
        <v>35.458071503787878</v>
      </c>
      <c r="AF92" s="292">
        <f t="shared" si="111"/>
        <v>35.458071503787878</v>
      </c>
      <c r="AG92" s="292">
        <f t="shared" si="111"/>
        <v>35.458071503787878</v>
      </c>
      <c r="AH92" s="292">
        <f t="shared" si="111"/>
        <v>35.458071503787878</v>
      </c>
      <c r="AI92" s="292">
        <f t="shared" si="111"/>
        <v>35.458071503787878</v>
      </c>
      <c r="AJ92" s="292">
        <f t="shared" si="111"/>
        <v>35.458071503787878</v>
      </c>
      <c r="AK92" s="293">
        <f t="shared" si="111"/>
        <v>35.458071503787878</v>
      </c>
      <c r="AL92" s="294">
        <f>AVERAGE(Z92:AK92)*1.05</f>
        <v>37.230975078977281</v>
      </c>
      <c r="AM92" s="292">
        <f>AL92</f>
        <v>37.230975078977281</v>
      </c>
      <c r="AN92" s="292">
        <f t="shared" ref="AN92:AV92" si="112">AM92</f>
        <v>37.230975078977281</v>
      </c>
      <c r="AO92" s="292">
        <f t="shared" si="112"/>
        <v>37.230975078977281</v>
      </c>
      <c r="AP92" s="292">
        <f t="shared" si="112"/>
        <v>37.230975078977281</v>
      </c>
      <c r="AQ92" s="292">
        <f t="shared" si="112"/>
        <v>37.230975078977281</v>
      </c>
      <c r="AR92" s="292">
        <f t="shared" si="112"/>
        <v>37.230975078977281</v>
      </c>
      <c r="AS92" s="292">
        <f t="shared" si="112"/>
        <v>37.230975078977281</v>
      </c>
      <c r="AT92" s="292">
        <f t="shared" si="112"/>
        <v>37.230975078977281</v>
      </c>
      <c r="AU92" s="292">
        <f t="shared" si="112"/>
        <v>37.230975078977281</v>
      </c>
      <c r="AV92" s="292">
        <f t="shared" si="112"/>
        <v>37.230975078977281</v>
      </c>
      <c r="AW92" s="293">
        <v>35.218745010109338</v>
      </c>
      <c r="AX92" s="294">
        <f>AVERAGE(AL92:AW92)*1.07</f>
        <v>39.657719486698305</v>
      </c>
      <c r="AY92" s="292">
        <f>AX92</f>
        <v>39.657719486698305</v>
      </c>
      <c r="AZ92" s="292">
        <f t="shared" ref="AZ92:BI92" si="113">AY92</f>
        <v>39.657719486698305</v>
      </c>
      <c r="BA92" s="292">
        <f t="shared" si="113"/>
        <v>39.657719486698305</v>
      </c>
      <c r="BB92" s="292">
        <f t="shared" si="113"/>
        <v>39.657719486698305</v>
      </c>
      <c r="BC92" s="292">
        <f t="shared" si="113"/>
        <v>39.657719486698305</v>
      </c>
      <c r="BD92" s="292">
        <f t="shared" si="113"/>
        <v>39.657719486698305</v>
      </c>
      <c r="BE92" s="292">
        <f t="shared" si="113"/>
        <v>39.657719486698305</v>
      </c>
      <c r="BF92" s="292">
        <f t="shared" si="113"/>
        <v>39.657719486698305</v>
      </c>
      <c r="BG92" s="292">
        <f t="shared" si="113"/>
        <v>39.657719486698305</v>
      </c>
      <c r="BH92" s="292">
        <f t="shared" si="113"/>
        <v>39.657719486698305</v>
      </c>
      <c r="BI92" s="293">
        <f t="shared" si="113"/>
        <v>39.657719486698305</v>
      </c>
      <c r="BJ92" s="294">
        <f>AVERAGE(AX92:BI92)*1.06</f>
        <v>42.037182655900196</v>
      </c>
      <c r="BK92" s="292">
        <f>BJ92</f>
        <v>42.037182655900196</v>
      </c>
      <c r="BL92" s="292">
        <f t="shared" ref="BL92:BU92" si="114">BK92</f>
        <v>42.037182655900196</v>
      </c>
      <c r="BM92" s="292">
        <f t="shared" si="114"/>
        <v>42.037182655900196</v>
      </c>
      <c r="BN92" s="292">
        <f t="shared" si="114"/>
        <v>42.037182655900196</v>
      </c>
      <c r="BO92" s="292">
        <f t="shared" si="114"/>
        <v>42.037182655900196</v>
      </c>
      <c r="BP92" s="292">
        <f t="shared" si="114"/>
        <v>42.037182655900196</v>
      </c>
      <c r="BQ92" s="292">
        <f t="shared" si="114"/>
        <v>42.037182655900196</v>
      </c>
      <c r="BR92" s="292">
        <f t="shared" si="114"/>
        <v>42.037182655900196</v>
      </c>
      <c r="BS92" s="292">
        <f t="shared" si="114"/>
        <v>42.037182655900196</v>
      </c>
      <c r="BT92" s="292">
        <f t="shared" si="114"/>
        <v>42.037182655900196</v>
      </c>
      <c r="BU92" s="293">
        <f t="shared" si="114"/>
        <v>42.037182655900196</v>
      </c>
      <c r="BV92" s="294">
        <f>AVERAGE(BJ92:BU92)*1.08</f>
        <v>45.400157268372226</v>
      </c>
      <c r="BW92" s="292">
        <f>BV92</f>
        <v>45.400157268372226</v>
      </c>
      <c r="BX92" s="292">
        <f t="shared" ref="BX92:CG92" si="115">BW92</f>
        <v>45.400157268372226</v>
      </c>
      <c r="BY92" s="292">
        <f t="shared" si="115"/>
        <v>45.400157268372226</v>
      </c>
      <c r="BZ92" s="292">
        <f t="shared" si="115"/>
        <v>45.400157268372226</v>
      </c>
      <c r="CA92" s="292">
        <f t="shared" si="115"/>
        <v>45.400157268372226</v>
      </c>
      <c r="CB92" s="292">
        <f t="shared" si="115"/>
        <v>45.400157268372226</v>
      </c>
      <c r="CC92" s="292">
        <f t="shared" si="115"/>
        <v>45.400157268372226</v>
      </c>
      <c r="CD92" s="292">
        <f t="shared" si="115"/>
        <v>45.400157268372226</v>
      </c>
      <c r="CE92" s="292">
        <f t="shared" si="115"/>
        <v>45.400157268372226</v>
      </c>
      <c r="CF92" s="292">
        <f t="shared" si="115"/>
        <v>45.400157268372226</v>
      </c>
      <c r="CG92" s="293">
        <f t="shared" si="115"/>
        <v>45.400157268372226</v>
      </c>
      <c r="CH92" s="294">
        <f>AVERAGE(BV92:CG92)*1.09</f>
        <v>49.486171422525736</v>
      </c>
      <c r="CI92" s="292">
        <f>CH92</f>
        <v>49.486171422525736</v>
      </c>
      <c r="CJ92" s="292">
        <f t="shared" ref="CJ92:CS92" si="116">CI92</f>
        <v>49.486171422525736</v>
      </c>
      <c r="CK92" s="292">
        <f t="shared" si="116"/>
        <v>49.486171422525736</v>
      </c>
      <c r="CL92" s="292">
        <f t="shared" si="116"/>
        <v>49.486171422525736</v>
      </c>
      <c r="CM92" s="292">
        <f t="shared" si="116"/>
        <v>49.486171422525736</v>
      </c>
      <c r="CN92" s="292">
        <f t="shared" si="116"/>
        <v>49.486171422525736</v>
      </c>
      <c r="CO92" s="292">
        <f t="shared" si="116"/>
        <v>49.486171422525736</v>
      </c>
      <c r="CP92" s="292">
        <f t="shared" si="116"/>
        <v>49.486171422525736</v>
      </c>
      <c r="CQ92" s="292">
        <f t="shared" si="116"/>
        <v>49.486171422525736</v>
      </c>
      <c r="CR92" s="292">
        <f t="shared" si="116"/>
        <v>49.486171422525736</v>
      </c>
      <c r="CS92" s="293">
        <f t="shared" si="116"/>
        <v>49.486171422525736</v>
      </c>
    </row>
    <row r="93" spans="1:97" s="156" customFormat="1" x14ac:dyDescent="0.25">
      <c r="A93" s="156" t="s">
        <v>64</v>
      </c>
      <c r="B93" s="156">
        <f t="shared" ref="B93:S99" si="117">IFERROR(B23/B71,"")</f>
        <v>14.291</v>
      </c>
      <c r="C93" s="156">
        <f t="shared" si="117"/>
        <v>12.264639344262296</v>
      </c>
      <c r="D93" s="156">
        <f t="shared" si="117"/>
        <v>13.721019607843138</v>
      </c>
      <c r="E93" s="156">
        <f t="shared" si="117"/>
        <v>18.990310606060607</v>
      </c>
      <c r="F93" s="156">
        <f t="shared" si="117"/>
        <v>16.552014084507043</v>
      </c>
      <c r="G93" s="156">
        <f t="shared" si="117"/>
        <v>13.411503759398496</v>
      </c>
      <c r="H93" s="156">
        <f t="shared" si="117"/>
        <v>12.273387850467291</v>
      </c>
      <c r="I93" s="156">
        <f t="shared" si="117"/>
        <v>12.617048</v>
      </c>
      <c r="J93" s="156">
        <f t="shared" si="117"/>
        <v>15.188284210526316</v>
      </c>
      <c r="K93" s="156">
        <f t="shared" si="117"/>
        <v>13.283150289017343</v>
      </c>
      <c r="L93" s="156">
        <f t="shared" si="117"/>
        <v>13.998921113689164</v>
      </c>
      <c r="M93" s="157">
        <f t="shared" si="117"/>
        <v>12.906109311740892</v>
      </c>
      <c r="N93" s="156">
        <f t="shared" si="117"/>
        <v>16.773777777777777</v>
      </c>
      <c r="O93" s="156">
        <f t="shared" si="117"/>
        <v>12.862638297872341</v>
      </c>
      <c r="P93" s="156">
        <f t="shared" si="117"/>
        <v>14.514312703583062</v>
      </c>
      <c r="Q93" s="156">
        <f t="shared" si="117"/>
        <v>22.127795744680895</v>
      </c>
      <c r="R93" s="156">
        <f t="shared" si="117"/>
        <v>14.617838815789474</v>
      </c>
      <c r="S93" s="156">
        <f t="shared" si="117"/>
        <v>12.915735099337841</v>
      </c>
      <c r="T93" s="289">
        <v>12.430647519582271</v>
      </c>
      <c r="U93" s="289">
        <v>12.895561363636409</v>
      </c>
      <c r="V93" s="289">
        <v>15</v>
      </c>
      <c r="W93" s="289">
        <v>15</v>
      </c>
      <c r="X93" s="289">
        <v>15</v>
      </c>
      <c r="Y93" s="290">
        <v>15</v>
      </c>
      <c r="Z93" s="294">
        <f>AVERAGE(N93:Y93)*0.9</f>
        <v>13.435373049169506</v>
      </c>
      <c r="AA93" s="295">
        <f>Z93</f>
        <v>13.435373049169506</v>
      </c>
      <c r="AB93" s="295">
        <f t="shared" si="111"/>
        <v>13.435373049169506</v>
      </c>
      <c r="AC93" s="295">
        <f t="shared" si="111"/>
        <v>13.435373049169506</v>
      </c>
      <c r="AD93" s="295">
        <f t="shared" si="111"/>
        <v>13.435373049169506</v>
      </c>
      <c r="AE93" s="295">
        <f t="shared" si="111"/>
        <v>13.435373049169506</v>
      </c>
      <c r="AF93" s="295">
        <f t="shared" si="111"/>
        <v>13.435373049169506</v>
      </c>
      <c r="AG93" s="295">
        <f t="shared" si="111"/>
        <v>13.435373049169506</v>
      </c>
      <c r="AH93" s="295">
        <f t="shared" si="111"/>
        <v>13.435373049169506</v>
      </c>
      <c r="AI93" s="295">
        <f t="shared" si="111"/>
        <v>13.435373049169506</v>
      </c>
      <c r="AJ93" s="295">
        <f t="shared" si="111"/>
        <v>13.435373049169506</v>
      </c>
      <c r="AK93" s="296">
        <f t="shared" si="111"/>
        <v>13.435373049169506</v>
      </c>
      <c r="AL93" s="294">
        <f>AVERAGE(Z93:AK93)*1</f>
        <v>13.435373049169501</v>
      </c>
      <c r="AM93" s="295">
        <f t="shared" ref="AM93:AW98" si="118">AL93</f>
        <v>13.435373049169501</v>
      </c>
      <c r="AN93" s="295">
        <f t="shared" si="118"/>
        <v>13.435373049169501</v>
      </c>
      <c r="AO93" s="295">
        <f t="shared" si="118"/>
        <v>13.435373049169501</v>
      </c>
      <c r="AP93" s="295">
        <f t="shared" si="118"/>
        <v>13.435373049169501</v>
      </c>
      <c r="AQ93" s="295">
        <f t="shared" si="118"/>
        <v>13.435373049169501</v>
      </c>
      <c r="AR93" s="295">
        <f t="shared" si="118"/>
        <v>13.435373049169501</v>
      </c>
      <c r="AS93" s="295">
        <f t="shared" si="118"/>
        <v>13.435373049169501</v>
      </c>
      <c r="AT93" s="295">
        <f t="shared" si="118"/>
        <v>13.435373049169501</v>
      </c>
      <c r="AU93" s="295">
        <f t="shared" si="118"/>
        <v>13.435373049169501</v>
      </c>
      <c r="AV93" s="295">
        <f t="shared" si="118"/>
        <v>13.435373049169501</v>
      </c>
      <c r="AW93" s="296">
        <f t="shared" si="118"/>
        <v>13.435373049169501</v>
      </c>
      <c r="AX93" s="294">
        <f>AVERAGE(AL93:AW93)*1.05</f>
        <v>14.107141701627976</v>
      </c>
      <c r="AY93" s="295">
        <f t="shared" ref="AY93:BI98" si="119">AX93</f>
        <v>14.107141701627976</v>
      </c>
      <c r="AZ93" s="295">
        <f t="shared" si="119"/>
        <v>14.107141701627976</v>
      </c>
      <c r="BA93" s="295">
        <f t="shared" si="119"/>
        <v>14.107141701627976</v>
      </c>
      <c r="BB93" s="295">
        <f t="shared" si="119"/>
        <v>14.107141701627976</v>
      </c>
      <c r="BC93" s="295">
        <f t="shared" si="119"/>
        <v>14.107141701627976</v>
      </c>
      <c r="BD93" s="295">
        <f t="shared" si="119"/>
        <v>14.107141701627976</v>
      </c>
      <c r="BE93" s="295">
        <f t="shared" si="119"/>
        <v>14.107141701627976</v>
      </c>
      <c r="BF93" s="295">
        <f t="shared" si="119"/>
        <v>14.107141701627976</v>
      </c>
      <c r="BG93" s="295">
        <f t="shared" si="119"/>
        <v>14.107141701627976</v>
      </c>
      <c r="BH93" s="295">
        <f t="shared" si="119"/>
        <v>14.107141701627976</v>
      </c>
      <c r="BI93" s="296">
        <f t="shared" si="119"/>
        <v>14.107141701627976</v>
      </c>
      <c r="BJ93" s="294">
        <f t="shared" ref="BJ93:BJ98" si="120">AVERAGE(AX93:BI93)*1.06</f>
        <v>14.953570203725654</v>
      </c>
      <c r="BK93" s="295">
        <f t="shared" ref="BK93:BU98" si="121">BJ93</f>
        <v>14.953570203725654</v>
      </c>
      <c r="BL93" s="295">
        <f t="shared" si="121"/>
        <v>14.953570203725654</v>
      </c>
      <c r="BM93" s="295">
        <f t="shared" si="121"/>
        <v>14.953570203725654</v>
      </c>
      <c r="BN93" s="295">
        <f t="shared" si="121"/>
        <v>14.953570203725654</v>
      </c>
      <c r="BO93" s="295">
        <f t="shared" si="121"/>
        <v>14.953570203725654</v>
      </c>
      <c r="BP93" s="295">
        <f t="shared" si="121"/>
        <v>14.953570203725654</v>
      </c>
      <c r="BQ93" s="295">
        <f t="shared" si="121"/>
        <v>14.953570203725654</v>
      </c>
      <c r="BR93" s="295">
        <f t="shared" si="121"/>
        <v>14.953570203725654</v>
      </c>
      <c r="BS93" s="295">
        <f t="shared" si="121"/>
        <v>14.953570203725654</v>
      </c>
      <c r="BT93" s="295">
        <f t="shared" si="121"/>
        <v>14.953570203725654</v>
      </c>
      <c r="BU93" s="296">
        <f t="shared" si="121"/>
        <v>14.953570203725654</v>
      </c>
      <c r="BV93" s="294">
        <f t="shared" ref="BV93:BV98" si="122">AVERAGE(BJ93:BU93)*1.08</f>
        <v>16.149855820023713</v>
      </c>
      <c r="BW93" s="295">
        <f t="shared" ref="BW93:CG98" si="123">BV93</f>
        <v>16.149855820023713</v>
      </c>
      <c r="BX93" s="295">
        <f t="shared" si="123"/>
        <v>16.149855820023713</v>
      </c>
      <c r="BY93" s="295">
        <f t="shared" si="123"/>
        <v>16.149855820023713</v>
      </c>
      <c r="BZ93" s="295">
        <f t="shared" si="123"/>
        <v>16.149855820023713</v>
      </c>
      <c r="CA93" s="295">
        <f t="shared" si="123"/>
        <v>16.149855820023713</v>
      </c>
      <c r="CB93" s="295">
        <f t="shared" si="123"/>
        <v>16.149855820023713</v>
      </c>
      <c r="CC93" s="295">
        <f t="shared" si="123"/>
        <v>16.149855820023713</v>
      </c>
      <c r="CD93" s="295">
        <f t="shared" si="123"/>
        <v>16.149855820023713</v>
      </c>
      <c r="CE93" s="295">
        <f t="shared" si="123"/>
        <v>16.149855820023713</v>
      </c>
      <c r="CF93" s="295">
        <f t="shared" si="123"/>
        <v>16.149855820023713</v>
      </c>
      <c r="CG93" s="296">
        <f t="shared" si="123"/>
        <v>16.149855820023713</v>
      </c>
      <c r="CH93" s="294">
        <f t="shared" ref="CH93:CH98" si="124">AVERAGE(BV93:CG93)*1.09</f>
        <v>17.603342843825846</v>
      </c>
      <c r="CI93" s="295">
        <f t="shared" ref="CI93:CS98" si="125">CH93</f>
        <v>17.603342843825846</v>
      </c>
      <c r="CJ93" s="295">
        <f t="shared" si="125"/>
        <v>17.603342843825846</v>
      </c>
      <c r="CK93" s="295">
        <f t="shared" si="125"/>
        <v>17.603342843825846</v>
      </c>
      <c r="CL93" s="295">
        <f t="shared" si="125"/>
        <v>17.603342843825846</v>
      </c>
      <c r="CM93" s="295">
        <f t="shared" si="125"/>
        <v>17.603342843825846</v>
      </c>
      <c r="CN93" s="295">
        <f t="shared" si="125"/>
        <v>17.603342843825846</v>
      </c>
      <c r="CO93" s="295">
        <f t="shared" si="125"/>
        <v>17.603342843825846</v>
      </c>
      <c r="CP93" s="295">
        <f t="shared" si="125"/>
        <v>17.603342843825846</v>
      </c>
      <c r="CQ93" s="295">
        <f t="shared" si="125"/>
        <v>17.603342843825846</v>
      </c>
      <c r="CR93" s="295">
        <f t="shared" si="125"/>
        <v>17.603342843825846</v>
      </c>
      <c r="CS93" s="296">
        <f t="shared" si="125"/>
        <v>17.603342843825846</v>
      </c>
    </row>
    <row r="94" spans="1:97" s="156" customFormat="1" x14ac:dyDescent="0.25">
      <c r="A94" s="156" t="s">
        <v>65</v>
      </c>
      <c r="B94" s="156">
        <f t="shared" si="117"/>
        <v>13.443238805970148</v>
      </c>
      <c r="C94" s="156">
        <f t="shared" si="117"/>
        <v>12.978</v>
      </c>
      <c r="D94" s="156">
        <f t="shared" si="117"/>
        <v>14.086987500000001</v>
      </c>
      <c r="E94" s="156">
        <f t="shared" si="117"/>
        <v>13.371373493975904</v>
      </c>
      <c r="F94" s="156">
        <f t="shared" si="117"/>
        <v>13.507051063829788</v>
      </c>
      <c r="G94" s="156">
        <f t="shared" si="117"/>
        <v>15.468089108910892</v>
      </c>
      <c r="H94" s="156">
        <f t="shared" si="117"/>
        <v>14.562409090909091</v>
      </c>
      <c r="I94" s="156">
        <f t="shared" si="117"/>
        <v>13.340843137254902</v>
      </c>
      <c r="J94" s="156">
        <f t="shared" si="117"/>
        <v>13.446340425531913</v>
      </c>
      <c r="K94" s="156">
        <f t="shared" si="117"/>
        <v>14.598518134715027</v>
      </c>
      <c r="L94" s="156">
        <f t="shared" si="117"/>
        <v>12.332295454545456</v>
      </c>
      <c r="M94" s="157">
        <f t="shared" si="117"/>
        <v>14.40502793296095</v>
      </c>
      <c r="N94" s="156">
        <f t="shared" si="117"/>
        <v>12.682178082191767</v>
      </c>
      <c r="O94" s="156">
        <f t="shared" si="117"/>
        <v>12.40044262295082</v>
      </c>
      <c r="P94" s="156">
        <f t="shared" si="117"/>
        <v>12.884282051282051</v>
      </c>
      <c r="Q94" s="156">
        <f t="shared" si="117"/>
        <v>14.84295</v>
      </c>
      <c r="R94" s="156">
        <f t="shared" si="117"/>
        <v>11.007173076923076</v>
      </c>
      <c r="S94" s="156">
        <f t="shared" si="117"/>
        <v>14.137019933554818</v>
      </c>
      <c r="T94" s="289">
        <v>12.947330827067669</v>
      </c>
      <c r="U94" s="289">
        <v>11.47652479338843</v>
      </c>
      <c r="V94" s="289">
        <v>13</v>
      </c>
      <c r="W94" s="289">
        <v>13</v>
      </c>
      <c r="X94" s="289">
        <v>13</v>
      </c>
      <c r="Y94" s="290">
        <v>13</v>
      </c>
      <c r="Z94" s="294">
        <f>AVERAGE(N94:Y94)*0.9</f>
        <v>11.578342604051898</v>
      </c>
      <c r="AA94" s="295">
        <f t="shared" ref="AA94:AK98" si="126">Z94</f>
        <v>11.578342604051898</v>
      </c>
      <c r="AB94" s="295">
        <f t="shared" si="126"/>
        <v>11.578342604051898</v>
      </c>
      <c r="AC94" s="295">
        <f t="shared" si="126"/>
        <v>11.578342604051898</v>
      </c>
      <c r="AD94" s="295">
        <f t="shared" si="126"/>
        <v>11.578342604051898</v>
      </c>
      <c r="AE94" s="295">
        <f t="shared" si="126"/>
        <v>11.578342604051898</v>
      </c>
      <c r="AF94" s="295">
        <f t="shared" si="126"/>
        <v>11.578342604051898</v>
      </c>
      <c r="AG94" s="295">
        <f t="shared" si="126"/>
        <v>11.578342604051898</v>
      </c>
      <c r="AH94" s="295">
        <f t="shared" si="126"/>
        <v>11.578342604051898</v>
      </c>
      <c r="AI94" s="295">
        <f t="shared" si="126"/>
        <v>11.578342604051898</v>
      </c>
      <c r="AJ94" s="295">
        <f t="shared" si="126"/>
        <v>11.578342604051898</v>
      </c>
      <c r="AK94" s="296">
        <f t="shared" si="126"/>
        <v>11.578342604051898</v>
      </c>
      <c r="AL94" s="294">
        <f>AVERAGE(Z94:AK94)*1</f>
        <v>11.578342604051898</v>
      </c>
      <c r="AM94" s="295">
        <f t="shared" si="118"/>
        <v>11.578342604051898</v>
      </c>
      <c r="AN94" s="295">
        <f t="shared" si="118"/>
        <v>11.578342604051898</v>
      </c>
      <c r="AO94" s="295">
        <f t="shared" si="118"/>
        <v>11.578342604051898</v>
      </c>
      <c r="AP94" s="295">
        <f t="shared" si="118"/>
        <v>11.578342604051898</v>
      </c>
      <c r="AQ94" s="295">
        <f t="shared" si="118"/>
        <v>11.578342604051898</v>
      </c>
      <c r="AR94" s="295">
        <f t="shared" si="118"/>
        <v>11.578342604051898</v>
      </c>
      <c r="AS94" s="295">
        <f t="shared" si="118"/>
        <v>11.578342604051898</v>
      </c>
      <c r="AT94" s="295">
        <f t="shared" si="118"/>
        <v>11.578342604051898</v>
      </c>
      <c r="AU94" s="295">
        <f t="shared" si="118"/>
        <v>11.578342604051898</v>
      </c>
      <c r="AV94" s="295">
        <f t="shared" si="118"/>
        <v>11.578342604051898</v>
      </c>
      <c r="AW94" s="296">
        <f t="shared" si="118"/>
        <v>11.578342604051898</v>
      </c>
      <c r="AX94" s="294">
        <f t="shared" ref="AX94:AX98" si="127">AVERAGE(AL94:AW94)*1.05</f>
        <v>12.157259734254493</v>
      </c>
      <c r="AY94" s="295">
        <f t="shared" si="119"/>
        <v>12.157259734254493</v>
      </c>
      <c r="AZ94" s="295">
        <f t="shared" si="119"/>
        <v>12.157259734254493</v>
      </c>
      <c r="BA94" s="295">
        <f t="shared" si="119"/>
        <v>12.157259734254493</v>
      </c>
      <c r="BB94" s="295">
        <f t="shared" si="119"/>
        <v>12.157259734254493</v>
      </c>
      <c r="BC94" s="295">
        <f t="shared" si="119"/>
        <v>12.157259734254493</v>
      </c>
      <c r="BD94" s="295">
        <f t="shared" si="119"/>
        <v>12.157259734254493</v>
      </c>
      <c r="BE94" s="295">
        <f t="shared" si="119"/>
        <v>12.157259734254493</v>
      </c>
      <c r="BF94" s="295">
        <f t="shared" si="119"/>
        <v>12.157259734254493</v>
      </c>
      <c r="BG94" s="295">
        <f t="shared" si="119"/>
        <v>12.157259734254493</v>
      </c>
      <c r="BH94" s="295">
        <f t="shared" si="119"/>
        <v>12.157259734254493</v>
      </c>
      <c r="BI94" s="296">
        <f t="shared" si="119"/>
        <v>12.157259734254493</v>
      </c>
      <c r="BJ94" s="294">
        <f t="shared" si="120"/>
        <v>12.886695318309764</v>
      </c>
      <c r="BK94" s="295">
        <f t="shared" si="121"/>
        <v>12.886695318309764</v>
      </c>
      <c r="BL94" s="295">
        <f t="shared" si="121"/>
        <v>12.886695318309764</v>
      </c>
      <c r="BM94" s="295">
        <f t="shared" si="121"/>
        <v>12.886695318309764</v>
      </c>
      <c r="BN94" s="295">
        <f t="shared" si="121"/>
        <v>12.886695318309764</v>
      </c>
      <c r="BO94" s="295">
        <f t="shared" si="121"/>
        <v>12.886695318309764</v>
      </c>
      <c r="BP94" s="295">
        <f t="shared" si="121"/>
        <v>12.886695318309764</v>
      </c>
      <c r="BQ94" s="295">
        <f t="shared" si="121"/>
        <v>12.886695318309764</v>
      </c>
      <c r="BR94" s="295">
        <f t="shared" si="121"/>
        <v>12.886695318309764</v>
      </c>
      <c r="BS94" s="295">
        <f t="shared" si="121"/>
        <v>12.886695318309764</v>
      </c>
      <c r="BT94" s="295">
        <f t="shared" si="121"/>
        <v>12.886695318309764</v>
      </c>
      <c r="BU94" s="296">
        <f t="shared" si="121"/>
        <v>12.886695318309764</v>
      </c>
      <c r="BV94" s="294">
        <f t="shared" si="122"/>
        <v>13.917630943774546</v>
      </c>
      <c r="BW94" s="295">
        <f t="shared" si="123"/>
        <v>13.917630943774546</v>
      </c>
      <c r="BX94" s="295">
        <f t="shared" si="123"/>
        <v>13.917630943774546</v>
      </c>
      <c r="BY94" s="295">
        <f t="shared" si="123"/>
        <v>13.917630943774546</v>
      </c>
      <c r="BZ94" s="295">
        <f t="shared" si="123"/>
        <v>13.917630943774546</v>
      </c>
      <c r="CA94" s="295">
        <f t="shared" si="123"/>
        <v>13.917630943774546</v>
      </c>
      <c r="CB94" s="295">
        <f t="shared" si="123"/>
        <v>13.917630943774546</v>
      </c>
      <c r="CC94" s="295">
        <f t="shared" si="123"/>
        <v>13.917630943774546</v>
      </c>
      <c r="CD94" s="295">
        <f t="shared" si="123"/>
        <v>13.917630943774546</v>
      </c>
      <c r="CE94" s="295">
        <f t="shared" si="123"/>
        <v>13.917630943774546</v>
      </c>
      <c r="CF94" s="295">
        <f t="shared" si="123"/>
        <v>13.917630943774546</v>
      </c>
      <c r="CG94" s="296">
        <f t="shared" si="123"/>
        <v>13.917630943774546</v>
      </c>
      <c r="CH94" s="294">
        <f t="shared" si="124"/>
        <v>15.170217728714256</v>
      </c>
      <c r="CI94" s="295">
        <f t="shared" si="125"/>
        <v>15.170217728714256</v>
      </c>
      <c r="CJ94" s="295">
        <f t="shared" si="125"/>
        <v>15.170217728714256</v>
      </c>
      <c r="CK94" s="295">
        <f t="shared" si="125"/>
        <v>15.170217728714256</v>
      </c>
      <c r="CL94" s="295">
        <f t="shared" si="125"/>
        <v>15.170217728714256</v>
      </c>
      <c r="CM94" s="295">
        <f t="shared" si="125"/>
        <v>15.170217728714256</v>
      </c>
      <c r="CN94" s="295">
        <f t="shared" si="125"/>
        <v>15.170217728714256</v>
      </c>
      <c r="CO94" s="295">
        <f t="shared" si="125"/>
        <v>15.170217728714256</v>
      </c>
      <c r="CP94" s="295">
        <f t="shared" si="125"/>
        <v>15.170217728714256</v>
      </c>
      <c r="CQ94" s="295">
        <f t="shared" si="125"/>
        <v>15.170217728714256</v>
      </c>
      <c r="CR94" s="295">
        <f t="shared" si="125"/>
        <v>15.170217728714256</v>
      </c>
      <c r="CS94" s="296">
        <f t="shared" si="125"/>
        <v>15.170217728714256</v>
      </c>
    </row>
    <row r="95" spans="1:97" s="156" customFormat="1" x14ac:dyDescent="0.25">
      <c r="A95" s="156" t="s">
        <v>66</v>
      </c>
      <c r="B95" s="156">
        <f t="shared" si="117"/>
        <v>14.0415375</v>
      </c>
      <c r="C95" s="156">
        <f t="shared" si="117"/>
        <v>13.919492307692309</v>
      </c>
      <c r="D95" s="156">
        <f t="shared" si="117"/>
        <v>13.928612068965517</v>
      </c>
      <c r="E95" s="156">
        <f t="shared" si="117"/>
        <v>13.356906666666667</v>
      </c>
      <c r="F95" s="156">
        <f t="shared" si="117"/>
        <v>12.324620253164557</v>
      </c>
      <c r="G95" s="156">
        <f t="shared" si="117"/>
        <v>13.983312101910828</v>
      </c>
      <c r="H95" s="156">
        <f t="shared" si="117"/>
        <v>13.493135802469135</v>
      </c>
      <c r="I95" s="156">
        <f t="shared" si="117"/>
        <v>12.78872340425532</v>
      </c>
      <c r="J95" s="156">
        <f t="shared" si="117"/>
        <v>13.802342857142857</v>
      </c>
      <c r="K95" s="156">
        <f t="shared" si="117"/>
        <v>14.327853107344634</v>
      </c>
      <c r="L95" s="156">
        <f t="shared" si="117"/>
        <v>13.960453376205788</v>
      </c>
      <c r="M95" s="157">
        <f t="shared" si="117"/>
        <v>15.715616766467067</v>
      </c>
      <c r="N95" s="156">
        <f t="shared" si="117"/>
        <v>11.609454545454545</v>
      </c>
      <c r="O95" s="156">
        <f t="shared" si="117"/>
        <v>12.460513333333333</v>
      </c>
      <c r="P95" s="156">
        <f t="shared" si="117"/>
        <v>15.932471264367816</v>
      </c>
      <c r="Q95" s="156">
        <f t="shared" si="117"/>
        <v>16.21570512820513</v>
      </c>
      <c r="R95" s="156">
        <f t="shared" si="117"/>
        <v>13.593325581395348</v>
      </c>
      <c r="S95" s="156">
        <f t="shared" si="117"/>
        <v>13.730288209606986</v>
      </c>
      <c r="T95" s="289">
        <v>15.101141242937853</v>
      </c>
      <c r="U95" s="289">
        <v>11.596215384615416</v>
      </c>
      <c r="V95" s="289">
        <v>14</v>
      </c>
      <c r="W95" s="289">
        <v>14</v>
      </c>
      <c r="X95" s="289">
        <v>14</v>
      </c>
      <c r="Y95" s="290">
        <v>14</v>
      </c>
      <c r="Z95" s="294">
        <f>AVERAGE(N95:Y95)*0.9</f>
        <v>12.467933601743734</v>
      </c>
      <c r="AA95" s="295">
        <f t="shared" si="126"/>
        <v>12.467933601743734</v>
      </c>
      <c r="AB95" s="295">
        <f t="shared" si="126"/>
        <v>12.467933601743734</v>
      </c>
      <c r="AC95" s="295">
        <f t="shared" si="126"/>
        <v>12.467933601743734</v>
      </c>
      <c r="AD95" s="295">
        <f t="shared" si="126"/>
        <v>12.467933601743734</v>
      </c>
      <c r="AE95" s="295">
        <f t="shared" si="126"/>
        <v>12.467933601743734</v>
      </c>
      <c r="AF95" s="295">
        <f t="shared" si="126"/>
        <v>12.467933601743734</v>
      </c>
      <c r="AG95" s="295">
        <f t="shared" si="126"/>
        <v>12.467933601743734</v>
      </c>
      <c r="AH95" s="295">
        <f t="shared" si="126"/>
        <v>12.467933601743734</v>
      </c>
      <c r="AI95" s="295">
        <f t="shared" si="126"/>
        <v>12.467933601743734</v>
      </c>
      <c r="AJ95" s="295">
        <f t="shared" si="126"/>
        <v>12.467933601743734</v>
      </c>
      <c r="AK95" s="296">
        <f t="shared" si="126"/>
        <v>12.467933601743734</v>
      </c>
      <c r="AL95" s="294">
        <f>AVERAGE(Z95:AK95)*1</f>
        <v>12.467933601743736</v>
      </c>
      <c r="AM95" s="295">
        <f t="shared" si="118"/>
        <v>12.467933601743736</v>
      </c>
      <c r="AN95" s="295">
        <f t="shared" si="118"/>
        <v>12.467933601743736</v>
      </c>
      <c r="AO95" s="295">
        <f t="shared" si="118"/>
        <v>12.467933601743736</v>
      </c>
      <c r="AP95" s="295">
        <f t="shared" si="118"/>
        <v>12.467933601743736</v>
      </c>
      <c r="AQ95" s="295">
        <f t="shared" si="118"/>
        <v>12.467933601743736</v>
      </c>
      <c r="AR95" s="295">
        <f t="shared" si="118"/>
        <v>12.467933601743736</v>
      </c>
      <c r="AS95" s="295">
        <f t="shared" si="118"/>
        <v>12.467933601743736</v>
      </c>
      <c r="AT95" s="295">
        <f t="shared" si="118"/>
        <v>12.467933601743736</v>
      </c>
      <c r="AU95" s="295">
        <f t="shared" si="118"/>
        <v>12.467933601743736</v>
      </c>
      <c r="AV95" s="295">
        <f t="shared" si="118"/>
        <v>12.467933601743736</v>
      </c>
      <c r="AW95" s="296">
        <f t="shared" si="118"/>
        <v>12.467933601743736</v>
      </c>
      <c r="AX95" s="294">
        <f t="shared" si="127"/>
        <v>13.091330281830924</v>
      </c>
      <c r="AY95" s="295">
        <f t="shared" si="119"/>
        <v>13.091330281830924</v>
      </c>
      <c r="AZ95" s="295">
        <f t="shared" si="119"/>
        <v>13.091330281830924</v>
      </c>
      <c r="BA95" s="295">
        <f t="shared" si="119"/>
        <v>13.091330281830924</v>
      </c>
      <c r="BB95" s="295">
        <f t="shared" si="119"/>
        <v>13.091330281830924</v>
      </c>
      <c r="BC95" s="295">
        <f t="shared" si="119"/>
        <v>13.091330281830924</v>
      </c>
      <c r="BD95" s="295">
        <f t="shared" si="119"/>
        <v>13.091330281830924</v>
      </c>
      <c r="BE95" s="295">
        <f t="shared" si="119"/>
        <v>13.091330281830924</v>
      </c>
      <c r="BF95" s="295">
        <f t="shared" si="119"/>
        <v>13.091330281830924</v>
      </c>
      <c r="BG95" s="295">
        <f t="shared" si="119"/>
        <v>13.091330281830924</v>
      </c>
      <c r="BH95" s="295">
        <f t="shared" si="119"/>
        <v>13.091330281830924</v>
      </c>
      <c r="BI95" s="296">
        <f t="shared" si="119"/>
        <v>13.091330281830924</v>
      </c>
      <c r="BJ95" s="294">
        <f t="shared" si="120"/>
        <v>13.876810098740778</v>
      </c>
      <c r="BK95" s="295">
        <f t="shared" si="121"/>
        <v>13.876810098740778</v>
      </c>
      <c r="BL95" s="295">
        <f t="shared" si="121"/>
        <v>13.876810098740778</v>
      </c>
      <c r="BM95" s="295">
        <f t="shared" si="121"/>
        <v>13.876810098740778</v>
      </c>
      <c r="BN95" s="295">
        <f t="shared" si="121"/>
        <v>13.876810098740778</v>
      </c>
      <c r="BO95" s="295">
        <f t="shared" si="121"/>
        <v>13.876810098740778</v>
      </c>
      <c r="BP95" s="295">
        <f t="shared" si="121"/>
        <v>13.876810098740778</v>
      </c>
      <c r="BQ95" s="295">
        <f t="shared" si="121"/>
        <v>13.876810098740778</v>
      </c>
      <c r="BR95" s="295">
        <f t="shared" si="121"/>
        <v>13.876810098740778</v>
      </c>
      <c r="BS95" s="295">
        <f t="shared" si="121"/>
        <v>13.876810098740778</v>
      </c>
      <c r="BT95" s="295">
        <f t="shared" si="121"/>
        <v>13.876810098740778</v>
      </c>
      <c r="BU95" s="296">
        <f t="shared" si="121"/>
        <v>13.876810098740778</v>
      </c>
      <c r="BV95" s="294">
        <f t="shared" si="122"/>
        <v>14.986954906640042</v>
      </c>
      <c r="BW95" s="295">
        <f t="shared" si="123"/>
        <v>14.986954906640042</v>
      </c>
      <c r="BX95" s="295">
        <f t="shared" si="123"/>
        <v>14.986954906640042</v>
      </c>
      <c r="BY95" s="295">
        <f t="shared" si="123"/>
        <v>14.986954906640042</v>
      </c>
      <c r="BZ95" s="295">
        <f t="shared" si="123"/>
        <v>14.986954906640042</v>
      </c>
      <c r="CA95" s="295">
        <f t="shared" si="123"/>
        <v>14.986954906640042</v>
      </c>
      <c r="CB95" s="295">
        <f t="shared" si="123"/>
        <v>14.986954906640042</v>
      </c>
      <c r="CC95" s="295">
        <f t="shared" si="123"/>
        <v>14.986954906640042</v>
      </c>
      <c r="CD95" s="295">
        <f t="shared" si="123"/>
        <v>14.986954906640042</v>
      </c>
      <c r="CE95" s="295">
        <f t="shared" si="123"/>
        <v>14.986954906640042</v>
      </c>
      <c r="CF95" s="295">
        <f t="shared" si="123"/>
        <v>14.986954906640042</v>
      </c>
      <c r="CG95" s="296">
        <f t="shared" si="123"/>
        <v>14.986954906640042</v>
      </c>
      <c r="CH95" s="294">
        <f t="shared" si="124"/>
        <v>16.335780848237651</v>
      </c>
      <c r="CI95" s="295">
        <f t="shared" si="125"/>
        <v>16.335780848237651</v>
      </c>
      <c r="CJ95" s="295">
        <f t="shared" si="125"/>
        <v>16.335780848237651</v>
      </c>
      <c r="CK95" s="295">
        <f t="shared" si="125"/>
        <v>16.335780848237651</v>
      </c>
      <c r="CL95" s="295">
        <f t="shared" si="125"/>
        <v>16.335780848237651</v>
      </c>
      <c r="CM95" s="295">
        <f t="shared" si="125"/>
        <v>16.335780848237651</v>
      </c>
      <c r="CN95" s="295">
        <f t="shared" si="125"/>
        <v>16.335780848237651</v>
      </c>
      <c r="CO95" s="295">
        <f t="shared" si="125"/>
        <v>16.335780848237651</v>
      </c>
      <c r="CP95" s="295">
        <f t="shared" si="125"/>
        <v>16.335780848237651</v>
      </c>
      <c r="CQ95" s="295">
        <f t="shared" si="125"/>
        <v>16.335780848237651</v>
      </c>
      <c r="CR95" s="295">
        <f t="shared" si="125"/>
        <v>16.335780848237651</v>
      </c>
      <c r="CS95" s="296">
        <f t="shared" si="125"/>
        <v>16.335780848237651</v>
      </c>
    </row>
    <row r="96" spans="1:97" s="156" customFormat="1" x14ac:dyDescent="0.25">
      <c r="A96" s="156" t="s">
        <v>67</v>
      </c>
      <c r="B96" s="156">
        <f t="shared" si="117"/>
        <v>14.326594594594592</v>
      </c>
      <c r="C96" s="156">
        <f t="shared" si="117"/>
        <v>13.277911764705882</v>
      </c>
      <c r="D96" s="156">
        <f t="shared" si="117"/>
        <v>12.615961038961039</v>
      </c>
      <c r="E96" s="156">
        <f t="shared" si="117"/>
        <v>23.001364077669901</v>
      </c>
      <c r="F96" s="156">
        <f t="shared" si="117"/>
        <v>12.360366071428572</v>
      </c>
      <c r="G96" s="156">
        <f t="shared" si="117"/>
        <v>13.583870588235293</v>
      </c>
      <c r="H96" s="156">
        <f t="shared" si="117"/>
        <v>17.750412499999999</v>
      </c>
      <c r="I96" s="156">
        <f t="shared" si="117"/>
        <v>13.863290322580646</v>
      </c>
      <c r="J96" s="156">
        <f t="shared" si="117"/>
        <v>14.494885416666667</v>
      </c>
      <c r="K96" s="156">
        <f t="shared" si="117"/>
        <v>13.429901408450704</v>
      </c>
      <c r="L96" s="156">
        <f t="shared" si="117"/>
        <v>14.589820388349516</v>
      </c>
      <c r="M96" s="157">
        <f t="shared" si="117"/>
        <v>16.079436619718312</v>
      </c>
      <c r="N96" s="156">
        <f t="shared" si="117"/>
        <v>13.176663366336635</v>
      </c>
      <c r="O96" s="156">
        <f t="shared" si="117"/>
        <v>12.236357142857143</v>
      </c>
      <c r="P96" s="156">
        <f t="shared" si="117"/>
        <v>13.167722891566264</v>
      </c>
      <c r="Q96" s="156">
        <f t="shared" si="117"/>
        <v>11.816342857142857</v>
      </c>
      <c r="R96" s="156">
        <f t="shared" si="117"/>
        <v>13.432971428571429</v>
      </c>
      <c r="S96" s="156">
        <f t="shared" si="117"/>
        <v>13.403011235955056</v>
      </c>
      <c r="T96" s="289">
        <v>15.650157142857143</v>
      </c>
      <c r="U96" s="289">
        <v>14.438734693877551</v>
      </c>
      <c r="V96" s="289">
        <v>13</v>
      </c>
      <c r="W96" s="289">
        <v>13</v>
      </c>
      <c r="X96" s="289">
        <v>13</v>
      </c>
      <c r="Y96" s="290">
        <v>13</v>
      </c>
      <c r="Z96" s="294">
        <f>AVERAGE(N96:Y96)*0.9</f>
        <v>11.949147056937306</v>
      </c>
      <c r="AA96" s="295">
        <f t="shared" si="126"/>
        <v>11.949147056937306</v>
      </c>
      <c r="AB96" s="295">
        <f t="shared" si="126"/>
        <v>11.949147056937306</v>
      </c>
      <c r="AC96" s="295">
        <f t="shared" si="126"/>
        <v>11.949147056937306</v>
      </c>
      <c r="AD96" s="295">
        <f t="shared" si="126"/>
        <v>11.949147056937306</v>
      </c>
      <c r="AE96" s="295">
        <f t="shared" si="126"/>
        <v>11.949147056937306</v>
      </c>
      <c r="AF96" s="295">
        <f t="shared" si="126"/>
        <v>11.949147056937306</v>
      </c>
      <c r="AG96" s="295">
        <f t="shared" si="126"/>
        <v>11.949147056937306</v>
      </c>
      <c r="AH96" s="295">
        <f t="shared" si="126"/>
        <v>11.949147056937306</v>
      </c>
      <c r="AI96" s="295">
        <f t="shared" si="126"/>
        <v>11.949147056937306</v>
      </c>
      <c r="AJ96" s="295">
        <f t="shared" si="126"/>
        <v>11.949147056937306</v>
      </c>
      <c r="AK96" s="296">
        <f t="shared" si="126"/>
        <v>11.949147056937306</v>
      </c>
      <c r="AL96" s="294">
        <f t="shared" ref="AL96:AL98" si="128">AVERAGE(Z96:AK96)*1.05</f>
        <v>12.546604409784171</v>
      </c>
      <c r="AM96" s="295">
        <f t="shared" si="118"/>
        <v>12.546604409784171</v>
      </c>
      <c r="AN96" s="295">
        <f t="shared" si="118"/>
        <v>12.546604409784171</v>
      </c>
      <c r="AO96" s="295">
        <f t="shared" si="118"/>
        <v>12.546604409784171</v>
      </c>
      <c r="AP96" s="295">
        <f t="shared" si="118"/>
        <v>12.546604409784171</v>
      </c>
      <c r="AQ96" s="295">
        <f t="shared" si="118"/>
        <v>12.546604409784171</v>
      </c>
      <c r="AR96" s="295">
        <f t="shared" si="118"/>
        <v>12.546604409784171</v>
      </c>
      <c r="AS96" s="295">
        <f t="shared" si="118"/>
        <v>12.546604409784171</v>
      </c>
      <c r="AT96" s="295">
        <f t="shared" si="118"/>
        <v>12.546604409784171</v>
      </c>
      <c r="AU96" s="295">
        <f t="shared" si="118"/>
        <v>12.546604409784171</v>
      </c>
      <c r="AV96" s="295">
        <f t="shared" si="118"/>
        <v>12.546604409784171</v>
      </c>
      <c r="AW96" s="296">
        <f t="shared" si="118"/>
        <v>12.546604409784171</v>
      </c>
      <c r="AX96" s="294">
        <f t="shared" si="127"/>
        <v>13.173934630273381</v>
      </c>
      <c r="AY96" s="295">
        <f t="shared" si="119"/>
        <v>13.173934630273381</v>
      </c>
      <c r="AZ96" s="295">
        <f t="shared" si="119"/>
        <v>13.173934630273381</v>
      </c>
      <c r="BA96" s="295">
        <f t="shared" si="119"/>
        <v>13.173934630273381</v>
      </c>
      <c r="BB96" s="295">
        <f t="shared" si="119"/>
        <v>13.173934630273381</v>
      </c>
      <c r="BC96" s="295">
        <f t="shared" si="119"/>
        <v>13.173934630273381</v>
      </c>
      <c r="BD96" s="295">
        <f t="shared" si="119"/>
        <v>13.173934630273381</v>
      </c>
      <c r="BE96" s="295">
        <f t="shared" si="119"/>
        <v>13.173934630273381</v>
      </c>
      <c r="BF96" s="295">
        <f t="shared" si="119"/>
        <v>13.173934630273381</v>
      </c>
      <c r="BG96" s="295">
        <f t="shared" si="119"/>
        <v>13.173934630273381</v>
      </c>
      <c r="BH96" s="295">
        <f t="shared" si="119"/>
        <v>13.173934630273381</v>
      </c>
      <c r="BI96" s="296">
        <f t="shared" si="119"/>
        <v>13.173934630273381</v>
      </c>
      <c r="BJ96" s="294">
        <f t="shared" si="120"/>
        <v>13.964370708089785</v>
      </c>
      <c r="BK96" s="295">
        <f t="shared" si="121"/>
        <v>13.964370708089785</v>
      </c>
      <c r="BL96" s="295">
        <f t="shared" si="121"/>
        <v>13.964370708089785</v>
      </c>
      <c r="BM96" s="295">
        <f t="shared" si="121"/>
        <v>13.964370708089785</v>
      </c>
      <c r="BN96" s="295">
        <f t="shared" si="121"/>
        <v>13.964370708089785</v>
      </c>
      <c r="BO96" s="295">
        <f t="shared" si="121"/>
        <v>13.964370708089785</v>
      </c>
      <c r="BP96" s="295">
        <f t="shared" si="121"/>
        <v>13.964370708089785</v>
      </c>
      <c r="BQ96" s="295">
        <f t="shared" si="121"/>
        <v>13.964370708089785</v>
      </c>
      <c r="BR96" s="295">
        <f t="shared" si="121"/>
        <v>13.964370708089785</v>
      </c>
      <c r="BS96" s="295">
        <f t="shared" si="121"/>
        <v>13.964370708089785</v>
      </c>
      <c r="BT96" s="295">
        <f t="shared" si="121"/>
        <v>13.964370708089785</v>
      </c>
      <c r="BU96" s="296">
        <f t="shared" si="121"/>
        <v>13.964370708089785</v>
      </c>
      <c r="BV96" s="294">
        <f t="shared" si="122"/>
        <v>15.081520364736967</v>
      </c>
      <c r="BW96" s="295">
        <f t="shared" si="123"/>
        <v>15.081520364736967</v>
      </c>
      <c r="BX96" s="295">
        <f t="shared" si="123"/>
        <v>15.081520364736967</v>
      </c>
      <c r="BY96" s="295">
        <f t="shared" si="123"/>
        <v>15.081520364736967</v>
      </c>
      <c r="BZ96" s="295">
        <f t="shared" si="123"/>
        <v>15.081520364736967</v>
      </c>
      <c r="CA96" s="295">
        <f t="shared" si="123"/>
        <v>15.081520364736967</v>
      </c>
      <c r="CB96" s="295">
        <f t="shared" si="123"/>
        <v>15.081520364736967</v>
      </c>
      <c r="CC96" s="295">
        <f t="shared" si="123"/>
        <v>15.081520364736967</v>
      </c>
      <c r="CD96" s="295">
        <f t="shared" si="123"/>
        <v>15.081520364736967</v>
      </c>
      <c r="CE96" s="295">
        <f t="shared" si="123"/>
        <v>15.081520364736967</v>
      </c>
      <c r="CF96" s="295">
        <f t="shared" si="123"/>
        <v>15.081520364736967</v>
      </c>
      <c r="CG96" s="296">
        <f t="shared" si="123"/>
        <v>15.081520364736967</v>
      </c>
      <c r="CH96" s="294">
        <f t="shared" si="124"/>
        <v>16.438857197563301</v>
      </c>
      <c r="CI96" s="295">
        <f t="shared" si="125"/>
        <v>16.438857197563301</v>
      </c>
      <c r="CJ96" s="295">
        <f t="shared" si="125"/>
        <v>16.438857197563301</v>
      </c>
      <c r="CK96" s="295">
        <f t="shared" si="125"/>
        <v>16.438857197563301</v>
      </c>
      <c r="CL96" s="295">
        <f t="shared" si="125"/>
        <v>16.438857197563301</v>
      </c>
      <c r="CM96" s="295">
        <f t="shared" si="125"/>
        <v>16.438857197563301</v>
      </c>
      <c r="CN96" s="295">
        <f t="shared" si="125"/>
        <v>16.438857197563301</v>
      </c>
      <c r="CO96" s="295">
        <f t="shared" si="125"/>
        <v>16.438857197563301</v>
      </c>
      <c r="CP96" s="295">
        <f t="shared" si="125"/>
        <v>16.438857197563301</v>
      </c>
      <c r="CQ96" s="295">
        <f t="shared" si="125"/>
        <v>16.438857197563301</v>
      </c>
      <c r="CR96" s="295">
        <f t="shared" si="125"/>
        <v>16.438857197563301</v>
      </c>
      <c r="CS96" s="296">
        <f t="shared" si="125"/>
        <v>16.438857197563301</v>
      </c>
    </row>
    <row r="97" spans="1:97" s="156" customFormat="1" x14ac:dyDescent="0.25">
      <c r="A97" s="156" t="s">
        <v>68</v>
      </c>
      <c r="B97" s="156">
        <f t="shared" si="117"/>
        <v>17.450212121212122</v>
      </c>
      <c r="C97" s="156">
        <f t="shared" si="117"/>
        <v>21.493322580645163</v>
      </c>
      <c r="D97" s="156">
        <f t="shared" si="117"/>
        <v>14.916863636363637</v>
      </c>
      <c r="E97" s="156">
        <f t="shared" si="117"/>
        <v>25.259331168831167</v>
      </c>
      <c r="F97" s="156">
        <f t="shared" si="117"/>
        <v>13.783142857142858</v>
      </c>
      <c r="G97" s="156">
        <f t="shared" si="117"/>
        <v>14.781901639344262</v>
      </c>
      <c r="H97" s="156">
        <f t="shared" si="117"/>
        <v>18.225328947368421</v>
      </c>
      <c r="I97" s="156">
        <f t="shared" si="117"/>
        <v>14.662344827586208</v>
      </c>
      <c r="J97" s="156">
        <f t="shared" si="117"/>
        <v>13.745799242424242</v>
      </c>
      <c r="K97" s="156">
        <f t="shared" si="117"/>
        <v>15.212297297297297</v>
      </c>
      <c r="L97" s="156">
        <f t="shared" si="117"/>
        <v>15.120005649717514</v>
      </c>
      <c r="M97" s="157">
        <f t="shared" si="117"/>
        <v>17.680094674556212</v>
      </c>
      <c r="N97" s="156">
        <f t="shared" si="117"/>
        <v>12.852678571428571</v>
      </c>
      <c r="O97" s="156">
        <f t="shared" si="117"/>
        <v>15.046590361445782</v>
      </c>
      <c r="P97" s="156">
        <f t="shared" si="117"/>
        <v>16.188942857142859</v>
      </c>
      <c r="Q97" s="156">
        <f t="shared" si="117"/>
        <v>16.416063636363639</v>
      </c>
      <c r="R97" s="156">
        <f t="shared" si="117"/>
        <v>16.652473684210527</v>
      </c>
      <c r="S97" s="156">
        <f t="shared" si="117"/>
        <v>13.862693617021277</v>
      </c>
      <c r="T97" s="297">
        <v>20.47034693877551</v>
      </c>
      <c r="U97" s="297">
        <v>16.644986666666668</v>
      </c>
      <c r="V97" s="297">
        <v>15</v>
      </c>
      <c r="W97" s="297">
        <v>15</v>
      </c>
      <c r="X97" s="297">
        <v>15</v>
      </c>
      <c r="Y97" s="290">
        <v>15</v>
      </c>
      <c r="Z97" s="294">
        <f>AVERAGE(N97:Y97)*1</f>
        <v>15.677898027754571</v>
      </c>
      <c r="AA97" s="295">
        <f t="shared" si="126"/>
        <v>15.677898027754571</v>
      </c>
      <c r="AB97" s="295">
        <f t="shared" si="126"/>
        <v>15.677898027754571</v>
      </c>
      <c r="AC97" s="295">
        <f t="shared" si="126"/>
        <v>15.677898027754571</v>
      </c>
      <c r="AD97" s="295">
        <f t="shared" si="126"/>
        <v>15.677898027754571</v>
      </c>
      <c r="AE97" s="295">
        <f t="shared" si="126"/>
        <v>15.677898027754571</v>
      </c>
      <c r="AF97" s="295">
        <f t="shared" si="126"/>
        <v>15.677898027754571</v>
      </c>
      <c r="AG97" s="295">
        <f t="shared" si="126"/>
        <v>15.677898027754571</v>
      </c>
      <c r="AH97" s="295">
        <f t="shared" si="126"/>
        <v>15.677898027754571</v>
      </c>
      <c r="AI97" s="295">
        <f t="shared" si="126"/>
        <v>15.677898027754571</v>
      </c>
      <c r="AJ97" s="295">
        <f t="shared" si="126"/>
        <v>15.677898027754571</v>
      </c>
      <c r="AK97" s="296">
        <f t="shared" si="126"/>
        <v>15.677898027754571</v>
      </c>
      <c r="AL97" s="294">
        <f t="shared" si="128"/>
        <v>16.461792929142298</v>
      </c>
      <c r="AM97" s="295">
        <f t="shared" si="118"/>
        <v>16.461792929142298</v>
      </c>
      <c r="AN97" s="295">
        <f t="shared" si="118"/>
        <v>16.461792929142298</v>
      </c>
      <c r="AO97" s="295">
        <f t="shared" si="118"/>
        <v>16.461792929142298</v>
      </c>
      <c r="AP97" s="295">
        <f t="shared" si="118"/>
        <v>16.461792929142298</v>
      </c>
      <c r="AQ97" s="295">
        <f t="shared" si="118"/>
        <v>16.461792929142298</v>
      </c>
      <c r="AR97" s="295">
        <f t="shared" si="118"/>
        <v>16.461792929142298</v>
      </c>
      <c r="AS97" s="295">
        <f t="shared" si="118"/>
        <v>16.461792929142298</v>
      </c>
      <c r="AT97" s="295">
        <f t="shared" si="118"/>
        <v>16.461792929142298</v>
      </c>
      <c r="AU97" s="295">
        <f t="shared" si="118"/>
        <v>16.461792929142298</v>
      </c>
      <c r="AV97" s="295">
        <f t="shared" si="118"/>
        <v>16.461792929142298</v>
      </c>
      <c r="AW97" s="296">
        <f t="shared" si="118"/>
        <v>16.461792929142298</v>
      </c>
      <c r="AX97" s="294">
        <f t="shared" si="127"/>
        <v>17.284882575599411</v>
      </c>
      <c r="AY97" s="295">
        <f t="shared" si="119"/>
        <v>17.284882575599411</v>
      </c>
      <c r="AZ97" s="295">
        <f t="shared" si="119"/>
        <v>17.284882575599411</v>
      </c>
      <c r="BA97" s="295">
        <f t="shared" si="119"/>
        <v>17.284882575599411</v>
      </c>
      <c r="BB97" s="295">
        <f t="shared" si="119"/>
        <v>17.284882575599411</v>
      </c>
      <c r="BC97" s="295">
        <f t="shared" si="119"/>
        <v>17.284882575599411</v>
      </c>
      <c r="BD97" s="295">
        <f t="shared" si="119"/>
        <v>17.284882575599411</v>
      </c>
      <c r="BE97" s="295">
        <f t="shared" si="119"/>
        <v>17.284882575599411</v>
      </c>
      <c r="BF97" s="295">
        <f t="shared" si="119"/>
        <v>17.284882575599411</v>
      </c>
      <c r="BG97" s="295">
        <f t="shared" si="119"/>
        <v>17.284882575599411</v>
      </c>
      <c r="BH97" s="295">
        <f t="shared" si="119"/>
        <v>17.284882575599411</v>
      </c>
      <c r="BI97" s="296">
        <f t="shared" si="119"/>
        <v>17.284882575599411</v>
      </c>
      <c r="BJ97" s="294">
        <f t="shared" si="120"/>
        <v>18.321975530135372</v>
      </c>
      <c r="BK97" s="295">
        <f t="shared" si="121"/>
        <v>18.321975530135372</v>
      </c>
      <c r="BL97" s="295">
        <f t="shared" si="121"/>
        <v>18.321975530135372</v>
      </c>
      <c r="BM97" s="295">
        <f t="shared" si="121"/>
        <v>18.321975530135372</v>
      </c>
      <c r="BN97" s="295">
        <f t="shared" si="121"/>
        <v>18.321975530135372</v>
      </c>
      <c r="BO97" s="295">
        <f t="shared" si="121"/>
        <v>18.321975530135372</v>
      </c>
      <c r="BP97" s="295">
        <f t="shared" si="121"/>
        <v>18.321975530135372</v>
      </c>
      <c r="BQ97" s="295">
        <f t="shared" si="121"/>
        <v>18.321975530135372</v>
      </c>
      <c r="BR97" s="295">
        <f t="shared" si="121"/>
        <v>18.321975530135372</v>
      </c>
      <c r="BS97" s="295">
        <f t="shared" si="121"/>
        <v>18.321975530135372</v>
      </c>
      <c r="BT97" s="295">
        <f t="shared" si="121"/>
        <v>18.321975530135372</v>
      </c>
      <c r="BU97" s="296">
        <f t="shared" si="121"/>
        <v>18.321975530135372</v>
      </c>
      <c r="BV97" s="294">
        <f t="shared" si="122"/>
        <v>19.787733572546202</v>
      </c>
      <c r="BW97" s="295">
        <f t="shared" si="123"/>
        <v>19.787733572546202</v>
      </c>
      <c r="BX97" s="295">
        <f t="shared" si="123"/>
        <v>19.787733572546202</v>
      </c>
      <c r="BY97" s="295">
        <f t="shared" si="123"/>
        <v>19.787733572546202</v>
      </c>
      <c r="BZ97" s="295">
        <f t="shared" si="123"/>
        <v>19.787733572546202</v>
      </c>
      <c r="CA97" s="295">
        <f t="shared" si="123"/>
        <v>19.787733572546202</v>
      </c>
      <c r="CB97" s="295">
        <f t="shared" si="123"/>
        <v>19.787733572546202</v>
      </c>
      <c r="CC97" s="295">
        <f t="shared" si="123"/>
        <v>19.787733572546202</v>
      </c>
      <c r="CD97" s="295">
        <f t="shared" si="123"/>
        <v>19.787733572546202</v>
      </c>
      <c r="CE97" s="295">
        <f t="shared" si="123"/>
        <v>19.787733572546202</v>
      </c>
      <c r="CF97" s="295">
        <f t="shared" si="123"/>
        <v>19.787733572546202</v>
      </c>
      <c r="CG97" s="296">
        <f t="shared" si="123"/>
        <v>19.787733572546202</v>
      </c>
      <c r="CH97" s="294">
        <f t="shared" si="124"/>
        <v>21.568629594075357</v>
      </c>
      <c r="CI97" s="295">
        <f t="shared" si="125"/>
        <v>21.568629594075357</v>
      </c>
      <c r="CJ97" s="295">
        <f t="shared" si="125"/>
        <v>21.568629594075357</v>
      </c>
      <c r="CK97" s="295">
        <f t="shared" si="125"/>
        <v>21.568629594075357</v>
      </c>
      <c r="CL97" s="295">
        <f t="shared" si="125"/>
        <v>21.568629594075357</v>
      </c>
      <c r="CM97" s="295">
        <f t="shared" si="125"/>
        <v>21.568629594075357</v>
      </c>
      <c r="CN97" s="295">
        <f t="shared" si="125"/>
        <v>21.568629594075357</v>
      </c>
      <c r="CO97" s="295">
        <f t="shared" si="125"/>
        <v>21.568629594075357</v>
      </c>
      <c r="CP97" s="295">
        <f t="shared" si="125"/>
        <v>21.568629594075357</v>
      </c>
      <c r="CQ97" s="295">
        <f t="shared" si="125"/>
        <v>21.568629594075357</v>
      </c>
      <c r="CR97" s="295">
        <f t="shared" si="125"/>
        <v>21.568629594075357</v>
      </c>
      <c r="CS97" s="296">
        <f t="shared" si="125"/>
        <v>21.568629594075357</v>
      </c>
    </row>
    <row r="98" spans="1:97" s="156" customFormat="1" x14ac:dyDescent="0.25">
      <c r="A98" s="156" t="s">
        <v>69</v>
      </c>
      <c r="B98" s="156">
        <f t="shared" si="117"/>
        <v>18.035</v>
      </c>
      <c r="C98" s="156">
        <f t="shared" si="117"/>
        <v>16.153142857142857</v>
      </c>
      <c r="D98" s="156">
        <f t="shared" si="117"/>
        <v>25.133749999999999</v>
      </c>
      <c r="E98" s="156">
        <f t="shared" si="117"/>
        <v>15.746666666666668</v>
      </c>
      <c r="F98" s="156">
        <f t="shared" si="117"/>
        <v>-2.3321333333333332</v>
      </c>
      <c r="G98" s="156">
        <f t="shared" si="117"/>
        <v>22.924933333333335</v>
      </c>
      <c r="H98" s="156">
        <f t="shared" si="117"/>
        <v>19.643999999999998</v>
      </c>
      <c r="I98" s="156">
        <f t="shared" si="117"/>
        <v>20.519526315789474</v>
      </c>
      <c r="J98" s="156">
        <f t="shared" si="117"/>
        <v>24.327249999999999</v>
      </c>
      <c r="K98" s="156">
        <f t="shared" si="117"/>
        <v>19.109044444444446</v>
      </c>
      <c r="L98" s="156">
        <f t="shared" si="117"/>
        <v>17.160306451612904</v>
      </c>
      <c r="M98" s="157">
        <f t="shared" si="117"/>
        <v>23.862016393442623</v>
      </c>
      <c r="N98" s="156">
        <f t="shared" si="117"/>
        <v>16.526125</v>
      </c>
      <c r="O98" s="156">
        <f t="shared" si="117"/>
        <v>26.7690625</v>
      </c>
      <c r="P98" s="156">
        <f t="shared" si="117"/>
        <v>19.275043956043955</v>
      </c>
      <c r="Q98" s="156">
        <f t="shared" si="117"/>
        <v>9.7587441860465116</v>
      </c>
      <c r="R98" s="156">
        <f t="shared" si="117"/>
        <v>17.981029411764705</v>
      </c>
      <c r="S98" s="156">
        <f t="shared" si="117"/>
        <v>14.970957264957265</v>
      </c>
      <c r="T98" s="297">
        <v>14.095689655172412</v>
      </c>
      <c r="U98" s="297">
        <v>20.192837837837839</v>
      </c>
      <c r="V98" s="297">
        <v>17.5</v>
      </c>
      <c r="W98" s="297">
        <v>17.5</v>
      </c>
      <c r="X98" s="297">
        <v>17.5</v>
      </c>
      <c r="Y98" s="290">
        <v>17.5</v>
      </c>
      <c r="Z98" s="298">
        <f>AVERAGE(N98:Y98)*1.02</f>
        <v>17.813406634004931</v>
      </c>
      <c r="AA98" s="295">
        <f t="shared" si="126"/>
        <v>17.813406634004931</v>
      </c>
      <c r="AB98" s="295">
        <f t="shared" si="126"/>
        <v>17.813406634004931</v>
      </c>
      <c r="AC98" s="295">
        <f t="shared" si="126"/>
        <v>17.813406634004931</v>
      </c>
      <c r="AD98" s="295">
        <f t="shared" si="126"/>
        <v>17.813406634004931</v>
      </c>
      <c r="AE98" s="295">
        <f t="shared" si="126"/>
        <v>17.813406634004931</v>
      </c>
      <c r="AF98" s="295">
        <f t="shared" si="126"/>
        <v>17.813406634004931</v>
      </c>
      <c r="AG98" s="295">
        <f t="shared" si="126"/>
        <v>17.813406634004931</v>
      </c>
      <c r="AH98" s="295">
        <f t="shared" si="126"/>
        <v>17.813406634004931</v>
      </c>
      <c r="AI98" s="295">
        <f t="shared" si="126"/>
        <v>17.813406634004931</v>
      </c>
      <c r="AJ98" s="295">
        <f t="shared" si="126"/>
        <v>17.813406634004931</v>
      </c>
      <c r="AK98" s="296">
        <f t="shared" si="126"/>
        <v>17.813406634004931</v>
      </c>
      <c r="AL98" s="294">
        <f t="shared" si="128"/>
        <v>18.704076965705177</v>
      </c>
      <c r="AM98" s="295">
        <f t="shared" si="118"/>
        <v>18.704076965705177</v>
      </c>
      <c r="AN98" s="295">
        <f t="shared" si="118"/>
        <v>18.704076965705177</v>
      </c>
      <c r="AO98" s="295">
        <f t="shared" si="118"/>
        <v>18.704076965705177</v>
      </c>
      <c r="AP98" s="295">
        <f t="shared" si="118"/>
        <v>18.704076965705177</v>
      </c>
      <c r="AQ98" s="295">
        <f t="shared" si="118"/>
        <v>18.704076965705177</v>
      </c>
      <c r="AR98" s="295">
        <f t="shared" si="118"/>
        <v>18.704076965705177</v>
      </c>
      <c r="AS98" s="295">
        <f t="shared" si="118"/>
        <v>18.704076965705177</v>
      </c>
      <c r="AT98" s="295">
        <f t="shared" si="118"/>
        <v>18.704076965705177</v>
      </c>
      <c r="AU98" s="295">
        <f t="shared" si="118"/>
        <v>18.704076965705177</v>
      </c>
      <c r="AV98" s="295">
        <f t="shared" si="118"/>
        <v>18.704076965705177</v>
      </c>
      <c r="AW98" s="296">
        <f t="shared" si="118"/>
        <v>18.704076965705177</v>
      </c>
      <c r="AX98" s="294">
        <f t="shared" si="127"/>
        <v>19.639280813990439</v>
      </c>
      <c r="AY98" s="295">
        <f t="shared" si="119"/>
        <v>19.639280813990439</v>
      </c>
      <c r="AZ98" s="295">
        <f t="shared" si="119"/>
        <v>19.639280813990439</v>
      </c>
      <c r="BA98" s="295">
        <f t="shared" si="119"/>
        <v>19.639280813990439</v>
      </c>
      <c r="BB98" s="295">
        <f t="shared" si="119"/>
        <v>19.639280813990439</v>
      </c>
      <c r="BC98" s="295">
        <f t="shared" si="119"/>
        <v>19.639280813990439</v>
      </c>
      <c r="BD98" s="295">
        <f t="shared" si="119"/>
        <v>19.639280813990439</v>
      </c>
      <c r="BE98" s="295">
        <f t="shared" si="119"/>
        <v>19.639280813990439</v>
      </c>
      <c r="BF98" s="295">
        <f t="shared" si="119"/>
        <v>19.639280813990439</v>
      </c>
      <c r="BG98" s="295">
        <f t="shared" si="119"/>
        <v>19.639280813990439</v>
      </c>
      <c r="BH98" s="295">
        <f t="shared" si="119"/>
        <v>19.639280813990439</v>
      </c>
      <c r="BI98" s="296">
        <f t="shared" si="119"/>
        <v>19.639280813990439</v>
      </c>
      <c r="BJ98" s="294">
        <f t="shared" si="120"/>
        <v>20.817637662829867</v>
      </c>
      <c r="BK98" s="295">
        <f t="shared" si="121"/>
        <v>20.817637662829867</v>
      </c>
      <c r="BL98" s="295">
        <f t="shared" si="121"/>
        <v>20.817637662829867</v>
      </c>
      <c r="BM98" s="295">
        <f t="shared" si="121"/>
        <v>20.817637662829867</v>
      </c>
      <c r="BN98" s="295">
        <f t="shared" si="121"/>
        <v>20.817637662829867</v>
      </c>
      <c r="BO98" s="295">
        <f t="shared" si="121"/>
        <v>20.817637662829867</v>
      </c>
      <c r="BP98" s="295">
        <f t="shared" si="121"/>
        <v>20.817637662829867</v>
      </c>
      <c r="BQ98" s="295">
        <f t="shared" si="121"/>
        <v>20.817637662829867</v>
      </c>
      <c r="BR98" s="295">
        <f t="shared" si="121"/>
        <v>20.817637662829867</v>
      </c>
      <c r="BS98" s="295">
        <f t="shared" si="121"/>
        <v>20.817637662829867</v>
      </c>
      <c r="BT98" s="295">
        <f t="shared" si="121"/>
        <v>20.817637662829867</v>
      </c>
      <c r="BU98" s="296">
        <f t="shared" si="121"/>
        <v>20.817637662829867</v>
      </c>
      <c r="BV98" s="294">
        <f t="shared" si="122"/>
        <v>22.483048675856256</v>
      </c>
      <c r="BW98" s="295">
        <f t="shared" si="123"/>
        <v>22.483048675856256</v>
      </c>
      <c r="BX98" s="295">
        <f t="shared" si="123"/>
        <v>22.483048675856256</v>
      </c>
      <c r="BY98" s="295">
        <f t="shared" si="123"/>
        <v>22.483048675856256</v>
      </c>
      <c r="BZ98" s="295">
        <f t="shared" si="123"/>
        <v>22.483048675856256</v>
      </c>
      <c r="CA98" s="295">
        <f t="shared" si="123"/>
        <v>22.483048675856256</v>
      </c>
      <c r="CB98" s="295">
        <f t="shared" si="123"/>
        <v>22.483048675856256</v>
      </c>
      <c r="CC98" s="295">
        <f t="shared" si="123"/>
        <v>22.483048675856256</v>
      </c>
      <c r="CD98" s="295">
        <f t="shared" si="123"/>
        <v>22.483048675856256</v>
      </c>
      <c r="CE98" s="295">
        <f t="shared" si="123"/>
        <v>22.483048675856256</v>
      </c>
      <c r="CF98" s="295">
        <f t="shared" si="123"/>
        <v>22.483048675856256</v>
      </c>
      <c r="CG98" s="296">
        <f t="shared" si="123"/>
        <v>22.483048675856256</v>
      </c>
      <c r="CH98" s="294">
        <f t="shared" si="124"/>
        <v>24.506523056683321</v>
      </c>
      <c r="CI98" s="295">
        <f t="shared" si="125"/>
        <v>24.506523056683321</v>
      </c>
      <c r="CJ98" s="295">
        <f t="shared" si="125"/>
        <v>24.506523056683321</v>
      </c>
      <c r="CK98" s="295">
        <f t="shared" si="125"/>
        <v>24.506523056683321</v>
      </c>
      <c r="CL98" s="295">
        <f t="shared" si="125"/>
        <v>24.506523056683321</v>
      </c>
      <c r="CM98" s="295">
        <f t="shared" si="125"/>
        <v>24.506523056683321</v>
      </c>
      <c r="CN98" s="295">
        <f t="shared" si="125"/>
        <v>24.506523056683321</v>
      </c>
      <c r="CO98" s="295">
        <f t="shared" si="125"/>
        <v>24.506523056683321</v>
      </c>
      <c r="CP98" s="295">
        <f t="shared" si="125"/>
        <v>24.506523056683321</v>
      </c>
      <c r="CQ98" s="295">
        <f t="shared" si="125"/>
        <v>24.506523056683321</v>
      </c>
      <c r="CR98" s="295">
        <f t="shared" si="125"/>
        <v>24.506523056683321</v>
      </c>
      <c r="CS98" s="296">
        <f t="shared" si="125"/>
        <v>24.506523056683321</v>
      </c>
    </row>
    <row r="99" spans="1:97" s="203" customFormat="1" x14ac:dyDescent="0.25">
      <c r="A99" s="203" t="s">
        <v>100</v>
      </c>
      <c r="B99" s="203">
        <f t="shared" si="117"/>
        <v>16.213059375</v>
      </c>
      <c r="C99" s="203">
        <f t="shared" si="117"/>
        <v>14.947368613138689</v>
      </c>
      <c r="D99" s="203">
        <f t="shared" si="117"/>
        <v>18.28301573033708</v>
      </c>
      <c r="E99" s="203">
        <f t="shared" si="117"/>
        <v>20.76383509513742</v>
      </c>
      <c r="F99" s="203">
        <f t="shared" si="117"/>
        <v>14.457357999999997</v>
      </c>
      <c r="G99" s="203">
        <f t="shared" si="117"/>
        <v>15.314023550724638</v>
      </c>
      <c r="H99" s="203">
        <f t="shared" si="117"/>
        <v>18.446419590643274</v>
      </c>
      <c r="I99" s="203">
        <f t="shared" si="117"/>
        <v>14.669515217391305</v>
      </c>
      <c r="J99" s="203">
        <f t="shared" si="117"/>
        <v>16.05175237191651</v>
      </c>
      <c r="K99" s="203">
        <f t="shared" si="117"/>
        <v>15.228360153256705</v>
      </c>
      <c r="L99" s="203">
        <f t="shared" si="117"/>
        <v>15.298923968139052</v>
      </c>
      <c r="M99" s="204">
        <f t="shared" si="117"/>
        <v>18.101516177577142</v>
      </c>
      <c r="N99" s="203">
        <f t="shared" si="117"/>
        <v>15.023862527716183</v>
      </c>
      <c r="O99" s="203">
        <f t="shared" si="117"/>
        <v>14.806535031847133</v>
      </c>
      <c r="P99" s="203">
        <f t="shared" si="117"/>
        <v>15.804022222222223</v>
      </c>
      <c r="Q99" s="203">
        <f t="shared" si="117"/>
        <v>18.711707898658734</v>
      </c>
      <c r="R99" s="203">
        <f t="shared" si="117"/>
        <v>15.519617363344052</v>
      </c>
      <c r="S99" s="203">
        <f t="shared" si="117"/>
        <v>14.309130938586366</v>
      </c>
      <c r="T99" s="299">
        <f t="shared" ref="T99:CE99" si="129">IFERROR(T29/T77,"")</f>
        <v>15.059410646387843</v>
      </c>
      <c r="U99" s="299">
        <f t="shared" si="129"/>
        <v>13.790500387296692</v>
      </c>
      <c r="V99" s="299">
        <f t="shared" si="129"/>
        <v>14.72483622972795</v>
      </c>
      <c r="W99" s="299">
        <f t="shared" si="129"/>
        <v>14.770106409730602</v>
      </c>
      <c r="X99" s="299">
        <f t="shared" si="129"/>
        <v>14.796668153492908</v>
      </c>
      <c r="Y99" s="300">
        <f t="shared" si="129"/>
        <v>14.800354196274657</v>
      </c>
      <c r="Z99" s="203">
        <f t="shared" si="129"/>
        <v>14.450824645800447</v>
      </c>
      <c r="AA99" s="203">
        <f t="shared" si="129"/>
        <v>14.901247392092406</v>
      </c>
      <c r="AB99" s="203">
        <f t="shared" si="129"/>
        <v>14.597356775821595</v>
      </c>
      <c r="AC99" s="203">
        <f t="shared" si="129"/>
        <v>14.641575841606983</v>
      </c>
      <c r="AD99" s="203">
        <f t="shared" si="129"/>
        <v>14.657207284536181</v>
      </c>
      <c r="AE99" s="203">
        <f t="shared" si="129"/>
        <v>14.601398390787629</v>
      </c>
      <c r="AF99" s="203">
        <f t="shared" si="129"/>
        <v>14.436059960558691</v>
      </c>
      <c r="AG99" s="203">
        <f t="shared" si="129"/>
        <v>14.47806207487228</v>
      </c>
      <c r="AH99" s="203">
        <f t="shared" si="129"/>
        <v>14.503506222042517</v>
      </c>
      <c r="AI99" s="203">
        <f t="shared" si="129"/>
        <v>14.520094887354404</v>
      </c>
      <c r="AJ99" s="203">
        <f t="shared" si="129"/>
        <v>14.633463097086929</v>
      </c>
      <c r="AK99" s="204">
        <f t="shared" si="129"/>
        <v>14.64367742077944</v>
      </c>
      <c r="AL99" s="203">
        <f t="shared" si="129"/>
        <v>15.675887847895723</v>
      </c>
      <c r="AM99" s="203">
        <f t="shared" si="129"/>
        <v>16.008040806435439</v>
      </c>
      <c r="AN99" s="203">
        <f t="shared" si="129"/>
        <v>15.464938515681627</v>
      </c>
      <c r="AO99" s="203">
        <f t="shared" si="129"/>
        <v>15.329360176257508</v>
      </c>
      <c r="AP99" s="203">
        <f t="shared" si="129"/>
        <v>15.24304559629412</v>
      </c>
      <c r="AQ99" s="203">
        <f t="shared" si="129"/>
        <v>15.213350366570978</v>
      </c>
      <c r="AR99" s="203">
        <f t="shared" si="129"/>
        <v>15.040137191495278</v>
      </c>
      <c r="AS99" s="203">
        <f t="shared" si="129"/>
        <v>15.033707178976726</v>
      </c>
      <c r="AT99" s="203">
        <f t="shared" si="129"/>
        <v>15.096377488540892</v>
      </c>
      <c r="AU99" s="203">
        <f t="shared" si="129"/>
        <v>15.09706860126326</v>
      </c>
      <c r="AV99" s="203">
        <f t="shared" si="129"/>
        <v>15.173600167599638</v>
      </c>
      <c r="AW99" s="204">
        <f t="shared" si="129"/>
        <v>15.110636233519209</v>
      </c>
      <c r="AX99" s="203">
        <f t="shared" si="129"/>
        <v>16.718489290289728</v>
      </c>
      <c r="AY99" s="203">
        <f t="shared" si="129"/>
        <v>17.075508868634149</v>
      </c>
      <c r="AZ99" s="203">
        <f t="shared" si="129"/>
        <v>16.339559693741975</v>
      </c>
      <c r="BA99" s="203">
        <f t="shared" si="129"/>
        <v>16.107240415463256</v>
      </c>
      <c r="BB99" s="203">
        <f t="shared" si="129"/>
        <v>15.98220185743121</v>
      </c>
      <c r="BC99" s="203">
        <f t="shared" si="129"/>
        <v>15.932521232826444</v>
      </c>
      <c r="BD99" s="203">
        <f t="shared" si="129"/>
        <v>15.724206470421072</v>
      </c>
      <c r="BE99" s="203">
        <f t="shared" si="129"/>
        <v>15.690064656391584</v>
      </c>
      <c r="BF99" s="203">
        <f t="shared" si="129"/>
        <v>15.779235999791373</v>
      </c>
      <c r="BG99" s="203">
        <f t="shared" si="129"/>
        <v>15.761685597694239</v>
      </c>
      <c r="BH99" s="203">
        <f t="shared" si="129"/>
        <v>15.808299131184169</v>
      </c>
      <c r="BI99" s="204">
        <f t="shared" si="129"/>
        <v>15.796283137898088</v>
      </c>
      <c r="BJ99" s="203">
        <f t="shared" si="129"/>
        <v>17.612154979652949</v>
      </c>
      <c r="BK99" s="203">
        <f t="shared" si="129"/>
        <v>18.02367304591338</v>
      </c>
      <c r="BL99" s="203">
        <f t="shared" si="129"/>
        <v>17.294429590124967</v>
      </c>
      <c r="BM99" s="203">
        <f t="shared" si="129"/>
        <v>17.162011997644058</v>
      </c>
      <c r="BN99" s="203">
        <f t="shared" si="129"/>
        <v>17.063132595265106</v>
      </c>
      <c r="BO99" s="203">
        <f t="shared" si="129"/>
        <v>17.035515067695396</v>
      </c>
      <c r="BP99" s="203">
        <f t="shared" si="129"/>
        <v>16.858293478074572</v>
      </c>
      <c r="BQ99" s="203">
        <f t="shared" si="129"/>
        <v>16.834978867023516</v>
      </c>
      <c r="BR99" s="203">
        <f t="shared" si="129"/>
        <v>16.932214148042839</v>
      </c>
      <c r="BS99" s="203">
        <f t="shared" si="129"/>
        <v>16.931066994756435</v>
      </c>
      <c r="BT99" s="203">
        <f t="shared" si="129"/>
        <v>16.975354658552813</v>
      </c>
      <c r="BU99" s="204">
        <f t="shared" si="129"/>
        <v>16.966843116706912</v>
      </c>
      <c r="BV99" s="203">
        <f t="shared" si="129"/>
        <v>19.278819471155266</v>
      </c>
      <c r="BW99" s="203">
        <f t="shared" si="129"/>
        <v>19.682944852629412</v>
      </c>
      <c r="BX99" s="203">
        <f t="shared" si="129"/>
        <v>18.829458351582687</v>
      </c>
      <c r="BY99" s="203">
        <f t="shared" si="129"/>
        <v>18.666161165263318</v>
      </c>
      <c r="BZ99" s="203">
        <f t="shared" si="129"/>
        <v>18.508805764255442</v>
      </c>
      <c r="CA99" s="203">
        <f t="shared" si="129"/>
        <v>18.452503481993759</v>
      </c>
      <c r="CB99" s="203">
        <f t="shared" si="129"/>
        <v>18.241413529025095</v>
      </c>
      <c r="CC99" s="203">
        <f t="shared" si="129"/>
        <v>18.206566838012712</v>
      </c>
      <c r="CD99" s="203">
        <f t="shared" si="129"/>
        <v>18.302208988123837</v>
      </c>
      <c r="CE99" s="203">
        <f t="shared" si="129"/>
        <v>18.289362652701964</v>
      </c>
      <c r="CF99" s="203">
        <f t="shared" ref="CF99:CS99" si="130">IFERROR(CF29/CF77,"")</f>
        <v>18.32443260929643</v>
      </c>
      <c r="CG99" s="204">
        <f t="shared" si="130"/>
        <v>18.343655407217362</v>
      </c>
      <c r="CH99" s="203">
        <f t="shared" si="130"/>
        <v>20.976745611146267</v>
      </c>
      <c r="CI99" s="203">
        <f t="shared" si="130"/>
        <v>21.429425358231491</v>
      </c>
      <c r="CJ99" s="203">
        <f t="shared" si="130"/>
        <v>20.487349233288374</v>
      </c>
      <c r="CK99" s="203">
        <f t="shared" si="130"/>
        <v>20.318130561874895</v>
      </c>
      <c r="CL99" s="203">
        <f t="shared" si="130"/>
        <v>20.153713582261744</v>
      </c>
      <c r="CM99" s="203">
        <f t="shared" si="130"/>
        <v>20.100892380403501</v>
      </c>
      <c r="CN99" s="203">
        <f t="shared" si="130"/>
        <v>19.878984566718099</v>
      </c>
      <c r="CO99" s="203">
        <f t="shared" si="130"/>
        <v>19.843445679657631</v>
      </c>
      <c r="CP99" s="203">
        <f t="shared" si="130"/>
        <v>19.950532466876769</v>
      </c>
      <c r="CQ99" s="203">
        <f t="shared" si="130"/>
        <v>19.942326197752141</v>
      </c>
      <c r="CR99" s="203">
        <f t="shared" si="130"/>
        <v>19.984054366422544</v>
      </c>
      <c r="CS99" s="204">
        <f t="shared" si="130"/>
        <v>20.008436459228871</v>
      </c>
    </row>
    <row r="101" spans="1:97" s="236" customFormat="1" x14ac:dyDescent="0.25">
      <c r="A101" s="233"/>
      <c r="B101" s="233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5"/>
      <c r="N101" s="234"/>
      <c r="O101" s="234"/>
      <c r="P101" s="234"/>
      <c r="Q101" s="234"/>
      <c r="R101" s="234"/>
      <c r="S101" s="234"/>
      <c r="T101" s="234"/>
      <c r="U101" s="234"/>
      <c r="V101" s="234"/>
      <c r="W101" s="234"/>
      <c r="X101" s="234"/>
      <c r="Y101" s="235"/>
      <c r="Z101" s="234"/>
      <c r="AA101" s="234"/>
      <c r="AB101" s="234"/>
      <c r="AC101" s="234"/>
      <c r="AD101" s="234"/>
      <c r="AE101" s="234"/>
      <c r="AF101" s="234"/>
      <c r="AG101" s="234"/>
      <c r="AH101" s="234"/>
      <c r="AI101" s="234"/>
      <c r="AJ101" s="234"/>
      <c r="AK101" s="235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5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5"/>
      <c r="BJ101" s="234"/>
      <c r="BK101" s="234"/>
      <c r="BL101" s="234"/>
      <c r="BM101" s="234"/>
      <c r="BN101" s="234"/>
      <c r="BO101" s="234"/>
      <c r="BP101" s="234"/>
      <c r="BQ101" s="234"/>
      <c r="BR101" s="234"/>
      <c r="BS101" s="234"/>
      <c r="BT101" s="234"/>
      <c r="BU101" s="235"/>
      <c r="BV101" s="234"/>
      <c r="BW101" s="234"/>
      <c r="BX101" s="234"/>
      <c r="BY101" s="234"/>
      <c r="BZ101" s="234"/>
      <c r="CA101" s="234"/>
      <c r="CB101" s="234"/>
      <c r="CC101" s="234"/>
      <c r="CD101" s="234"/>
      <c r="CE101" s="234"/>
      <c r="CF101" s="234"/>
      <c r="CG101" s="235"/>
      <c r="CH101" s="234"/>
      <c r="CI101" s="234"/>
      <c r="CJ101" s="234"/>
      <c r="CK101" s="234"/>
      <c r="CL101" s="234"/>
      <c r="CM101" s="234"/>
      <c r="CN101" s="234"/>
      <c r="CO101" s="234"/>
      <c r="CP101" s="234"/>
      <c r="CQ101" s="234"/>
      <c r="CR101" s="234"/>
      <c r="CS101" s="235"/>
    </row>
    <row r="102" spans="1:97" s="140" customFormat="1" x14ac:dyDescent="0.25">
      <c r="A102" s="140" t="s">
        <v>252</v>
      </c>
      <c r="B102" s="140">
        <f t="shared" ref="B102:BM102" si="131">B47</f>
        <v>42005</v>
      </c>
      <c r="C102" s="140">
        <f t="shared" si="131"/>
        <v>42036</v>
      </c>
      <c r="D102" s="140">
        <f t="shared" si="131"/>
        <v>42064</v>
      </c>
      <c r="E102" s="140">
        <f t="shared" si="131"/>
        <v>42095</v>
      </c>
      <c r="F102" s="140">
        <f t="shared" si="131"/>
        <v>42125</v>
      </c>
      <c r="G102" s="140">
        <f t="shared" si="131"/>
        <v>42156</v>
      </c>
      <c r="H102" s="140">
        <f t="shared" si="131"/>
        <v>42186</v>
      </c>
      <c r="I102" s="140">
        <f t="shared" si="131"/>
        <v>42217</v>
      </c>
      <c r="J102" s="140">
        <f t="shared" si="131"/>
        <v>42248</v>
      </c>
      <c r="K102" s="140">
        <f t="shared" si="131"/>
        <v>42278</v>
      </c>
      <c r="L102" s="140">
        <f t="shared" si="131"/>
        <v>42309</v>
      </c>
      <c r="M102" s="141">
        <f t="shared" si="131"/>
        <v>42339</v>
      </c>
      <c r="N102" s="212">
        <f t="shared" si="131"/>
        <v>42370</v>
      </c>
      <c r="O102" s="212">
        <f t="shared" si="131"/>
        <v>42401</v>
      </c>
      <c r="P102" s="212">
        <f t="shared" si="131"/>
        <v>42430</v>
      </c>
      <c r="Q102" s="212">
        <f t="shared" si="131"/>
        <v>42461</v>
      </c>
      <c r="R102" s="212">
        <f t="shared" si="131"/>
        <v>42491</v>
      </c>
      <c r="S102" s="212">
        <f t="shared" si="131"/>
        <v>42522</v>
      </c>
      <c r="T102" s="140">
        <f t="shared" si="131"/>
        <v>42552</v>
      </c>
      <c r="U102" s="140">
        <f t="shared" si="131"/>
        <v>42583</v>
      </c>
      <c r="V102" s="140">
        <f t="shared" si="131"/>
        <v>42614</v>
      </c>
      <c r="W102" s="140">
        <f t="shared" si="131"/>
        <v>42644</v>
      </c>
      <c r="X102" s="140">
        <f t="shared" si="131"/>
        <v>42675</v>
      </c>
      <c r="Y102" s="141">
        <f t="shared" si="131"/>
        <v>42705</v>
      </c>
      <c r="Z102" s="140">
        <f t="shared" si="131"/>
        <v>42752</v>
      </c>
      <c r="AA102" s="140">
        <f t="shared" si="131"/>
        <v>42783</v>
      </c>
      <c r="AB102" s="140">
        <f t="shared" si="131"/>
        <v>42811</v>
      </c>
      <c r="AC102" s="140">
        <f t="shared" si="131"/>
        <v>42842</v>
      </c>
      <c r="AD102" s="140">
        <f t="shared" si="131"/>
        <v>42872</v>
      </c>
      <c r="AE102" s="140">
        <f t="shared" si="131"/>
        <v>42903</v>
      </c>
      <c r="AF102" s="140">
        <f t="shared" si="131"/>
        <v>42933</v>
      </c>
      <c r="AG102" s="140">
        <f t="shared" si="131"/>
        <v>42964</v>
      </c>
      <c r="AH102" s="140">
        <f t="shared" si="131"/>
        <v>42995</v>
      </c>
      <c r="AI102" s="140">
        <f t="shared" si="131"/>
        <v>43025</v>
      </c>
      <c r="AJ102" s="140">
        <f t="shared" si="131"/>
        <v>43056</v>
      </c>
      <c r="AK102" s="141">
        <f t="shared" si="131"/>
        <v>43086</v>
      </c>
      <c r="AL102" s="140">
        <f t="shared" si="131"/>
        <v>43118</v>
      </c>
      <c r="AM102" s="140">
        <f t="shared" si="131"/>
        <v>43149</v>
      </c>
      <c r="AN102" s="140">
        <f t="shared" si="131"/>
        <v>43177</v>
      </c>
      <c r="AO102" s="140">
        <f t="shared" si="131"/>
        <v>43208</v>
      </c>
      <c r="AP102" s="140">
        <f t="shared" si="131"/>
        <v>43238</v>
      </c>
      <c r="AQ102" s="140">
        <f t="shared" si="131"/>
        <v>43269</v>
      </c>
      <c r="AR102" s="140">
        <f t="shared" si="131"/>
        <v>43299</v>
      </c>
      <c r="AS102" s="140">
        <f t="shared" si="131"/>
        <v>43330</v>
      </c>
      <c r="AT102" s="140">
        <f t="shared" si="131"/>
        <v>43361</v>
      </c>
      <c r="AU102" s="140">
        <f t="shared" si="131"/>
        <v>43391</v>
      </c>
      <c r="AV102" s="140">
        <f t="shared" si="131"/>
        <v>43422</v>
      </c>
      <c r="AW102" s="141">
        <f t="shared" si="131"/>
        <v>43452</v>
      </c>
      <c r="AX102" s="140">
        <f t="shared" si="131"/>
        <v>43483</v>
      </c>
      <c r="AY102" s="140">
        <f t="shared" si="131"/>
        <v>43514</v>
      </c>
      <c r="AZ102" s="140">
        <f t="shared" si="131"/>
        <v>43542</v>
      </c>
      <c r="BA102" s="140">
        <f t="shared" si="131"/>
        <v>43573</v>
      </c>
      <c r="BB102" s="140">
        <f t="shared" si="131"/>
        <v>43603</v>
      </c>
      <c r="BC102" s="140">
        <f t="shared" si="131"/>
        <v>43634</v>
      </c>
      <c r="BD102" s="140">
        <f t="shared" si="131"/>
        <v>43664</v>
      </c>
      <c r="BE102" s="140">
        <f t="shared" si="131"/>
        <v>43695</v>
      </c>
      <c r="BF102" s="140">
        <f t="shared" si="131"/>
        <v>43726</v>
      </c>
      <c r="BG102" s="140">
        <f t="shared" si="131"/>
        <v>43756</v>
      </c>
      <c r="BH102" s="140">
        <f t="shared" si="131"/>
        <v>43787</v>
      </c>
      <c r="BI102" s="141">
        <f t="shared" si="131"/>
        <v>43817</v>
      </c>
      <c r="BJ102" s="140">
        <f t="shared" si="131"/>
        <v>43848</v>
      </c>
      <c r="BK102" s="140">
        <f t="shared" si="131"/>
        <v>43879</v>
      </c>
      <c r="BL102" s="140">
        <f t="shared" si="131"/>
        <v>43908</v>
      </c>
      <c r="BM102" s="140">
        <f t="shared" si="131"/>
        <v>43939</v>
      </c>
      <c r="BN102" s="140">
        <f t="shared" ref="BN102:CS102" si="132">BN47</f>
        <v>43969</v>
      </c>
      <c r="BO102" s="140">
        <f t="shared" si="132"/>
        <v>44000</v>
      </c>
      <c r="BP102" s="140">
        <f t="shared" si="132"/>
        <v>44030</v>
      </c>
      <c r="BQ102" s="140">
        <f t="shared" si="132"/>
        <v>44061</v>
      </c>
      <c r="BR102" s="140">
        <f t="shared" si="132"/>
        <v>44092</v>
      </c>
      <c r="BS102" s="140">
        <f t="shared" si="132"/>
        <v>44122</v>
      </c>
      <c r="BT102" s="140">
        <f t="shared" si="132"/>
        <v>44153</v>
      </c>
      <c r="BU102" s="141">
        <f t="shared" si="132"/>
        <v>44183</v>
      </c>
      <c r="BV102" s="140">
        <f t="shared" si="132"/>
        <v>44214</v>
      </c>
      <c r="BW102" s="140">
        <f t="shared" si="132"/>
        <v>44245</v>
      </c>
      <c r="BX102" s="140">
        <f t="shared" si="132"/>
        <v>44273</v>
      </c>
      <c r="BY102" s="140">
        <f t="shared" si="132"/>
        <v>44304</v>
      </c>
      <c r="BZ102" s="140">
        <f t="shared" si="132"/>
        <v>44334</v>
      </c>
      <c r="CA102" s="140">
        <f t="shared" si="132"/>
        <v>44365</v>
      </c>
      <c r="CB102" s="140">
        <f t="shared" si="132"/>
        <v>44395</v>
      </c>
      <c r="CC102" s="140">
        <f t="shared" si="132"/>
        <v>44426</v>
      </c>
      <c r="CD102" s="140">
        <f t="shared" si="132"/>
        <v>44457</v>
      </c>
      <c r="CE102" s="140">
        <f t="shared" si="132"/>
        <v>44487</v>
      </c>
      <c r="CF102" s="140">
        <f t="shared" si="132"/>
        <v>44518</v>
      </c>
      <c r="CG102" s="141">
        <f t="shared" si="132"/>
        <v>44548</v>
      </c>
      <c r="CH102" s="140">
        <f t="shared" si="132"/>
        <v>44579</v>
      </c>
      <c r="CI102" s="140">
        <f t="shared" si="132"/>
        <v>44610</v>
      </c>
      <c r="CJ102" s="140">
        <f t="shared" si="132"/>
        <v>44638</v>
      </c>
      <c r="CK102" s="140">
        <f t="shared" si="132"/>
        <v>44669</v>
      </c>
      <c r="CL102" s="140">
        <f t="shared" si="132"/>
        <v>44699</v>
      </c>
      <c r="CM102" s="140">
        <f t="shared" si="132"/>
        <v>44730</v>
      </c>
      <c r="CN102" s="140">
        <f t="shared" si="132"/>
        <v>44760</v>
      </c>
      <c r="CO102" s="140">
        <f t="shared" si="132"/>
        <v>44791</v>
      </c>
      <c r="CP102" s="140">
        <f t="shared" si="132"/>
        <v>44822</v>
      </c>
      <c r="CQ102" s="140">
        <f t="shared" si="132"/>
        <v>44852</v>
      </c>
      <c r="CR102" s="140">
        <f t="shared" si="132"/>
        <v>44883</v>
      </c>
      <c r="CS102" s="141">
        <f t="shared" si="132"/>
        <v>44913</v>
      </c>
    </row>
    <row r="103" spans="1:97" x14ac:dyDescent="0.25">
      <c r="A103" s="134" t="s">
        <v>99</v>
      </c>
      <c r="B103" s="207">
        <f t="shared" ref="B103:BM106" si="133">IFERROR(B22/B48,"")</f>
        <v>52.61427272727272</v>
      </c>
      <c r="C103" s="207">
        <f t="shared" si="133"/>
        <v>45.105399999999996</v>
      </c>
      <c r="D103" s="207">
        <f t="shared" si="133"/>
        <v>176.113</v>
      </c>
      <c r="E103" s="207">
        <f t="shared" si="133"/>
        <v>76.512</v>
      </c>
      <c r="F103" s="207">
        <f t="shared" si="133"/>
        <v>36.935437499999999</v>
      </c>
      <c r="G103" s="207">
        <f t="shared" si="133"/>
        <v>39.365769230769232</v>
      </c>
      <c r="H103" s="207">
        <f t="shared" si="133"/>
        <v>191.76299999999998</v>
      </c>
      <c r="I103" s="207">
        <f t="shared" si="133"/>
        <v>39.086846153846153</v>
      </c>
      <c r="J103" s="207">
        <f t="shared" si="133"/>
        <v>77.591529411764711</v>
      </c>
      <c r="K103" s="207">
        <f t="shared" si="133"/>
        <v>38.077578947368423</v>
      </c>
      <c r="L103" s="207">
        <f t="shared" si="133"/>
        <v>109.59108333333334</v>
      </c>
      <c r="M103" s="301">
        <f t="shared" si="133"/>
        <v>211.9409</v>
      </c>
      <c r="N103" s="207">
        <f t="shared" si="133"/>
        <v>56.027333333333331</v>
      </c>
      <c r="O103" s="207">
        <f t="shared" si="133"/>
        <v>54.89875</v>
      </c>
      <c r="P103" s="207">
        <f t="shared" si="133"/>
        <v>42.259722222222223</v>
      </c>
      <c r="Q103" s="207">
        <f t="shared" si="133"/>
        <v>87.715000000000003</v>
      </c>
      <c r="R103" s="207">
        <f t="shared" si="133"/>
        <v>83.429000000000002</v>
      </c>
      <c r="S103" s="207">
        <f t="shared" si="133"/>
        <v>89.633200000000002</v>
      </c>
      <c r="T103" s="207">
        <f t="shared" si="133"/>
        <v>69.701000000000008</v>
      </c>
      <c r="U103" s="207">
        <f t="shared" si="133"/>
        <v>56.552083333333336</v>
      </c>
      <c r="V103" s="207">
        <f t="shared" si="133"/>
        <v>84</v>
      </c>
      <c r="W103" s="207">
        <f t="shared" si="133"/>
        <v>77</v>
      </c>
      <c r="X103" s="207">
        <f t="shared" si="133"/>
        <v>84</v>
      </c>
      <c r="Y103" s="301">
        <f t="shared" si="133"/>
        <v>91</v>
      </c>
      <c r="Z103" s="139">
        <f t="shared" si="133"/>
        <v>50.232267963699499</v>
      </c>
      <c r="AA103" s="139">
        <f t="shared" si="133"/>
        <v>53.187107255681816</v>
      </c>
      <c r="AB103" s="139">
        <f t="shared" si="133"/>
        <v>55.846462618465921</v>
      </c>
      <c r="AC103" s="139">
        <f t="shared" si="133"/>
        <v>70.916143007575755</v>
      </c>
      <c r="AD103" s="139">
        <f t="shared" si="133"/>
        <v>70.916143007575755</v>
      </c>
      <c r="AE103" s="139">
        <f t="shared" si="133"/>
        <v>74.461950157954547</v>
      </c>
      <c r="AF103" s="139">
        <f t="shared" si="133"/>
        <v>67.015755142159094</v>
      </c>
      <c r="AG103" s="139">
        <f t="shared" si="133"/>
        <v>74.461950157954547</v>
      </c>
      <c r="AH103" s="139">
        <f t="shared" si="133"/>
        <v>81.553564458712103</v>
      </c>
      <c r="AI103" s="139">
        <f t="shared" si="133"/>
        <v>73.398208012840897</v>
      </c>
      <c r="AJ103" s="139">
        <f t="shared" si="133"/>
        <v>78.007757308333339</v>
      </c>
      <c r="AK103" s="160">
        <f t="shared" si="133"/>
        <v>81.553564458712103</v>
      </c>
      <c r="AL103" s="139">
        <f t="shared" si="133"/>
        <v>54.853636616359857</v>
      </c>
      <c r="AM103" s="139">
        <f t="shared" si="133"/>
        <v>57.521856497019904</v>
      </c>
      <c r="AN103" s="139">
        <f t="shared" si="133"/>
        <v>60.397949321870897</v>
      </c>
      <c r="AO103" s="139">
        <f t="shared" si="133"/>
        <v>76.69580866269321</v>
      </c>
      <c r="AP103" s="139">
        <f t="shared" si="133"/>
        <v>76.695808662693196</v>
      </c>
      <c r="AQ103" s="139">
        <f t="shared" si="133"/>
        <v>80.530599095827853</v>
      </c>
      <c r="AR103" s="139">
        <f t="shared" si="133"/>
        <v>73.884870044230411</v>
      </c>
      <c r="AS103" s="139">
        <f t="shared" si="133"/>
        <v>82.094300049144906</v>
      </c>
      <c r="AT103" s="139">
        <f t="shared" si="133"/>
        <v>89.912804815730127</v>
      </c>
      <c r="AU103" s="139">
        <f t="shared" si="133"/>
        <v>82.462886702426786</v>
      </c>
      <c r="AV103" s="139">
        <f t="shared" si="133"/>
        <v>87.641715335912536</v>
      </c>
      <c r="AW103" s="160">
        <f t="shared" si="133"/>
        <v>86.673331469879088</v>
      </c>
      <c r="AX103" s="139">
        <f t="shared" si="133"/>
        <v>61.350492045922287</v>
      </c>
      <c r="AY103" s="139">
        <f t="shared" si="133"/>
        <v>64.334735437296331</v>
      </c>
      <c r="AZ103" s="139">
        <f t="shared" si="133"/>
        <v>67.551472209161147</v>
      </c>
      <c r="BA103" s="139">
        <f t="shared" si="133"/>
        <v>85.779647249728441</v>
      </c>
      <c r="BB103" s="139">
        <f t="shared" si="133"/>
        <v>85.779647249728441</v>
      </c>
      <c r="BC103" s="139">
        <f t="shared" si="133"/>
        <v>90.068629612214863</v>
      </c>
      <c r="BD103" s="139">
        <f t="shared" si="133"/>
        <v>82.635781537420428</v>
      </c>
      <c r="BE103" s="139">
        <f t="shared" si="133"/>
        <v>91.817535041578267</v>
      </c>
      <c r="BF103" s="139">
        <f t="shared" si="133"/>
        <v>100.56206218839523</v>
      </c>
      <c r="BG103" s="139">
        <f t="shared" si="133"/>
        <v>92.229777035642485</v>
      </c>
      <c r="BH103" s="139">
        <f t="shared" si="133"/>
        <v>98.021985255272241</v>
      </c>
      <c r="BI103" s="160">
        <f t="shared" si="133"/>
        <v>102.47753003960275</v>
      </c>
      <c r="BJ103" s="139">
        <f t="shared" si="133"/>
        <v>66.332152000051153</v>
      </c>
      <c r="BK103" s="139">
        <f t="shared" si="133"/>
        <v>69.558715954804782</v>
      </c>
      <c r="BL103" s="139">
        <f t="shared" si="133"/>
        <v>73.03665175254504</v>
      </c>
      <c r="BM103" s="139">
        <f t="shared" si="133"/>
        <v>92.744954606406367</v>
      </c>
      <c r="BN103" s="139">
        <f t="shared" ref="BN103:CS110" si="134">IFERROR(BN22/BN48,"")</f>
        <v>92.744954606406395</v>
      </c>
      <c r="BO103" s="139">
        <f t="shared" si="134"/>
        <v>97.382202336726706</v>
      </c>
      <c r="BP103" s="139">
        <f t="shared" si="134"/>
        <v>89.345806998258965</v>
      </c>
      <c r="BQ103" s="139">
        <f t="shared" si="134"/>
        <v>99.273118886954407</v>
      </c>
      <c r="BR103" s="139">
        <f t="shared" si="134"/>
        <v>108.7277016380929</v>
      </c>
      <c r="BS103" s="139">
        <f t="shared" si="134"/>
        <v>99.718834930936637</v>
      </c>
      <c r="BT103" s="139">
        <f t="shared" si="134"/>
        <v>105.98137045800033</v>
      </c>
      <c r="BU103" s="160">
        <f t="shared" si="134"/>
        <v>110.79870547881846</v>
      </c>
      <c r="BV103" s="139">
        <f t="shared" si="134"/>
        <v>73.787885884856934</v>
      </c>
      <c r="BW103" s="139">
        <f t="shared" si="134"/>
        <v>77.377115628124855</v>
      </c>
      <c r="BX103" s="139">
        <f t="shared" si="134"/>
        <v>81.245971409531123</v>
      </c>
      <c r="BY103" s="139">
        <f t="shared" si="134"/>
        <v>103.1694875041665</v>
      </c>
      <c r="BZ103" s="139">
        <f t="shared" si="134"/>
        <v>103.16948750416651</v>
      </c>
      <c r="CA103" s="139">
        <f t="shared" si="134"/>
        <v>108.32796187937481</v>
      </c>
      <c r="CB103" s="139">
        <f t="shared" si="134"/>
        <v>99.388275704863304</v>
      </c>
      <c r="CC103" s="139">
        <f t="shared" si="134"/>
        <v>110.43141744984811</v>
      </c>
      <c r="CD103" s="139">
        <f t="shared" si="134"/>
        <v>120.9486953022146</v>
      </c>
      <c r="CE103" s="139">
        <f t="shared" si="134"/>
        <v>110.92723197717396</v>
      </c>
      <c r="CF103" s="139">
        <f t="shared" si="134"/>
        <v>117.89367649747959</v>
      </c>
      <c r="CG103" s="160">
        <f t="shared" si="134"/>
        <v>123.25247997463772</v>
      </c>
      <c r="CH103" s="139">
        <f t="shared" si="134"/>
        <v>82.841659482928904</v>
      </c>
      <c r="CI103" s="139">
        <f t="shared" si="134"/>
        <v>86.871287715695814</v>
      </c>
      <c r="CJ103" s="139">
        <f t="shared" si="134"/>
        <v>91.214852101480616</v>
      </c>
      <c r="CK103" s="139">
        <f t="shared" si="134"/>
        <v>115.82838362092775</v>
      </c>
      <c r="CL103" s="139">
        <f t="shared" si="134"/>
        <v>115.82838362092777</v>
      </c>
      <c r="CM103" s="139">
        <f t="shared" si="134"/>
        <v>121.61980280197415</v>
      </c>
      <c r="CN103" s="139">
        <f t="shared" si="134"/>
        <v>111.58321713385007</v>
      </c>
      <c r="CO103" s="139">
        <f t="shared" si="134"/>
        <v>123.98135237094452</v>
      </c>
      <c r="CP103" s="139">
        <f t="shared" si="134"/>
        <v>135.78910021579634</v>
      </c>
      <c r="CQ103" s="139">
        <f t="shared" si="134"/>
        <v>124.53800334077326</v>
      </c>
      <c r="CR103" s="139">
        <f t="shared" si="134"/>
        <v>132.35923060372039</v>
      </c>
      <c r="CS103" s="160">
        <f t="shared" si="134"/>
        <v>138.3755592675258</v>
      </c>
    </row>
    <row r="104" spans="1:97" x14ac:dyDescent="0.25">
      <c r="A104" s="134" t="s">
        <v>64</v>
      </c>
      <c r="B104" s="207">
        <f t="shared" si="133"/>
        <v>18.745337662337665</v>
      </c>
      <c r="C104" s="207">
        <f t="shared" si="133"/>
        <v>14.387365384615386</v>
      </c>
      <c r="D104" s="207">
        <f t="shared" si="133"/>
        <v>17.715746835443039</v>
      </c>
      <c r="E104" s="207">
        <f t="shared" si="133"/>
        <v>27.852455555555554</v>
      </c>
      <c r="F104" s="207">
        <f t="shared" si="133"/>
        <v>20.497552325581395</v>
      </c>
      <c r="G104" s="207">
        <f t="shared" si="133"/>
        <v>18.201326530612246</v>
      </c>
      <c r="H104" s="207">
        <f t="shared" si="133"/>
        <v>17.867380952380952</v>
      </c>
      <c r="I104" s="207">
        <f t="shared" si="133"/>
        <v>15.930616161616163</v>
      </c>
      <c r="J104" s="207">
        <f t="shared" si="133"/>
        <v>22.782426315789476</v>
      </c>
      <c r="K104" s="207">
        <f t="shared" si="133"/>
        <v>17.541870229007635</v>
      </c>
      <c r="L104" s="207">
        <f t="shared" si="133"/>
        <v>23.568496093750117</v>
      </c>
      <c r="M104" s="301">
        <f t="shared" si="133"/>
        <v>19.800055900621118</v>
      </c>
      <c r="N104" s="207">
        <f t="shared" si="133"/>
        <v>22.972782608695653</v>
      </c>
      <c r="O104" s="207">
        <f t="shared" si="133"/>
        <v>15.1136</v>
      </c>
      <c r="P104" s="207">
        <f t="shared" si="133"/>
        <v>23.828310160427808</v>
      </c>
      <c r="Q104" s="207">
        <f t="shared" si="133"/>
        <v>29.714468571428629</v>
      </c>
      <c r="R104" s="207">
        <f t="shared" si="133"/>
        <v>19.750324444444445</v>
      </c>
      <c r="S104" s="207">
        <f t="shared" si="133"/>
        <v>21.198652173913196</v>
      </c>
      <c r="T104" s="207">
        <f t="shared" si="133"/>
        <v>17.003350000000037</v>
      </c>
      <c r="U104" s="207">
        <f t="shared" si="133"/>
        <v>16.98816467065874</v>
      </c>
      <c r="V104" s="207">
        <f t="shared" si="133"/>
        <v>25.5</v>
      </c>
      <c r="W104" s="207">
        <f t="shared" si="133"/>
        <v>22.500000000000004</v>
      </c>
      <c r="X104" s="207">
        <f t="shared" si="133"/>
        <v>22.5</v>
      </c>
      <c r="Y104" s="301">
        <f t="shared" si="133"/>
        <v>24</v>
      </c>
      <c r="Z104" s="139">
        <f t="shared" si="133"/>
        <v>18.400619610819106</v>
      </c>
      <c r="AA104" s="139">
        <f t="shared" si="133"/>
        <v>15.786563332774168</v>
      </c>
      <c r="AB104" s="139">
        <f t="shared" si="133"/>
        <v>16.418025866085138</v>
      </c>
      <c r="AC104" s="139">
        <f t="shared" si="133"/>
        <v>17.465984963920356</v>
      </c>
      <c r="AD104" s="139">
        <f t="shared" si="133"/>
        <v>18.809522268837309</v>
      </c>
      <c r="AE104" s="139">
        <f t="shared" si="133"/>
        <v>19.749998382279173</v>
      </c>
      <c r="AF104" s="139">
        <f t="shared" si="133"/>
        <v>17.774998544051254</v>
      </c>
      <c r="AG104" s="139">
        <f t="shared" si="133"/>
        <v>18.809522268837306</v>
      </c>
      <c r="AH104" s="139">
        <f t="shared" si="133"/>
        <v>20.153059573754259</v>
      </c>
      <c r="AI104" s="139">
        <f t="shared" si="133"/>
        <v>18.137753616378834</v>
      </c>
      <c r="AJ104" s="139">
        <f t="shared" si="133"/>
        <v>18.809522268837306</v>
      </c>
      <c r="AK104" s="160">
        <f t="shared" si="133"/>
        <v>20.153059573754259</v>
      </c>
      <c r="AL104" s="139">
        <f t="shared" si="133"/>
        <v>19.136644395251864</v>
      </c>
      <c r="AM104" s="139">
        <f t="shared" si="133"/>
        <v>16.260160232757389</v>
      </c>
      <c r="AN104" s="139">
        <f t="shared" si="133"/>
        <v>16.910566642067689</v>
      </c>
      <c r="AO104" s="139">
        <f t="shared" si="133"/>
        <v>17.989964512837961</v>
      </c>
      <c r="AP104" s="139">
        <f t="shared" si="133"/>
        <v>19.37380793690242</v>
      </c>
      <c r="AQ104" s="139">
        <f t="shared" si="133"/>
        <v>20.342498333747542</v>
      </c>
      <c r="AR104" s="139">
        <f t="shared" si="133"/>
        <v>18.663748471253815</v>
      </c>
      <c r="AS104" s="139">
        <f t="shared" si="133"/>
        <v>19.749998382279166</v>
      </c>
      <c r="AT104" s="139">
        <f t="shared" si="133"/>
        <v>21.160712552441964</v>
      </c>
      <c r="AU104" s="139">
        <f t="shared" si="133"/>
        <v>19.407396369525344</v>
      </c>
      <c r="AV104" s="139">
        <f t="shared" si="133"/>
        <v>20.126188827655913</v>
      </c>
      <c r="AW104" s="160">
        <f t="shared" si="133"/>
        <v>21.563773743917046</v>
      </c>
      <c r="AX104" s="139">
        <f t="shared" si="133"/>
        <v>21.098150445765182</v>
      </c>
      <c r="AY104" s="139">
        <f t="shared" si="133"/>
        <v>17.92682665661502</v>
      </c>
      <c r="AZ104" s="139">
        <f t="shared" si="133"/>
        <v>18.643899722879627</v>
      </c>
      <c r="BA104" s="139">
        <f t="shared" si="133"/>
        <v>19.833935875403853</v>
      </c>
      <c r="BB104" s="139">
        <f t="shared" si="133"/>
        <v>21.359623250434918</v>
      </c>
      <c r="BC104" s="139">
        <f t="shared" si="133"/>
        <v>22.427604412956665</v>
      </c>
      <c r="BD104" s="139">
        <f t="shared" si="133"/>
        <v>20.576782689557334</v>
      </c>
      <c r="BE104" s="139">
        <f t="shared" si="133"/>
        <v>21.774373216462781</v>
      </c>
      <c r="BF104" s="139">
        <f t="shared" si="133"/>
        <v>23.329685589067271</v>
      </c>
      <c r="BG104" s="139">
        <f t="shared" si="133"/>
        <v>21.396654497401695</v>
      </c>
      <c r="BH104" s="139">
        <f t="shared" si="133"/>
        <v>22.189123182490643</v>
      </c>
      <c r="BI104" s="160">
        <f t="shared" si="133"/>
        <v>23.774060552668548</v>
      </c>
      <c r="BJ104" s="139">
        <f t="shared" si="133"/>
        <v>22.811320261961313</v>
      </c>
      <c r="BK104" s="139">
        <f t="shared" si="133"/>
        <v>19.382484981132162</v>
      </c>
      <c r="BL104" s="139">
        <f t="shared" si="133"/>
        <v>20.157784380377453</v>
      </c>
      <c r="BM104" s="139">
        <f t="shared" si="133"/>
        <v>21.444451468486648</v>
      </c>
      <c r="BN104" s="139">
        <f t="shared" si="134"/>
        <v>23.094024658370234</v>
      </c>
      <c r="BO104" s="139">
        <f t="shared" si="134"/>
        <v>24.248725891288743</v>
      </c>
      <c r="BP104" s="139">
        <f t="shared" si="134"/>
        <v>22.247617443949387</v>
      </c>
      <c r="BQ104" s="139">
        <f t="shared" si="134"/>
        <v>23.542452321639558</v>
      </c>
      <c r="BR104" s="139">
        <f t="shared" si="134"/>
        <v>25.224056058899528</v>
      </c>
      <c r="BS104" s="139">
        <f t="shared" si="134"/>
        <v>23.134062842590708</v>
      </c>
      <c r="BT104" s="139">
        <f t="shared" si="134"/>
        <v>23.990879984908883</v>
      </c>
      <c r="BU104" s="160">
        <f t="shared" si="134"/>
        <v>25.704514269545236</v>
      </c>
      <c r="BV104" s="139">
        <f t="shared" si="134"/>
        <v>25.375312659405779</v>
      </c>
      <c r="BW104" s="139">
        <f t="shared" si="134"/>
        <v>21.561076293011425</v>
      </c>
      <c r="BX104" s="139">
        <f t="shared" si="134"/>
        <v>22.42351934473189</v>
      </c>
      <c r="BY104" s="139">
        <f t="shared" si="134"/>
        <v>23.854807813544557</v>
      </c>
      <c r="BZ104" s="139">
        <f t="shared" si="134"/>
        <v>25.689793029971057</v>
      </c>
      <c r="CA104" s="139">
        <f t="shared" si="134"/>
        <v>26.974282681469614</v>
      </c>
      <c r="CB104" s="139">
        <f t="shared" si="134"/>
        <v>24.748249644649306</v>
      </c>
      <c r="CC104" s="139">
        <f t="shared" si="134"/>
        <v>26.188623962591862</v>
      </c>
      <c r="CD104" s="139">
        <f t="shared" si="134"/>
        <v>28.05923995991985</v>
      </c>
      <c r="CE104" s="139">
        <f t="shared" si="134"/>
        <v>25.734331506097917</v>
      </c>
      <c r="CF104" s="139">
        <f t="shared" si="134"/>
        <v>26.687454895212653</v>
      </c>
      <c r="CG104" s="160">
        <f t="shared" si="134"/>
        <v>28.593701673442133</v>
      </c>
      <c r="CH104" s="139">
        <f t="shared" si="134"/>
        <v>28.488863522714865</v>
      </c>
      <c r="CI104" s="139">
        <f t="shared" si="134"/>
        <v>24.206620354163924</v>
      </c>
      <c r="CJ104" s="139">
        <f t="shared" si="134"/>
        <v>25.174885168330487</v>
      </c>
      <c r="CK104" s="139">
        <f t="shared" si="134"/>
        <v>26.781792732266474</v>
      </c>
      <c r="CL104" s="139">
        <f t="shared" si="134"/>
        <v>28.8419306347485</v>
      </c>
      <c r="CM104" s="139">
        <f t="shared" si="134"/>
        <v>30.284027166485938</v>
      </c>
      <c r="CN104" s="139">
        <f t="shared" si="134"/>
        <v>27.784859876047776</v>
      </c>
      <c r="CO104" s="139">
        <f t="shared" si="134"/>
        <v>29.401968122801879</v>
      </c>
      <c r="CP104" s="139">
        <f t="shared" si="134"/>
        <v>31.502108703002012</v>
      </c>
      <c r="CQ104" s="139">
        <f t="shared" si="134"/>
        <v>28.89193398189613</v>
      </c>
      <c r="CR104" s="139">
        <f t="shared" si="134"/>
        <v>29.96200561085524</v>
      </c>
      <c r="CS104" s="160">
        <f t="shared" si="134"/>
        <v>32.102148868773476</v>
      </c>
    </row>
    <row r="105" spans="1:97" x14ac:dyDescent="0.25">
      <c r="A105" s="134" t="s">
        <v>65</v>
      </c>
      <c r="B105" s="207">
        <f t="shared" si="133"/>
        <v>19.580369565217392</v>
      </c>
      <c r="C105" s="207">
        <f t="shared" si="133"/>
        <v>15.411375</v>
      </c>
      <c r="D105" s="207">
        <f t="shared" si="133"/>
        <v>22.539180000000002</v>
      </c>
      <c r="E105" s="207">
        <f t="shared" si="133"/>
        <v>16.320941176470591</v>
      </c>
      <c r="F105" s="207">
        <f t="shared" si="133"/>
        <v>19.354615853658537</v>
      </c>
      <c r="G105" s="207">
        <f t="shared" si="133"/>
        <v>20.029192307692309</v>
      </c>
      <c r="H105" s="207">
        <f t="shared" si="133"/>
        <v>21.598179775280901</v>
      </c>
      <c r="I105" s="207">
        <f t="shared" si="133"/>
        <v>16.39477108433735</v>
      </c>
      <c r="J105" s="207">
        <f t="shared" si="133"/>
        <v>22.773981981981979</v>
      </c>
      <c r="K105" s="207">
        <f t="shared" si="133"/>
        <v>20.1251</v>
      </c>
      <c r="L105" s="207">
        <f t="shared" si="133"/>
        <v>22.299493150684931</v>
      </c>
      <c r="M105" s="301">
        <f t="shared" si="133"/>
        <v>26.446153846153948</v>
      </c>
      <c r="N105" s="207">
        <f t="shared" si="133"/>
        <v>13.817895522388044</v>
      </c>
      <c r="O105" s="207">
        <f t="shared" si="133"/>
        <v>18.010166666666667</v>
      </c>
      <c r="P105" s="207">
        <f t="shared" si="133"/>
        <v>20.09948</v>
      </c>
      <c r="Q105" s="207">
        <f t="shared" si="133"/>
        <v>18.101158536585366</v>
      </c>
      <c r="R105" s="207">
        <f t="shared" si="133"/>
        <v>16.671058252427184</v>
      </c>
      <c r="S105" s="207">
        <f t="shared" si="133"/>
        <v>25.946603658536588</v>
      </c>
      <c r="T105" s="207">
        <f t="shared" si="133"/>
        <v>16.018558139534882</v>
      </c>
      <c r="U105" s="207">
        <f t="shared" si="133"/>
        <v>17.577968354430379</v>
      </c>
      <c r="V105" s="207">
        <f t="shared" si="133"/>
        <v>20.800000000000004</v>
      </c>
      <c r="W105" s="207">
        <f t="shared" si="133"/>
        <v>16.900000000000002</v>
      </c>
      <c r="X105" s="207">
        <f t="shared" si="133"/>
        <v>16.899999999999999</v>
      </c>
      <c r="Y105" s="301">
        <f t="shared" si="133"/>
        <v>19.499999999999996</v>
      </c>
      <c r="Z105" s="139">
        <f t="shared" si="133"/>
        <v>12.615209105907292</v>
      </c>
      <c r="AA105" s="139">
        <f t="shared" si="133"/>
        <v>16.81616425826585</v>
      </c>
      <c r="AB105" s="139">
        <f t="shared" si="133"/>
        <v>17.488810828596485</v>
      </c>
      <c r="AC105" s="139">
        <f t="shared" si="133"/>
        <v>16.209679645672654</v>
      </c>
      <c r="AD105" s="139">
        <f t="shared" si="133"/>
        <v>17.367513906077846</v>
      </c>
      <c r="AE105" s="139">
        <f t="shared" si="133"/>
        <v>18.235889601381743</v>
      </c>
      <c r="AF105" s="139">
        <f t="shared" si="133"/>
        <v>16.412300641243565</v>
      </c>
      <c r="AG105" s="139">
        <f t="shared" si="133"/>
        <v>17.367513906077846</v>
      </c>
      <c r="AH105" s="139">
        <f t="shared" si="133"/>
        <v>18.525348166483035</v>
      </c>
      <c r="AI105" s="139">
        <f t="shared" si="133"/>
        <v>16.672813349834733</v>
      </c>
      <c r="AJ105" s="139">
        <f t="shared" si="133"/>
        <v>17.36751390607785</v>
      </c>
      <c r="AK105" s="160">
        <f t="shared" si="133"/>
        <v>18.525348166483038</v>
      </c>
      <c r="AL105" s="139">
        <f t="shared" si="133"/>
        <v>13.119817470143582</v>
      </c>
      <c r="AM105" s="139">
        <f t="shared" si="133"/>
        <v>17.320649186013828</v>
      </c>
      <c r="AN105" s="139">
        <f t="shared" si="133"/>
        <v>18.013475153454383</v>
      </c>
      <c r="AO105" s="139">
        <f t="shared" si="133"/>
        <v>16.695970035042837</v>
      </c>
      <c r="AP105" s="139">
        <f t="shared" si="133"/>
        <v>17.888539323260183</v>
      </c>
      <c r="AQ105" s="139">
        <f t="shared" si="133"/>
        <v>18.782966289423193</v>
      </c>
      <c r="AR105" s="139">
        <f t="shared" si="133"/>
        <v>17.232915673305747</v>
      </c>
      <c r="AS105" s="139">
        <f t="shared" si="133"/>
        <v>18.235889601381743</v>
      </c>
      <c r="AT105" s="139">
        <f t="shared" si="133"/>
        <v>19.451615574807189</v>
      </c>
      <c r="AU105" s="139">
        <f t="shared" si="133"/>
        <v>17.839910284323164</v>
      </c>
      <c r="AV105" s="139">
        <f t="shared" si="133"/>
        <v>18.583239879503296</v>
      </c>
      <c r="AW105" s="160">
        <f t="shared" si="133"/>
        <v>19.822122538136853</v>
      </c>
      <c r="AX105" s="139">
        <f t="shared" si="133"/>
        <v>14.464598760833303</v>
      </c>
      <c r="AY105" s="139">
        <f t="shared" si="133"/>
        <v>19.096015727580244</v>
      </c>
      <c r="AZ105" s="139">
        <f t="shared" si="133"/>
        <v>19.859856356683459</v>
      </c>
      <c r="BA105" s="139">
        <f t="shared" si="133"/>
        <v>18.407306963634728</v>
      </c>
      <c r="BB105" s="139">
        <f t="shared" si="133"/>
        <v>19.722114603894354</v>
      </c>
      <c r="BC105" s="139">
        <f t="shared" si="133"/>
        <v>20.708220334089074</v>
      </c>
      <c r="BD105" s="139">
        <f t="shared" si="133"/>
        <v>18.999289529819585</v>
      </c>
      <c r="BE105" s="139">
        <f t="shared" si="133"/>
        <v>20.10506828552337</v>
      </c>
      <c r="BF105" s="139">
        <f t="shared" si="133"/>
        <v>21.445406171224931</v>
      </c>
      <c r="BG105" s="139">
        <f t="shared" si="133"/>
        <v>19.668501088466293</v>
      </c>
      <c r="BH105" s="139">
        <f t="shared" si="133"/>
        <v>20.488021967152388</v>
      </c>
      <c r="BI105" s="160">
        <f t="shared" si="133"/>
        <v>21.853890098295878</v>
      </c>
      <c r="BJ105" s="139">
        <f t="shared" si="133"/>
        <v>15.639124180212971</v>
      </c>
      <c r="BK105" s="139">
        <f t="shared" si="133"/>
        <v>20.646612204659764</v>
      </c>
      <c r="BL105" s="139">
        <f t="shared" si="133"/>
        <v>21.472476692846158</v>
      </c>
      <c r="BM105" s="139">
        <f t="shared" si="133"/>
        <v>19.90198028908187</v>
      </c>
      <c r="BN105" s="139">
        <f t="shared" si="134"/>
        <v>21.323550309730578</v>
      </c>
      <c r="BO105" s="139">
        <f t="shared" si="134"/>
        <v>22.389727825217111</v>
      </c>
      <c r="BP105" s="139">
        <f t="shared" si="134"/>
        <v>20.542031839640938</v>
      </c>
      <c r="BQ105" s="139">
        <f t="shared" si="134"/>
        <v>21.737599830307872</v>
      </c>
      <c r="BR105" s="139">
        <f t="shared" si="134"/>
        <v>23.186773152328396</v>
      </c>
      <c r="BS105" s="139">
        <f t="shared" si="134"/>
        <v>21.265583376849758</v>
      </c>
      <c r="BT105" s="139">
        <f t="shared" si="134"/>
        <v>22.151649350885162</v>
      </c>
      <c r="BU105" s="160">
        <f t="shared" si="134"/>
        <v>23.628425974277508</v>
      </c>
      <c r="BV105" s="139">
        <f t="shared" si="134"/>
        <v>17.396961738068907</v>
      </c>
      <c r="BW105" s="139">
        <f t="shared" si="134"/>
        <v>22.967291416463524</v>
      </c>
      <c r="BX105" s="139">
        <f t="shared" si="134"/>
        <v>23.885983073122066</v>
      </c>
      <c r="BY105" s="139">
        <f t="shared" si="134"/>
        <v>22.138962873574673</v>
      </c>
      <c r="BZ105" s="139">
        <f t="shared" si="134"/>
        <v>23.720317364544293</v>
      </c>
      <c r="CA105" s="139">
        <f t="shared" si="134"/>
        <v>24.906333232771516</v>
      </c>
      <c r="CB105" s="139">
        <f t="shared" si="134"/>
        <v>22.850956218416581</v>
      </c>
      <c r="CC105" s="139">
        <f t="shared" si="134"/>
        <v>24.18090605123448</v>
      </c>
      <c r="CD105" s="139">
        <f t="shared" si="134"/>
        <v>25.792966454650109</v>
      </c>
      <c r="CE105" s="139">
        <f t="shared" si="134"/>
        <v>23.655834948407673</v>
      </c>
      <c r="CF105" s="139">
        <f t="shared" si="134"/>
        <v>24.64149473792466</v>
      </c>
      <c r="CG105" s="160">
        <f t="shared" si="134"/>
        <v>26.284261053786299</v>
      </c>
      <c r="CH105" s="139">
        <f t="shared" si="134"/>
        <v>19.531568943329965</v>
      </c>
      <c r="CI105" s="139">
        <f t="shared" si="134"/>
        <v>25.785378073263601</v>
      </c>
      <c r="CJ105" s="139">
        <f t="shared" si="134"/>
        <v>26.816793196194151</v>
      </c>
      <c r="CK105" s="139">
        <f t="shared" si="134"/>
        <v>24.855413618162284</v>
      </c>
      <c r="CL105" s="139">
        <f t="shared" si="134"/>
        <v>26.630800305173885</v>
      </c>
      <c r="CM105" s="139">
        <f t="shared" si="134"/>
        <v>27.962340320432585</v>
      </c>
      <c r="CN105" s="139">
        <f t="shared" si="134"/>
        <v>25.654768546416303</v>
      </c>
      <c r="CO105" s="139">
        <f t="shared" si="134"/>
        <v>27.147903223720952</v>
      </c>
      <c r="CP105" s="139">
        <f t="shared" si="134"/>
        <v>28.957763438635681</v>
      </c>
      <c r="CQ105" s="139">
        <f t="shared" si="134"/>
        <v>26.558405896577295</v>
      </c>
      <c r="CR105" s="139">
        <f t="shared" si="134"/>
        <v>27.665006142268016</v>
      </c>
      <c r="CS105" s="160">
        <f t="shared" si="134"/>
        <v>29.509339885085883</v>
      </c>
    </row>
    <row r="106" spans="1:97" x14ac:dyDescent="0.25">
      <c r="A106" s="134" t="s">
        <v>66</v>
      </c>
      <c r="B106" s="207">
        <f t="shared" si="133"/>
        <v>17.551921875000001</v>
      </c>
      <c r="C106" s="207">
        <f t="shared" si="133"/>
        <v>16.754944444444444</v>
      </c>
      <c r="D106" s="207">
        <f t="shared" si="133"/>
        <v>19.234750000000002</v>
      </c>
      <c r="E106" s="207">
        <f t="shared" si="133"/>
        <v>17.271862068965518</v>
      </c>
      <c r="F106" s="207">
        <f t="shared" si="133"/>
        <v>15.213203125</v>
      </c>
      <c r="G106" s="207">
        <f t="shared" si="133"/>
        <v>18.44857142857143</v>
      </c>
      <c r="H106" s="207">
        <f t="shared" si="133"/>
        <v>19.692684684684686</v>
      </c>
      <c r="I106" s="207">
        <f t="shared" si="133"/>
        <v>13.978372093023257</v>
      </c>
      <c r="J106" s="207">
        <f t="shared" si="133"/>
        <v>21.1348375</v>
      </c>
      <c r="K106" s="207">
        <f t="shared" si="133"/>
        <v>18.925597014925376</v>
      </c>
      <c r="L106" s="207">
        <f t="shared" si="133"/>
        <v>27.306295597484276</v>
      </c>
      <c r="M106" s="301">
        <f t="shared" si="133"/>
        <v>23.294449704142014</v>
      </c>
      <c r="N106" s="207">
        <f t="shared" si="133"/>
        <v>13.165360824742267</v>
      </c>
      <c r="O106" s="207">
        <f t="shared" si="133"/>
        <v>15.446917355371902</v>
      </c>
      <c r="P106" s="207">
        <f t="shared" si="133"/>
        <v>28.877604166666668</v>
      </c>
      <c r="Q106" s="207">
        <f t="shared" si="133"/>
        <v>34.184459459459461</v>
      </c>
      <c r="R106" s="207">
        <f t="shared" si="133"/>
        <v>25.050557142857144</v>
      </c>
      <c r="S106" s="207">
        <f t="shared" si="133"/>
        <v>20.822754966887416</v>
      </c>
      <c r="T106" s="207">
        <f t="shared" si="133"/>
        <v>20.560784615384616</v>
      </c>
      <c r="U106" s="207">
        <f t="shared" si="133"/>
        <v>16.315021645021687</v>
      </c>
      <c r="V106" s="207">
        <f t="shared" si="133"/>
        <v>28</v>
      </c>
      <c r="W106" s="207">
        <f t="shared" si="133"/>
        <v>26.6</v>
      </c>
      <c r="X106" s="207">
        <f t="shared" si="133"/>
        <v>26.599999999999998</v>
      </c>
      <c r="Y106" s="301">
        <f t="shared" si="133"/>
        <v>29.4</v>
      </c>
      <c r="Z106" s="139">
        <f t="shared" si="133"/>
        <v>14.138893775173306</v>
      </c>
      <c r="AA106" s="139">
        <f t="shared" si="133"/>
        <v>15.456116035219505</v>
      </c>
      <c r="AB106" s="139">
        <f t="shared" si="133"/>
        <v>16.074360676628284</v>
      </c>
      <c r="AC106" s="139">
        <f t="shared" si="133"/>
        <v>18.701900402615603</v>
      </c>
      <c r="AD106" s="139">
        <f t="shared" si="133"/>
        <v>19.948693762789976</v>
      </c>
      <c r="AE106" s="139">
        <f t="shared" si="133"/>
        <v>20.946128450929475</v>
      </c>
      <c r="AF106" s="139">
        <f t="shared" si="133"/>
        <v>18.851515605836529</v>
      </c>
      <c r="AG106" s="139">
        <f t="shared" si="133"/>
        <v>19.948693762789979</v>
      </c>
      <c r="AH106" s="139">
        <f t="shared" si="133"/>
        <v>21.195487122964348</v>
      </c>
      <c r="AI106" s="139">
        <f t="shared" si="133"/>
        <v>19.075938410667916</v>
      </c>
      <c r="AJ106" s="139">
        <f t="shared" si="133"/>
        <v>19.948693762789976</v>
      </c>
      <c r="AK106" s="160">
        <f t="shared" si="133"/>
        <v>21.195487122964344</v>
      </c>
      <c r="AL106" s="139">
        <f t="shared" si="133"/>
        <v>14.704449526180243</v>
      </c>
      <c r="AM106" s="139">
        <f t="shared" si="133"/>
        <v>15.919799516276093</v>
      </c>
      <c r="AN106" s="139">
        <f t="shared" si="133"/>
        <v>16.556591496927137</v>
      </c>
      <c r="AO106" s="139">
        <f t="shared" si="133"/>
        <v>19.262957414694071</v>
      </c>
      <c r="AP106" s="139">
        <f t="shared" si="133"/>
        <v>20.547154575673677</v>
      </c>
      <c r="AQ106" s="139">
        <f t="shared" si="133"/>
        <v>21.574512304457361</v>
      </c>
      <c r="AR106" s="139">
        <f t="shared" si="133"/>
        <v>19.794091386128361</v>
      </c>
      <c r="AS106" s="139">
        <f t="shared" si="133"/>
        <v>20.946128450929475</v>
      </c>
      <c r="AT106" s="139">
        <f t="shared" si="133"/>
        <v>22.255261479112566</v>
      </c>
      <c r="AU106" s="139">
        <f t="shared" si="133"/>
        <v>20.411254099414673</v>
      </c>
      <c r="AV106" s="139">
        <f t="shared" si="133"/>
        <v>21.34510232618528</v>
      </c>
      <c r="AW106" s="160">
        <f t="shared" si="133"/>
        <v>22.679171221571853</v>
      </c>
      <c r="AX106" s="139">
        <f t="shared" si="133"/>
        <v>16.211655602613718</v>
      </c>
      <c r="AY106" s="139">
        <f t="shared" si="133"/>
        <v>17.551578966694397</v>
      </c>
      <c r="AZ106" s="139">
        <f t="shared" si="133"/>
        <v>18.253642125362173</v>
      </c>
      <c r="BA106" s="139">
        <f t="shared" si="133"/>
        <v>21.237410549700215</v>
      </c>
      <c r="BB106" s="139">
        <f t="shared" si="133"/>
        <v>22.653237919680233</v>
      </c>
      <c r="BC106" s="139">
        <f t="shared" si="133"/>
        <v>23.785899815664248</v>
      </c>
      <c r="BD106" s="139">
        <f t="shared" si="133"/>
        <v>21.82298575320652</v>
      </c>
      <c r="BE106" s="139">
        <f t="shared" si="133"/>
        <v>23.093106617149754</v>
      </c>
      <c r="BF106" s="139">
        <f t="shared" si="133"/>
        <v>24.536425780721611</v>
      </c>
      <c r="BG106" s="139">
        <f t="shared" si="133"/>
        <v>22.503407644604682</v>
      </c>
      <c r="BH106" s="139">
        <f t="shared" si="133"/>
        <v>23.532975314619275</v>
      </c>
      <c r="BI106" s="160">
        <f t="shared" si="133"/>
        <v>25.003786271782975</v>
      </c>
      <c r="BJ106" s="139">
        <f t="shared" si="133"/>
        <v>17.528042037545951</v>
      </c>
      <c r="BK106" s="139">
        <f t="shared" si="133"/>
        <v>18.976767178789977</v>
      </c>
      <c r="BL106" s="139">
        <f t="shared" si="133"/>
        <v>19.73583786594158</v>
      </c>
      <c r="BM106" s="139">
        <f t="shared" ref="BM106:CK109" si="135">IFERROR(BM25/BM51,"")</f>
        <v>22.961888286335871</v>
      </c>
      <c r="BN106" s="139">
        <f t="shared" si="135"/>
        <v>24.492680838758265</v>
      </c>
      <c r="BO106" s="139">
        <f t="shared" si="135"/>
        <v>25.717314880696179</v>
      </c>
      <c r="BP106" s="139">
        <f t="shared" si="135"/>
        <v>23.595012196366888</v>
      </c>
      <c r="BQ106" s="139">
        <f t="shared" si="135"/>
        <v>24.968266874462309</v>
      </c>
      <c r="BR106" s="139">
        <f t="shared" si="135"/>
        <v>26.528783554116202</v>
      </c>
      <c r="BS106" s="139">
        <f t="shared" si="135"/>
        <v>24.33068434534658</v>
      </c>
      <c r="BT106" s="139">
        <f t="shared" si="135"/>
        <v>25.443852910166356</v>
      </c>
      <c r="BU106" s="160">
        <f t="shared" si="135"/>
        <v>27.03409371705175</v>
      </c>
      <c r="BV106" s="139">
        <f t="shared" si="135"/>
        <v>19.498193962566116</v>
      </c>
      <c r="BW106" s="139">
        <f t="shared" si="135"/>
        <v>21.109755809685979</v>
      </c>
      <c r="BX106" s="139">
        <f t="shared" si="135"/>
        <v>21.954146042073415</v>
      </c>
      <c r="BY106" s="139">
        <f t="shared" si="135"/>
        <v>25.54280452972003</v>
      </c>
      <c r="BZ106" s="139">
        <f t="shared" si="135"/>
        <v>27.245658165034701</v>
      </c>
      <c r="CA106" s="139">
        <f t="shared" si="135"/>
        <v>28.607941073286437</v>
      </c>
      <c r="CB106" s="139">
        <f t="shared" si="135"/>
        <v>26.247091567238535</v>
      </c>
      <c r="CC106" s="139">
        <f t="shared" si="135"/>
        <v>27.774700071151877</v>
      </c>
      <c r="CD106" s="139">
        <f t="shared" si="135"/>
        <v>29.510618825598868</v>
      </c>
      <c r="CE106" s="139">
        <f t="shared" si="135"/>
        <v>27.065453265763537</v>
      </c>
      <c r="CF106" s="139">
        <f t="shared" si="135"/>
        <v>28.303741977269059</v>
      </c>
      <c r="CG106" s="160">
        <f t="shared" si="135"/>
        <v>30.072725850848371</v>
      </c>
      <c r="CH106" s="139">
        <f t="shared" si="135"/>
        <v>21.890622361772984</v>
      </c>
      <c r="CI106" s="139">
        <f t="shared" si="135"/>
        <v>23.699922847534452</v>
      </c>
      <c r="CJ106" s="139">
        <f t="shared" si="135"/>
        <v>24.647919761435833</v>
      </c>
      <c r="CK106" s="139">
        <f t="shared" si="135"/>
        <v>28.676906645516684</v>
      </c>
      <c r="CL106" s="139">
        <f t="shared" si="134"/>
        <v>30.588700421884464</v>
      </c>
      <c r="CM106" s="139">
        <f t="shared" si="134"/>
        <v>32.118135442978691</v>
      </c>
      <c r="CN106" s="139">
        <f t="shared" si="134"/>
        <v>29.467609702538702</v>
      </c>
      <c r="CO106" s="139">
        <f t="shared" si="134"/>
        <v>31.182655769882224</v>
      </c>
      <c r="CP106" s="139">
        <f t="shared" si="134"/>
        <v>33.131571755499856</v>
      </c>
      <c r="CQ106" s="139">
        <f t="shared" si="134"/>
        <v>30.38638438147273</v>
      </c>
      <c r="CR106" s="139">
        <f t="shared" si="134"/>
        <v>31.776611117879984</v>
      </c>
      <c r="CS106" s="160">
        <f t="shared" si="134"/>
        <v>33.762649312747477</v>
      </c>
    </row>
    <row r="107" spans="1:97" x14ac:dyDescent="0.25">
      <c r="A107" s="134" t="s">
        <v>67</v>
      </c>
      <c r="B107" s="207">
        <f t="shared" ref="B107:BM110" si="136">IFERROR(B26/B52,"")</f>
        <v>17.669466666666665</v>
      </c>
      <c r="C107" s="207">
        <f t="shared" si="136"/>
        <v>15.048300000000001</v>
      </c>
      <c r="D107" s="207">
        <f t="shared" si="136"/>
        <v>14.718621212121212</v>
      </c>
      <c r="E107" s="207">
        <f t="shared" si="136"/>
        <v>38.211943548387097</v>
      </c>
      <c r="F107" s="207">
        <f t="shared" si="136"/>
        <v>16.2866</v>
      </c>
      <c r="G107" s="207">
        <f t="shared" si="136"/>
        <v>15.816835616438356</v>
      </c>
      <c r="H107" s="207">
        <f t="shared" si="136"/>
        <v>23.279229508196721</v>
      </c>
      <c r="I107" s="207">
        <f t="shared" si="136"/>
        <v>15.079368421052632</v>
      </c>
      <c r="J107" s="207">
        <f t="shared" si="136"/>
        <v>16.969621951219512</v>
      </c>
      <c r="K107" s="207">
        <f t="shared" si="136"/>
        <v>15.379403225806451</v>
      </c>
      <c r="L107" s="207">
        <f t="shared" si="136"/>
        <v>27.828731481481483</v>
      </c>
      <c r="M107" s="301">
        <f t="shared" si="136"/>
        <v>31.712222222222223</v>
      </c>
      <c r="N107" s="207">
        <f t="shared" si="136"/>
        <v>15.123215909090909</v>
      </c>
      <c r="O107" s="207">
        <f t="shared" si="136"/>
        <v>13.943755813953489</v>
      </c>
      <c r="P107" s="207">
        <f t="shared" si="136"/>
        <v>19.062575581395347</v>
      </c>
      <c r="Q107" s="207">
        <f t="shared" si="136"/>
        <v>11.48811111111111</v>
      </c>
      <c r="R107" s="207">
        <f t="shared" si="136"/>
        <v>16.993518072289156</v>
      </c>
      <c r="S107" s="207">
        <f t="shared" si="136"/>
        <v>18.638562499999999</v>
      </c>
      <c r="T107" s="207">
        <f t="shared" si="136"/>
        <v>21.067519230769228</v>
      </c>
      <c r="U107" s="207">
        <f t="shared" si="136"/>
        <v>18.866613333333333</v>
      </c>
      <c r="V107" s="207">
        <f t="shared" si="136"/>
        <v>18.200000000000003</v>
      </c>
      <c r="W107" s="207">
        <f t="shared" si="136"/>
        <v>15.6</v>
      </c>
      <c r="X107" s="207">
        <f t="shared" si="136"/>
        <v>15.6</v>
      </c>
      <c r="Y107" s="301">
        <f t="shared" si="136"/>
        <v>18.2</v>
      </c>
      <c r="Z107" s="139">
        <f t="shared" si="136"/>
        <v>13.71436196307577</v>
      </c>
      <c r="AA107" s="139">
        <f t="shared" si="136"/>
        <v>13.616469902091351</v>
      </c>
      <c r="AB107" s="139">
        <f t="shared" si="136"/>
        <v>14.161128698175006</v>
      </c>
      <c r="AC107" s="139">
        <f t="shared" si="136"/>
        <v>14.338976468324766</v>
      </c>
      <c r="AD107" s="139">
        <f t="shared" si="136"/>
        <v>14.338976468324766</v>
      </c>
      <c r="AE107" s="139">
        <f t="shared" si="136"/>
        <v>15.055925291741005</v>
      </c>
      <c r="AF107" s="139">
        <f t="shared" si="136"/>
        <v>13.550332762566907</v>
      </c>
      <c r="AG107" s="139">
        <f t="shared" si="136"/>
        <v>14.338976468324768</v>
      </c>
      <c r="AH107" s="139">
        <f t="shared" si="136"/>
        <v>15.5338911740185</v>
      </c>
      <c r="AI107" s="139">
        <f t="shared" si="136"/>
        <v>13.98050205661665</v>
      </c>
      <c r="AJ107" s="139">
        <f t="shared" si="136"/>
        <v>14.338976468324766</v>
      </c>
      <c r="AK107" s="160">
        <f t="shared" si="136"/>
        <v>15.5338911740185</v>
      </c>
      <c r="AL107" s="139">
        <f t="shared" si="136"/>
        <v>14.976083263678742</v>
      </c>
      <c r="AM107" s="139">
        <f t="shared" si="136"/>
        <v>14.726212199111794</v>
      </c>
      <c r="AN107" s="139">
        <f t="shared" si="136"/>
        <v>15.315260687076268</v>
      </c>
      <c r="AO107" s="139">
        <f t="shared" si="136"/>
        <v>15.507603050493236</v>
      </c>
      <c r="AP107" s="139">
        <f t="shared" si="136"/>
        <v>15.507603050493236</v>
      </c>
      <c r="AQ107" s="139">
        <f t="shared" si="136"/>
        <v>16.282983203017899</v>
      </c>
      <c r="AR107" s="139">
        <f t="shared" si="136"/>
        <v>14.939241870730015</v>
      </c>
      <c r="AS107" s="139">
        <f t="shared" si="136"/>
        <v>15.808721556328058</v>
      </c>
      <c r="AT107" s="139">
        <f t="shared" si="136"/>
        <v>17.126115019355396</v>
      </c>
      <c r="AU107" s="139">
        <f t="shared" si="136"/>
        <v>15.707094060608807</v>
      </c>
      <c r="AV107" s="139">
        <f t="shared" si="136"/>
        <v>16.109840062162878</v>
      </c>
      <c r="AW107" s="160">
        <f t="shared" si="136"/>
        <v>17.452326734009787</v>
      </c>
      <c r="AX107" s="139">
        <f t="shared" si="136"/>
        <v>16.511131798205813</v>
      </c>
      <c r="AY107" s="139">
        <f t="shared" si="136"/>
        <v>16.235648949520755</v>
      </c>
      <c r="AZ107" s="139">
        <f t="shared" si="136"/>
        <v>16.885074907501586</v>
      </c>
      <c r="BA107" s="139">
        <f t="shared" si="136"/>
        <v>17.097132363168797</v>
      </c>
      <c r="BB107" s="139">
        <f t="shared" si="136"/>
        <v>17.097132363168797</v>
      </c>
      <c r="BC107" s="139">
        <f t="shared" si="136"/>
        <v>17.951988981327236</v>
      </c>
      <c r="BD107" s="139">
        <f t="shared" si="136"/>
        <v>16.470514162479844</v>
      </c>
      <c r="BE107" s="139">
        <f t="shared" si="136"/>
        <v>17.429115515851684</v>
      </c>
      <c r="BF107" s="139">
        <f t="shared" si="136"/>
        <v>18.881541808839327</v>
      </c>
      <c r="BG107" s="139">
        <f t="shared" si="136"/>
        <v>17.317071201821214</v>
      </c>
      <c r="BH107" s="139">
        <f t="shared" si="136"/>
        <v>17.761098668534576</v>
      </c>
      <c r="BI107" s="160">
        <f t="shared" si="136"/>
        <v>19.241190224245791</v>
      </c>
      <c r="BJ107" s="139">
        <f t="shared" si="136"/>
        <v>17.851835700220132</v>
      </c>
      <c r="BK107" s="139">
        <f t="shared" si="136"/>
        <v>17.553983644221837</v>
      </c>
      <c r="BL107" s="139">
        <f t="shared" si="136"/>
        <v>18.256142989990721</v>
      </c>
      <c r="BM107" s="139">
        <f t="shared" si="136"/>
        <v>18.485419511058101</v>
      </c>
      <c r="BN107" s="139">
        <f t="shared" si="135"/>
        <v>18.485419511058101</v>
      </c>
      <c r="BO107" s="139">
        <f t="shared" si="135"/>
        <v>19.409690486611009</v>
      </c>
      <c r="BP107" s="139">
        <f t="shared" si="135"/>
        <v>17.80791991247321</v>
      </c>
      <c r="BQ107" s="139">
        <f t="shared" si="135"/>
        <v>18.844359695738842</v>
      </c>
      <c r="BR107" s="139">
        <f t="shared" si="135"/>
        <v>20.414723003717082</v>
      </c>
      <c r="BS107" s="139">
        <f t="shared" si="135"/>
        <v>18.7232173834091</v>
      </c>
      <c r="BT107" s="139">
        <f t="shared" si="135"/>
        <v>19.203299880419582</v>
      </c>
      <c r="BU107" s="160">
        <f t="shared" si="135"/>
        <v>20.80357487045455</v>
      </c>
      <c r="BV107" s="139">
        <f t="shared" si="135"/>
        <v>19.858382032924872</v>
      </c>
      <c r="BW107" s="139">
        <f t="shared" si="135"/>
        <v>19.527051405832374</v>
      </c>
      <c r="BX107" s="139">
        <f t="shared" si="135"/>
        <v>20.308133462065676</v>
      </c>
      <c r="BY107" s="139">
        <f t="shared" si="135"/>
        <v>20.563180664101033</v>
      </c>
      <c r="BZ107" s="139">
        <f t="shared" si="135"/>
        <v>20.563180664101033</v>
      </c>
      <c r="CA107" s="139">
        <f t="shared" si="135"/>
        <v>21.591339697306083</v>
      </c>
      <c r="CB107" s="139">
        <f t="shared" si="135"/>
        <v>19.809530110635198</v>
      </c>
      <c r="CC107" s="139">
        <f t="shared" si="135"/>
        <v>20.962465725539889</v>
      </c>
      <c r="CD107" s="139">
        <f t="shared" si="135"/>
        <v>22.709337869334881</v>
      </c>
      <c r="CE107" s="139">
        <f t="shared" si="135"/>
        <v>20.827707017304284</v>
      </c>
      <c r="CF107" s="139">
        <f t="shared" si="135"/>
        <v>21.361750786978746</v>
      </c>
      <c r="CG107" s="160">
        <f t="shared" si="135"/>
        <v>23.141896685893641</v>
      </c>
      <c r="CH107" s="139">
        <f t="shared" si="135"/>
        <v>22.295005508364767</v>
      </c>
      <c r="CI107" s="139">
        <f t="shared" si="135"/>
        <v>21.923020613328017</v>
      </c>
      <c r="CJ107" s="139">
        <f t="shared" si="135"/>
        <v>22.799941437861143</v>
      </c>
      <c r="CK107" s="139">
        <f t="shared" si="135"/>
        <v>23.086282931586243</v>
      </c>
      <c r="CL107" s="139">
        <f t="shared" si="134"/>
        <v>23.086282931586243</v>
      </c>
      <c r="CM107" s="139">
        <f t="shared" si="134"/>
        <v>24.24059707816555</v>
      </c>
      <c r="CN107" s="139">
        <f t="shared" si="134"/>
        <v>22.240159455210144</v>
      </c>
      <c r="CO107" s="139">
        <f t="shared" si="134"/>
        <v>23.534560270063643</v>
      </c>
      <c r="CP107" s="139">
        <f t="shared" si="134"/>
        <v>25.495773625902284</v>
      </c>
      <c r="CQ107" s="139">
        <f t="shared" si="134"/>
        <v>23.383266668327526</v>
      </c>
      <c r="CR107" s="139">
        <f t="shared" si="134"/>
        <v>23.982837608541047</v>
      </c>
      <c r="CS107" s="160">
        <f t="shared" si="134"/>
        <v>25.9814074092528</v>
      </c>
    </row>
    <row r="108" spans="1:97" x14ac:dyDescent="0.25">
      <c r="A108" s="134" t="s">
        <v>68</v>
      </c>
      <c r="B108" s="207">
        <f t="shared" si="136"/>
        <v>17.995531249999999</v>
      </c>
      <c r="C108" s="207">
        <f t="shared" si="136"/>
        <v>24.677518518518518</v>
      </c>
      <c r="D108" s="207">
        <f t="shared" si="136"/>
        <v>23.440785714285717</v>
      </c>
      <c r="E108" s="207">
        <f t="shared" si="136"/>
        <v>37.403240384615387</v>
      </c>
      <c r="F108" s="207">
        <f t="shared" si="136"/>
        <v>14.400298507462688</v>
      </c>
      <c r="G108" s="207">
        <f t="shared" si="136"/>
        <v>15.282983050847458</v>
      </c>
      <c r="H108" s="207">
        <f t="shared" si="136"/>
        <v>23.085416666666667</v>
      </c>
      <c r="I108" s="207">
        <f t="shared" si="136"/>
        <v>16.674823529411764</v>
      </c>
      <c r="J108" s="207">
        <f t="shared" si="136"/>
        <v>16.20040625</v>
      </c>
      <c r="K108" s="207">
        <f t="shared" si="136"/>
        <v>18.156612903225806</v>
      </c>
      <c r="L108" s="207">
        <f t="shared" si="136"/>
        <v>28.77678494623656</v>
      </c>
      <c r="M108" s="301">
        <f t="shared" si="136"/>
        <v>27.163054545454546</v>
      </c>
      <c r="N108" s="207">
        <f t="shared" si="136"/>
        <v>13.328703703703704</v>
      </c>
      <c r="O108" s="207">
        <f t="shared" si="136"/>
        <v>18.922227272727273</v>
      </c>
      <c r="P108" s="207">
        <f t="shared" si="136"/>
        <v>26.232083333333335</v>
      </c>
      <c r="Q108" s="207">
        <f t="shared" si="136"/>
        <v>16.876327102803739</v>
      </c>
      <c r="R108" s="207">
        <f t="shared" si="136"/>
        <v>24.338230769230769</v>
      </c>
      <c r="S108" s="207">
        <f t="shared" si="136"/>
        <v>22.941781690140846</v>
      </c>
      <c r="T108" s="207">
        <f t="shared" si="136"/>
        <v>23.32667441860465</v>
      </c>
      <c r="U108" s="207">
        <f t="shared" si="136"/>
        <v>19.815460317460317</v>
      </c>
      <c r="V108" s="207">
        <f t="shared" si="136"/>
        <v>24</v>
      </c>
      <c r="W108" s="207">
        <f t="shared" si="136"/>
        <v>21</v>
      </c>
      <c r="X108" s="207">
        <f t="shared" si="136"/>
        <v>21</v>
      </c>
      <c r="Y108" s="301">
        <f t="shared" si="136"/>
        <v>24</v>
      </c>
      <c r="Z108" s="139">
        <f t="shared" si="136"/>
        <v>16.258560917671407</v>
      </c>
      <c r="AA108" s="139">
        <f t="shared" si="136"/>
        <v>19.716144489448933</v>
      </c>
      <c r="AB108" s="139">
        <f t="shared" si="136"/>
        <v>20.504790269026888</v>
      </c>
      <c r="AC108" s="139">
        <f t="shared" si="136"/>
        <v>20.381267436080943</v>
      </c>
      <c r="AD108" s="139">
        <f t="shared" si="136"/>
        <v>21.949057238856401</v>
      </c>
      <c r="AE108" s="139">
        <f t="shared" si="136"/>
        <v>23.046510100799221</v>
      </c>
      <c r="AF108" s="139">
        <f t="shared" si="136"/>
        <v>20.741859090719295</v>
      </c>
      <c r="AG108" s="139">
        <f t="shared" si="136"/>
        <v>21.949057238856398</v>
      </c>
      <c r="AH108" s="139">
        <f t="shared" si="136"/>
        <v>23.516847041631856</v>
      </c>
      <c r="AI108" s="139">
        <f t="shared" si="136"/>
        <v>21.165162337468672</v>
      </c>
      <c r="AJ108" s="139">
        <f t="shared" si="136"/>
        <v>21.949057238856398</v>
      </c>
      <c r="AK108" s="160">
        <f t="shared" si="136"/>
        <v>23.516847041631856</v>
      </c>
      <c r="AL108" s="139">
        <f t="shared" si="136"/>
        <v>17.754348522097175</v>
      </c>
      <c r="AM108" s="139">
        <f t="shared" si="136"/>
        <v>21.323010265339018</v>
      </c>
      <c r="AN108" s="139">
        <f t="shared" si="136"/>
        <v>22.175930675952578</v>
      </c>
      <c r="AO108" s="139">
        <f t="shared" si="136"/>
        <v>22.042340732121541</v>
      </c>
      <c r="AP108" s="139">
        <f t="shared" si="136"/>
        <v>23.737905403823191</v>
      </c>
      <c r="AQ108" s="139">
        <f t="shared" si="136"/>
        <v>24.924800674014353</v>
      </c>
      <c r="AR108" s="139">
        <f t="shared" si="136"/>
        <v>22.867899647518026</v>
      </c>
      <c r="AS108" s="139">
        <f t="shared" si="136"/>
        <v>24.198835605839175</v>
      </c>
      <c r="AT108" s="139">
        <f t="shared" si="136"/>
        <v>25.927323863399121</v>
      </c>
      <c r="AU108" s="139">
        <f t="shared" si="136"/>
        <v>23.779059886146051</v>
      </c>
      <c r="AV108" s="139">
        <f t="shared" si="136"/>
        <v>24.659765807855162</v>
      </c>
      <c r="AW108" s="160">
        <f t="shared" si="136"/>
        <v>26.421177651273389</v>
      </c>
      <c r="AX108" s="139">
        <f t="shared" si="136"/>
        <v>19.574169245612133</v>
      </c>
      <c r="AY108" s="139">
        <f t="shared" si="136"/>
        <v>23.508618817536263</v>
      </c>
      <c r="AZ108" s="139">
        <f t="shared" si="136"/>
        <v>24.448963570237719</v>
      </c>
      <c r="BA108" s="139">
        <f t="shared" si="136"/>
        <v>24.301680657163995</v>
      </c>
      <c r="BB108" s="139">
        <f t="shared" si="136"/>
        <v>26.171040707715068</v>
      </c>
      <c r="BC108" s="139">
        <f t="shared" si="136"/>
        <v>27.479592743100824</v>
      </c>
      <c r="BD108" s="139">
        <f t="shared" si="136"/>
        <v>25.211859361388623</v>
      </c>
      <c r="BE108" s="139">
        <f t="shared" si="136"/>
        <v>26.679216255437691</v>
      </c>
      <c r="BF108" s="139">
        <f t="shared" si="136"/>
        <v>28.584874559397534</v>
      </c>
      <c r="BG108" s="139">
        <f t="shared" si="136"/>
        <v>26.216413524476014</v>
      </c>
      <c r="BH108" s="139">
        <f t="shared" si="136"/>
        <v>27.187391803160313</v>
      </c>
      <c r="BI108" s="160">
        <f t="shared" si="136"/>
        <v>29.129348360528912</v>
      </c>
      <c r="BJ108" s="139">
        <f t="shared" si="136"/>
        <v>21.163591788355834</v>
      </c>
      <c r="BK108" s="139">
        <f t="shared" si="136"/>
        <v>25.417518665520202</v>
      </c>
      <c r="BL108" s="139">
        <f t="shared" si="136"/>
        <v>26.434219412141015</v>
      </c>
      <c r="BM108" s="139">
        <f t="shared" si="136"/>
        <v>26.274977126525709</v>
      </c>
      <c r="BN108" s="139">
        <f t="shared" si="135"/>
        <v>28.296129213181526</v>
      </c>
      <c r="BO108" s="139">
        <f t="shared" si="135"/>
        <v>29.710935673840606</v>
      </c>
      <c r="BP108" s="139">
        <f t="shared" si="135"/>
        <v>27.259062341533372</v>
      </c>
      <c r="BQ108" s="139">
        <f t="shared" si="135"/>
        <v>28.845568615379225</v>
      </c>
      <c r="BR108" s="139">
        <f t="shared" si="135"/>
        <v>30.905966373620608</v>
      </c>
      <c r="BS108" s="139">
        <f t="shared" si="135"/>
        <v>28.345186302663461</v>
      </c>
      <c r="BT108" s="139">
        <f t="shared" si="135"/>
        <v>29.395008017576927</v>
      </c>
      <c r="BU108" s="160">
        <f t="shared" si="135"/>
        <v>31.494651447403857</v>
      </c>
      <c r="BV108" s="139">
        <f t="shared" si="135"/>
        <v>23.542379505367027</v>
      </c>
      <c r="BW108" s="139">
        <f t="shared" si="135"/>
        <v>28.274447763524673</v>
      </c>
      <c r="BX108" s="139">
        <f t="shared" si="135"/>
        <v>29.405425674065668</v>
      </c>
      <c r="BY108" s="139">
        <f t="shared" si="135"/>
        <v>29.228284555547202</v>
      </c>
      <c r="BZ108" s="139">
        <f t="shared" si="135"/>
        <v>31.47661413674313</v>
      </c>
      <c r="CA108" s="139">
        <f t="shared" si="135"/>
        <v>33.050444843580287</v>
      </c>
      <c r="CB108" s="139">
        <f t="shared" si="135"/>
        <v>30.322980948721721</v>
      </c>
      <c r="CC108" s="139">
        <f t="shared" si="135"/>
        <v>32.087810527747848</v>
      </c>
      <c r="CD108" s="139">
        <f t="shared" si="135"/>
        <v>34.379796994015557</v>
      </c>
      <c r="CE108" s="139">
        <f t="shared" si="135"/>
        <v>31.531185243082838</v>
      </c>
      <c r="CF108" s="139">
        <f t="shared" si="135"/>
        <v>32.699006918752573</v>
      </c>
      <c r="CG108" s="160">
        <f t="shared" si="135"/>
        <v>35.034650270092044</v>
      </c>
      <c r="CH108" s="139">
        <f t="shared" si="135"/>
        <v>26.431029470675558</v>
      </c>
      <c r="CI108" s="139">
        <f t="shared" si="135"/>
        <v>31.743722504109151</v>
      </c>
      <c r="CJ108" s="139">
        <f t="shared" si="135"/>
        <v>33.013471404273517</v>
      </c>
      <c r="CK108" s="139">
        <f t="shared" si="135"/>
        <v>32.814595070512844</v>
      </c>
      <c r="CL108" s="139">
        <f t="shared" si="134"/>
        <v>35.338794691321503</v>
      </c>
      <c r="CM108" s="139">
        <f t="shared" si="134"/>
        <v>37.10573442588759</v>
      </c>
      <c r="CN108" s="139">
        <f t="shared" si="134"/>
        <v>34.043610711129872</v>
      </c>
      <c r="CO108" s="139">
        <f t="shared" si="134"/>
        <v>36.024984879502512</v>
      </c>
      <c r="CP108" s="139">
        <f t="shared" si="134"/>
        <v>38.598198085181266</v>
      </c>
      <c r="CQ108" s="139">
        <f t="shared" si="134"/>
        <v>35.400061672409102</v>
      </c>
      <c r="CR108" s="139">
        <f t="shared" si="134"/>
        <v>36.711175067683506</v>
      </c>
      <c r="CS108" s="160">
        <f t="shared" si="134"/>
        <v>39.333401858232335</v>
      </c>
    </row>
    <row r="109" spans="1:97" x14ac:dyDescent="0.25">
      <c r="A109" s="134" t="s">
        <v>69</v>
      </c>
      <c r="B109" s="207">
        <f t="shared" si="136"/>
        <v>18.035</v>
      </c>
      <c r="C109" s="207">
        <f t="shared" si="136"/>
        <v>18.845333333333333</v>
      </c>
      <c r="D109" s="207">
        <f t="shared" si="136"/>
        <v>25.133749999999999</v>
      </c>
      <c r="E109" s="207">
        <f t="shared" si="136"/>
        <v>15.746666666666668</v>
      </c>
      <c r="F109" s="207">
        <f t="shared" si="136"/>
        <v>-2.3321333333333332</v>
      </c>
      <c r="G109" s="207">
        <f t="shared" si="136"/>
        <v>26.451846153846155</v>
      </c>
      <c r="H109" s="207">
        <f t="shared" si="136"/>
        <v>19.643999999999998</v>
      </c>
      <c r="I109" s="207">
        <f t="shared" si="136"/>
        <v>17.721409090909091</v>
      </c>
      <c r="J109" s="207">
        <f t="shared" si="136"/>
        <v>28.069903846153846</v>
      </c>
      <c r="K109" s="207">
        <f t="shared" si="136"/>
        <v>16.536673076923076</v>
      </c>
      <c r="L109" s="207">
        <f t="shared" si="136"/>
        <v>39.40514814814815</v>
      </c>
      <c r="M109" s="301">
        <f t="shared" si="136"/>
        <v>43.667490000000001</v>
      </c>
      <c r="N109" s="207">
        <f t="shared" si="136"/>
        <v>26.441800000000001</v>
      </c>
      <c r="O109" s="207">
        <f t="shared" si="136"/>
        <v>35.692083333333336</v>
      </c>
      <c r="P109" s="207">
        <f t="shared" si="136"/>
        <v>35.796510204081635</v>
      </c>
      <c r="Q109" s="207">
        <f t="shared" si="136"/>
        <v>13.536322580645161</v>
      </c>
      <c r="R109" s="207">
        <f t="shared" si="136"/>
        <v>23.513653846153847</v>
      </c>
      <c r="S109" s="207">
        <f t="shared" si="136"/>
        <v>25.38553623188406</v>
      </c>
      <c r="T109" s="207">
        <f t="shared" si="136"/>
        <v>15.425471698113206</v>
      </c>
      <c r="U109" s="207">
        <f t="shared" si="136"/>
        <v>27.00487951807229</v>
      </c>
      <c r="V109" s="207">
        <f t="shared" si="136"/>
        <v>28.000000000000004</v>
      </c>
      <c r="W109" s="207">
        <f t="shared" si="136"/>
        <v>26.25</v>
      </c>
      <c r="X109" s="207">
        <f t="shared" si="136"/>
        <v>26.25</v>
      </c>
      <c r="Y109" s="301">
        <f t="shared" si="136"/>
        <v>29.75</v>
      </c>
      <c r="Z109" s="139">
        <f t="shared" si="136"/>
        <v>28.501450614407894</v>
      </c>
      <c r="AA109" s="139">
        <f t="shared" si="136"/>
        <v>23.751208845339907</v>
      </c>
      <c r="AB109" s="139">
        <f t="shared" si="136"/>
        <v>24.701257199153503</v>
      </c>
      <c r="AC109" s="139">
        <f t="shared" si="136"/>
        <v>24.938769287606902</v>
      </c>
      <c r="AD109" s="139">
        <f t="shared" si="136"/>
        <v>28.501450614407894</v>
      </c>
      <c r="AE109" s="139">
        <f t="shared" si="136"/>
        <v>29.926523145128289</v>
      </c>
      <c r="AF109" s="139">
        <f t="shared" si="136"/>
        <v>26.933870830615458</v>
      </c>
      <c r="AG109" s="139">
        <f t="shared" si="136"/>
        <v>28.50145061440789</v>
      </c>
      <c r="AH109" s="139">
        <f t="shared" si="136"/>
        <v>30.282791277808379</v>
      </c>
      <c r="AI109" s="139">
        <f t="shared" si="136"/>
        <v>27.254512150027544</v>
      </c>
      <c r="AJ109" s="139">
        <f t="shared" si="136"/>
        <v>28.50145061440789</v>
      </c>
      <c r="AK109" s="160">
        <f t="shared" si="136"/>
        <v>30.282791277808382</v>
      </c>
      <c r="AL109" s="139">
        <f t="shared" si="136"/>
        <v>31.123584070933418</v>
      </c>
      <c r="AM109" s="139">
        <f t="shared" si="136"/>
        <v>25.686932366235109</v>
      </c>
      <c r="AN109" s="139">
        <f t="shared" si="136"/>
        <v>26.714409660884517</v>
      </c>
      <c r="AO109" s="139">
        <f t="shared" si="136"/>
        <v>26.97127898454686</v>
      </c>
      <c r="AP109" s="139">
        <f t="shared" si="136"/>
        <v>30.824318839482132</v>
      </c>
      <c r="AQ109" s="139">
        <f t="shared" si="136"/>
        <v>32.36553478145624</v>
      </c>
      <c r="AR109" s="139">
        <f t="shared" si="136"/>
        <v>29.694592590753548</v>
      </c>
      <c r="AS109" s="139">
        <f t="shared" si="136"/>
        <v>31.422849302384698</v>
      </c>
      <c r="AT109" s="139">
        <f t="shared" si="136"/>
        <v>33.386777383783738</v>
      </c>
      <c r="AU109" s="139">
        <f t="shared" si="136"/>
        <v>30.620444400555943</v>
      </c>
      <c r="AV109" s="139">
        <f t="shared" si="136"/>
        <v>32.021379765287264</v>
      </c>
      <c r="AW109" s="160">
        <f t="shared" si="136"/>
        <v>34.022716000617713</v>
      </c>
      <c r="AX109" s="139">
        <f t="shared" si="136"/>
        <v>34.3137514382041</v>
      </c>
      <c r="AY109" s="139">
        <f t="shared" si="136"/>
        <v>28.319842933774211</v>
      </c>
      <c r="AZ109" s="139">
        <f t="shared" si="136"/>
        <v>29.452636651125182</v>
      </c>
      <c r="BA109" s="139">
        <f t="shared" si="136"/>
        <v>29.73583508046292</v>
      </c>
      <c r="BB109" s="139">
        <f t="shared" si="136"/>
        <v>33.983811520529059</v>
      </c>
      <c r="BC109" s="139">
        <f t="shared" si="136"/>
        <v>35.683002096555512</v>
      </c>
      <c r="BD109" s="139">
        <f t="shared" si="136"/>
        <v>32.738288331305789</v>
      </c>
      <c r="BE109" s="139">
        <f t="shared" si="136"/>
        <v>34.643691355879135</v>
      </c>
      <c r="BF109" s="139">
        <f t="shared" si="136"/>
        <v>36.80892206562158</v>
      </c>
      <c r="BG109" s="139">
        <f t="shared" si="136"/>
        <v>33.759039951612941</v>
      </c>
      <c r="BH109" s="139">
        <f t="shared" si="136"/>
        <v>35.303571191229217</v>
      </c>
      <c r="BI109" s="160">
        <f t="shared" si="136"/>
        <v>37.510044390681038</v>
      </c>
      <c r="BJ109" s="139">
        <f t="shared" si="136"/>
        <v>37.100028054986275</v>
      </c>
      <c r="BK109" s="139">
        <f t="shared" si="136"/>
        <v>30.619414179996681</v>
      </c>
      <c r="BL109" s="139">
        <f t="shared" si="136"/>
        <v>31.844190747196553</v>
      </c>
      <c r="BM109" s="139">
        <f t="shared" si="136"/>
        <v>32.150384888996513</v>
      </c>
      <c r="BN109" s="139">
        <f t="shared" si="135"/>
        <v>36.743297015996021</v>
      </c>
      <c r="BO109" s="139">
        <f t="shared" si="135"/>
        <v>38.580461866795822</v>
      </c>
      <c r="BP109" s="139">
        <f t="shared" si="135"/>
        <v>35.396637343807825</v>
      </c>
      <c r="BQ109" s="139">
        <f t="shared" si="135"/>
        <v>37.45675909397653</v>
      </c>
      <c r="BR109" s="139">
        <f t="shared" si="135"/>
        <v>39.797806537350056</v>
      </c>
      <c r="BS109" s="139">
        <f t="shared" si="135"/>
        <v>36.500273995683912</v>
      </c>
      <c r="BT109" s="139">
        <f t="shared" si="135"/>
        <v>38.170221171957031</v>
      </c>
      <c r="BU109" s="160">
        <f t="shared" si="135"/>
        <v>40.555859995204344</v>
      </c>
      <c r="BV109" s="139">
        <f t="shared" si="135"/>
        <v>41.270071208366737</v>
      </c>
      <c r="BW109" s="139">
        <f t="shared" si="135"/>
        <v>34.061036333828312</v>
      </c>
      <c r="BX109" s="139">
        <f t="shared" si="135"/>
        <v>35.423477787181447</v>
      </c>
      <c r="BY109" s="139">
        <f t="shared" si="135"/>
        <v>35.764088150519719</v>
      </c>
      <c r="BZ109" s="139">
        <f t="shared" si="135"/>
        <v>40.873243600593973</v>
      </c>
      <c r="CA109" s="139">
        <f t="shared" si="135"/>
        <v>42.916905780623679</v>
      </c>
      <c r="CB109" s="139">
        <f t="shared" si="135"/>
        <v>39.375219381251824</v>
      </c>
      <c r="CC109" s="139">
        <f t="shared" si="135"/>
        <v>41.666898816139494</v>
      </c>
      <c r="CD109" s="139">
        <f t="shared" si="135"/>
        <v>44.271079992148202</v>
      </c>
      <c r="CE109" s="139">
        <f t="shared" si="135"/>
        <v>40.602904792798789</v>
      </c>
      <c r="CF109" s="139">
        <f t="shared" si="135"/>
        <v>42.460554031685007</v>
      </c>
      <c r="CG109" s="160">
        <f t="shared" si="135"/>
        <v>45.114338658665318</v>
      </c>
      <c r="CH109" s="139">
        <f t="shared" si="135"/>
        <v>46.33390894563334</v>
      </c>
      <c r="CI109" s="139">
        <f t="shared" si="135"/>
        <v>38.24032549198904</v>
      </c>
      <c r="CJ109" s="139">
        <f t="shared" si="135"/>
        <v>39.769938511668613</v>
      </c>
      <c r="CK109" s="139">
        <f t="shared" si="135"/>
        <v>40.152341766588492</v>
      </c>
      <c r="CL109" s="139">
        <f t="shared" si="134"/>
        <v>45.888390590386855</v>
      </c>
      <c r="CM109" s="139">
        <f t="shared" si="134"/>
        <v>48.182810119906208</v>
      </c>
      <c r="CN109" s="139">
        <f t="shared" si="134"/>
        <v>44.206558799331425</v>
      </c>
      <c r="CO109" s="139">
        <f t="shared" si="134"/>
        <v>46.77942730087981</v>
      </c>
      <c r="CP109" s="139">
        <f t="shared" si="134"/>
        <v>49.703141507184789</v>
      </c>
      <c r="CQ109" s="139">
        <f t="shared" si="134"/>
        <v>45.584881210875203</v>
      </c>
      <c r="CR109" s="139">
        <f t="shared" si="134"/>
        <v>47.670464011372758</v>
      </c>
      <c r="CS109" s="160">
        <f t="shared" si="134"/>
        <v>50.649868012083552</v>
      </c>
    </row>
    <row r="110" spans="1:97" s="241" customFormat="1" x14ac:dyDescent="0.25">
      <c r="A110" s="176" t="s">
        <v>100</v>
      </c>
      <c r="B110" s="302">
        <f t="shared" si="136"/>
        <v>20.670035856573705</v>
      </c>
      <c r="C110" s="302">
        <f t="shared" si="136"/>
        <v>17.577592274678114</v>
      </c>
      <c r="D110" s="302">
        <f t="shared" si="136"/>
        <v>25.033667692307692</v>
      </c>
      <c r="E110" s="302">
        <f t="shared" si="136"/>
        <v>29.493375375375376</v>
      </c>
      <c r="F110" s="302">
        <f t="shared" si="136"/>
        <v>18.11698997493734</v>
      </c>
      <c r="G110" s="302">
        <f t="shared" si="136"/>
        <v>19.212138636363637</v>
      </c>
      <c r="H110" s="302">
        <f t="shared" si="136"/>
        <v>25.85522745901639</v>
      </c>
      <c r="I110" s="302">
        <f t="shared" si="136"/>
        <v>16.954716080402012</v>
      </c>
      <c r="J110" s="302">
        <f t="shared" si="136"/>
        <v>22.618378342245993</v>
      </c>
      <c r="K110" s="302">
        <f t="shared" si="136"/>
        <v>19.32545542949757</v>
      </c>
      <c r="L110" s="302">
        <f t="shared" si="136"/>
        <v>28.435819650067337</v>
      </c>
      <c r="M110" s="303">
        <f t="shared" si="136"/>
        <v>30.336588902900406</v>
      </c>
      <c r="N110" s="302">
        <f t="shared" si="136"/>
        <v>17.737596858638739</v>
      </c>
      <c r="O110" s="302">
        <f t="shared" si="136"/>
        <v>18.400733509234829</v>
      </c>
      <c r="P110" s="302">
        <f t="shared" si="136"/>
        <v>25.678434850863422</v>
      </c>
      <c r="Q110" s="302">
        <f t="shared" si="136"/>
        <v>23.251029629629652</v>
      </c>
      <c r="R110" s="302">
        <f t="shared" si="136"/>
        <v>22.276620000000001</v>
      </c>
      <c r="S110" s="302">
        <f t="shared" si="136"/>
        <v>23.521485714285777</v>
      </c>
      <c r="T110" s="302">
        <f t="shared" si="136"/>
        <v>19.414828431372563</v>
      </c>
      <c r="U110" s="302">
        <f t="shared" si="136"/>
        <v>18.859677966101724</v>
      </c>
      <c r="V110" s="302">
        <f t="shared" si="136"/>
        <v>24.033706350994382</v>
      </c>
      <c r="W110" s="302">
        <f t="shared" si="136"/>
        <v>21.089260061093604</v>
      </c>
      <c r="X110" s="302">
        <f t="shared" si="136"/>
        <v>21.07575254050785</v>
      </c>
      <c r="Y110" s="303">
        <f t="shared" si="136"/>
        <v>23.70479918495742</v>
      </c>
      <c r="Z110" s="241">
        <f t="shared" si="136"/>
        <v>16.848666055834478</v>
      </c>
      <c r="AA110" s="241">
        <f t="shared" si="136"/>
        <v>18.38579421437429</v>
      </c>
      <c r="AB110" s="241">
        <f t="shared" si="136"/>
        <v>18.580839547977615</v>
      </c>
      <c r="AC110" s="241">
        <f t="shared" si="136"/>
        <v>19.20632577521063</v>
      </c>
      <c r="AD110" s="241">
        <f t="shared" si="136"/>
        <v>20.961308172359193</v>
      </c>
      <c r="AE110" s="241">
        <f t="shared" si="136"/>
        <v>22.000624883994384</v>
      </c>
      <c r="AF110" s="241">
        <f t="shared" si="136"/>
        <v>19.619064938357425</v>
      </c>
      <c r="AG110" s="241">
        <f t="shared" si="136"/>
        <v>20.756694385860921</v>
      </c>
      <c r="AH110" s="241">
        <f t="shared" si="136"/>
        <v>22.102691067671795</v>
      </c>
      <c r="AI110" s="241">
        <f t="shared" si="136"/>
        <v>20.044599180888476</v>
      </c>
      <c r="AJ110" s="241">
        <f t="shared" si="136"/>
        <v>21.004636820335808</v>
      </c>
      <c r="AK110" s="256">
        <f t="shared" si="136"/>
        <v>22.448791843699563</v>
      </c>
      <c r="AL110" s="241">
        <f t="shared" si="136"/>
        <v>19.610075816838275</v>
      </c>
      <c r="AM110" s="241">
        <f t="shared" si="136"/>
        <v>20.5251034339562</v>
      </c>
      <c r="AN110" s="241">
        <f t="shared" si="136"/>
        <v>20.396265782173206</v>
      </c>
      <c r="AO110" s="241">
        <f t="shared" si="136"/>
        <v>20.844109323749414</v>
      </c>
      <c r="AP110" s="241">
        <f t="shared" si="136"/>
        <v>22.629086968290522</v>
      </c>
      <c r="AQ110" s="241">
        <f t="shared" si="136"/>
        <v>23.650085105964902</v>
      </c>
      <c r="AR110" s="241">
        <f t="shared" si="136"/>
        <v>21.388842828411168</v>
      </c>
      <c r="AS110" s="241">
        <f t="shared" si="136"/>
        <v>22.490011092219724</v>
      </c>
      <c r="AT110" s="241">
        <f t="shared" si="136"/>
        <v>24.180785726770541</v>
      </c>
      <c r="AU110" s="241">
        <f t="shared" si="136"/>
        <v>22.263323449599621</v>
      </c>
      <c r="AV110" s="241">
        <f t="shared" si="136"/>
        <v>23.211449312923463</v>
      </c>
      <c r="AW110" s="256">
        <f t="shared" si="136"/>
        <v>24.699463360270698</v>
      </c>
      <c r="AX110" s="241">
        <f t="shared" si="136"/>
        <v>21.96659479424498</v>
      </c>
      <c r="AY110" s="241">
        <f t="shared" si="136"/>
        <v>23.011152344757114</v>
      </c>
      <c r="AZ110" s="241">
        <f t="shared" si="136"/>
        <v>22.648489780936455</v>
      </c>
      <c r="BA110" s="241">
        <f t="shared" si="136"/>
        <v>23.029226901307858</v>
      </c>
      <c r="BB110" s="241">
        <f t="shared" si="136"/>
        <v>25.018256351734998</v>
      </c>
      <c r="BC110" s="241">
        <f t="shared" si="136"/>
        <v>26.073973112531757</v>
      </c>
      <c r="BD110" s="241">
        <f t="shared" si="136"/>
        <v>23.422096552742076</v>
      </c>
      <c r="BE110" s="241">
        <f t="shared" si="136"/>
        <v>24.623002805669728</v>
      </c>
      <c r="BF110" s="241">
        <f t="shared" si="136"/>
        <v>26.537347311807078</v>
      </c>
      <c r="BG110" s="241">
        <f t="shared" si="136"/>
        <v>24.31069180788402</v>
      </c>
      <c r="BH110" s="241">
        <f t="shared" si="136"/>
        <v>25.323021985342887</v>
      </c>
      <c r="BI110" s="256">
        <f t="shared" si="136"/>
        <v>27.062423294171072</v>
      </c>
      <c r="BJ110" s="241">
        <f t="shared" si="136"/>
        <v>23.405761147188315</v>
      </c>
      <c r="BK110" s="241">
        <f t="shared" si="136"/>
        <v>24.709711538352163</v>
      </c>
      <c r="BL110" s="241">
        <f t="shared" si="136"/>
        <v>24.413503730177297</v>
      </c>
      <c r="BM110" s="241">
        <f t="shared" ref="BM110:CK110" si="137">IFERROR(BM29/BM55,"")</f>
        <v>24.998187536809766</v>
      </c>
      <c r="BN110" s="241">
        <f t="shared" si="137"/>
        <v>27.211987859557464</v>
      </c>
      <c r="BO110" s="241">
        <f t="shared" si="137"/>
        <v>28.43505412905419</v>
      </c>
      <c r="BP110" s="241">
        <f t="shared" si="137"/>
        <v>25.654375554459182</v>
      </c>
      <c r="BQ110" s="241">
        <f t="shared" si="137"/>
        <v>27.002387479560056</v>
      </c>
      <c r="BR110" s="241">
        <f t="shared" si="137"/>
        <v>29.103529347137634</v>
      </c>
      <c r="BS110" s="241">
        <f t="shared" si="137"/>
        <v>26.710557380268348</v>
      </c>
      <c r="BT110" s="241">
        <f t="shared" si="137"/>
        <v>27.812414669754524</v>
      </c>
      <c r="BU110" s="256">
        <f t="shared" si="137"/>
        <v>29.726042257137404</v>
      </c>
      <c r="BV110" s="241">
        <f t="shared" si="137"/>
        <v>26.622982548229551</v>
      </c>
      <c r="BW110" s="241">
        <f t="shared" si="137"/>
        <v>27.850949631518283</v>
      </c>
      <c r="BX110" s="241">
        <f t="shared" si="137"/>
        <v>27.433976422155041</v>
      </c>
      <c r="BY110" s="241">
        <f t="shared" si="137"/>
        <v>28.040226362287164</v>
      </c>
      <c r="BZ110" s="241">
        <f t="shared" si="137"/>
        <v>30.444996729502048</v>
      </c>
      <c r="CA110" s="241">
        <f t="shared" si="137"/>
        <v>31.757340282696429</v>
      </c>
      <c r="CB110" s="241">
        <f t="shared" si="137"/>
        <v>28.60525418872551</v>
      </c>
      <c r="CC110" s="241">
        <f t="shared" si="137"/>
        <v>30.088330173067845</v>
      </c>
      <c r="CD110" s="241">
        <f t="shared" si="137"/>
        <v>32.409545487673476</v>
      </c>
      <c r="CE110" s="241">
        <f t="shared" si="137"/>
        <v>29.713941252780266</v>
      </c>
      <c r="CF110" s="241">
        <f t="shared" si="137"/>
        <v>30.911055358881949</v>
      </c>
      <c r="CG110" s="256">
        <f t="shared" si="137"/>
        <v>33.087287659772024</v>
      </c>
      <c r="CH110" s="241">
        <f t="shared" si="137"/>
        <v>29.772548556481265</v>
      </c>
      <c r="CI110" s="241">
        <f t="shared" si="137"/>
        <v>31.210577442138398</v>
      </c>
      <c r="CJ110" s="241">
        <f t="shared" si="137"/>
        <v>30.720525026979736</v>
      </c>
      <c r="CK110" s="241">
        <f t="shared" si="137"/>
        <v>31.423334766115811</v>
      </c>
      <c r="CL110" s="241">
        <f t="shared" si="134"/>
        <v>34.124319334294654</v>
      </c>
      <c r="CM110" s="241">
        <f t="shared" si="134"/>
        <v>35.614285349606178</v>
      </c>
      <c r="CN110" s="241">
        <f t="shared" si="134"/>
        <v>32.097071111861425</v>
      </c>
      <c r="CO110" s="241">
        <f t="shared" si="134"/>
        <v>33.766119598328245</v>
      </c>
      <c r="CP110" s="241">
        <f t="shared" si="134"/>
        <v>36.378760566503978</v>
      </c>
      <c r="CQ110" s="241">
        <f t="shared" si="134"/>
        <v>33.367257479055269</v>
      </c>
      <c r="CR110" s="241">
        <f t="shared" si="134"/>
        <v>34.720339405238995</v>
      </c>
      <c r="CS110" s="256">
        <f t="shared" si="134"/>
        <v>37.174034409021914</v>
      </c>
    </row>
    <row r="112" spans="1:97" s="236" customFormat="1" x14ac:dyDescent="0.25">
      <c r="A112" s="233"/>
      <c r="B112" s="233"/>
      <c r="C112" s="234"/>
      <c r="D112" s="234"/>
      <c r="E112" s="234"/>
      <c r="F112" s="234"/>
      <c r="G112" s="234"/>
      <c r="H112" s="234"/>
      <c r="I112" s="234"/>
      <c r="J112" s="234"/>
      <c r="K112" s="234"/>
      <c r="L112" s="234"/>
      <c r="M112" s="235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5"/>
      <c r="Z112" s="234"/>
      <c r="AA112" s="234"/>
      <c r="AB112" s="234"/>
      <c r="AC112" s="234"/>
      <c r="AD112" s="234"/>
      <c r="AE112" s="234"/>
      <c r="AF112" s="234"/>
      <c r="AG112" s="234"/>
      <c r="AH112" s="234"/>
      <c r="AI112" s="234"/>
      <c r="AJ112" s="234"/>
      <c r="AK112" s="235"/>
      <c r="AL112" s="234"/>
      <c r="AM112" s="234"/>
      <c r="AN112" s="234"/>
      <c r="AO112" s="234"/>
      <c r="AP112" s="234"/>
      <c r="AQ112" s="234"/>
      <c r="AR112" s="234"/>
      <c r="AS112" s="234"/>
      <c r="AT112" s="234"/>
      <c r="AU112" s="234"/>
      <c r="AV112" s="234"/>
      <c r="AW112" s="235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5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235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5"/>
      <c r="CH112" s="234"/>
      <c r="CI112" s="234"/>
      <c r="CJ112" s="234"/>
      <c r="CK112" s="234"/>
      <c r="CL112" s="234"/>
      <c r="CM112" s="234"/>
      <c r="CN112" s="234"/>
      <c r="CO112" s="234"/>
      <c r="CP112" s="234"/>
      <c r="CQ112" s="234"/>
      <c r="CR112" s="234"/>
      <c r="CS112" s="235"/>
    </row>
    <row r="113" spans="1:97" s="206" customFormat="1" x14ac:dyDescent="0.25">
      <c r="A113" s="172" t="s">
        <v>253</v>
      </c>
      <c r="B113" s="173">
        <f t="shared" ref="B113:Y113" si="138">B58</f>
        <v>42005</v>
      </c>
      <c r="C113" s="173">
        <f t="shared" si="138"/>
        <v>42036</v>
      </c>
      <c r="D113" s="173">
        <f t="shared" si="138"/>
        <v>42064</v>
      </c>
      <c r="E113" s="173">
        <f t="shared" si="138"/>
        <v>42095</v>
      </c>
      <c r="F113" s="173">
        <f t="shared" si="138"/>
        <v>42125</v>
      </c>
      <c r="G113" s="173">
        <f t="shared" si="138"/>
        <v>42156</v>
      </c>
      <c r="H113" s="173">
        <f t="shared" si="138"/>
        <v>42186</v>
      </c>
      <c r="I113" s="173">
        <f t="shared" si="138"/>
        <v>42217</v>
      </c>
      <c r="J113" s="173">
        <f t="shared" si="138"/>
        <v>42248</v>
      </c>
      <c r="K113" s="173">
        <f t="shared" si="138"/>
        <v>42278</v>
      </c>
      <c r="L113" s="173">
        <f t="shared" si="138"/>
        <v>42309</v>
      </c>
      <c r="M113" s="174">
        <f t="shared" si="138"/>
        <v>42339</v>
      </c>
      <c r="N113" s="304">
        <f t="shared" si="138"/>
        <v>42370</v>
      </c>
      <c r="O113" s="304">
        <f t="shared" si="138"/>
        <v>42401</v>
      </c>
      <c r="P113" s="304">
        <f t="shared" si="138"/>
        <v>42430</v>
      </c>
      <c r="Q113" s="304">
        <f t="shared" si="138"/>
        <v>42461</v>
      </c>
      <c r="R113" s="304">
        <f t="shared" si="138"/>
        <v>42491</v>
      </c>
      <c r="S113" s="304">
        <f t="shared" si="138"/>
        <v>42522</v>
      </c>
      <c r="T113" s="173">
        <f t="shared" si="138"/>
        <v>42552</v>
      </c>
      <c r="U113" s="173">
        <f t="shared" si="138"/>
        <v>42583</v>
      </c>
      <c r="V113" s="173">
        <f t="shared" si="138"/>
        <v>42614</v>
      </c>
      <c r="W113" s="173">
        <f t="shared" si="138"/>
        <v>42644</v>
      </c>
      <c r="X113" s="173">
        <f t="shared" si="138"/>
        <v>42675</v>
      </c>
      <c r="Y113" s="174">
        <f t="shared" si="138"/>
        <v>42705</v>
      </c>
      <c r="AK113" s="305"/>
      <c r="AW113" s="305"/>
      <c r="BI113" s="305"/>
      <c r="BU113" s="305"/>
      <c r="CG113" s="305"/>
      <c r="CS113" s="305"/>
    </row>
    <row r="114" spans="1:97" x14ac:dyDescent="0.25">
      <c r="A114" s="134" t="s">
        <v>99</v>
      </c>
      <c r="B114" s="207">
        <f t="shared" ref="B114:BM117" si="139">IFERROR(B22/B33,"")</f>
        <v>32.153166666666664</v>
      </c>
      <c r="C114" s="207">
        <f t="shared" si="139"/>
        <v>12.529277777777777</v>
      </c>
      <c r="D114" s="207">
        <f t="shared" si="139"/>
        <v>96.86215</v>
      </c>
      <c r="E114" s="156">
        <f t="shared" si="139"/>
        <v>42.081599999999995</v>
      </c>
      <c r="F114" s="156">
        <f t="shared" si="139"/>
        <v>31.103526315789473</v>
      </c>
      <c r="G114" s="156">
        <f t="shared" si="139"/>
        <v>28.430833333333332</v>
      </c>
      <c r="H114" s="156">
        <f t="shared" si="139"/>
        <v>116.72530434782608</v>
      </c>
      <c r="I114" s="156">
        <f t="shared" si="139"/>
        <v>22.092565217391304</v>
      </c>
      <c r="J114" s="156">
        <f t="shared" si="139"/>
        <v>54.960666666666668</v>
      </c>
      <c r="K114" s="156">
        <f t="shared" si="139"/>
        <v>30.144750000000002</v>
      </c>
      <c r="L114" s="156">
        <f t="shared" si="139"/>
        <v>57.177956521739134</v>
      </c>
      <c r="M114" s="157">
        <f t="shared" si="139"/>
        <v>127.16454</v>
      </c>
      <c r="N114" s="156">
        <f t="shared" si="139"/>
        <v>18.171027027027026</v>
      </c>
      <c r="O114" s="156">
        <f t="shared" si="139"/>
        <v>12.199722222222222</v>
      </c>
      <c r="P114" s="156">
        <f t="shared" si="139"/>
        <v>20.558783783783781</v>
      </c>
      <c r="Q114" s="156">
        <f t="shared" si="139"/>
        <v>31.674861111111113</v>
      </c>
      <c r="R114" s="156">
        <f t="shared" si="139"/>
        <v>33.89303125</v>
      </c>
      <c r="S114" s="156">
        <f t="shared" si="139"/>
        <v>44.816600000000001</v>
      </c>
      <c r="T114" s="156">
        <f t="shared" si="139"/>
        <v>36.052241379310345</v>
      </c>
      <c r="U114" s="156">
        <f t="shared" si="139"/>
        <v>26.10096153846154</v>
      </c>
      <c r="V114" s="156">
        <f t="shared" si="139"/>
        <v>36.96</v>
      </c>
      <c r="W114" s="156">
        <f t="shared" si="139"/>
        <v>32.340000000000003</v>
      </c>
      <c r="X114" s="156">
        <f t="shared" si="139"/>
        <v>37.800000000000004</v>
      </c>
      <c r="Y114" s="157">
        <f t="shared" si="139"/>
        <v>43.68</v>
      </c>
      <c r="Z114" s="139">
        <f t="shared" si="139"/>
        <v>17.581293787294825</v>
      </c>
      <c r="AA114" s="139">
        <f t="shared" si="139"/>
        <v>18.615487539488633</v>
      </c>
      <c r="AB114" s="139">
        <f t="shared" si="139"/>
        <v>19.546261916463074</v>
      </c>
      <c r="AC114" s="139">
        <f t="shared" si="139"/>
        <v>24.32423705159848</v>
      </c>
      <c r="AD114" s="139">
        <f t="shared" si="139"/>
        <v>24.567479422114467</v>
      </c>
      <c r="AE114" s="139">
        <f t="shared" si="139"/>
        <v>26.053811927152388</v>
      </c>
      <c r="AF114" s="139">
        <f t="shared" si="139"/>
        <v>23.682915041781524</v>
      </c>
      <c r="AG114" s="139">
        <f t="shared" si="139"/>
        <v>26.577493546888149</v>
      </c>
      <c r="AH114" s="139">
        <f t="shared" si="139"/>
        <v>29.399770242581507</v>
      </c>
      <c r="AI114" s="139">
        <f t="shared" si="139"/>
        <v>26.724391150506591</v>
      </c>
      <c r="AJ114" s="139">
        <f t="shared" si="139"/>
        <v>28.686761901654911</v>
      </c>
      <c r="AK114" s="160">
        <f t="shared" si="139"/>
        <v>30.290612680701969</v>
      </c>
      <c r="AL114" s="139">
        <f t="shared" si="139"/>
        <v>19.582748272040469</v>
      </c>
      <c r="AM114" s="139">
        <f t="shared" si="139"/>
        <v>20.535302769436104</v>
      </c>
      <c r="AN114" s="139">
        <f t="shared" si="139"/>
        <v>21.35067508528136</v>
      </c>
      <c r="AO114" s="139">
        <f t="shared" si="139"/>
        <v>26.569728995016806</v>
      </c>
      <c r="AP114" s="139">
        <f t="shared" si="139"/>
        <v>26.835426284966967</v>
      </c>
      <c r="AQ114" s="139">
        <f t="shared" si="139"/>
        <v>28.458969575207465</v>
      </c>
      <c r="AR114" s="139">
        <f t="shared" si="139"/>
        <v>26.371517971899774</v>
      </c>
      <c r="AS114" s="139">
        <f t="shared" si="139"/>
        <v>29.594703501798637</v>
      </c>
      <c r="AT114" s="139">
        <f t="shared" si="139"/>
        <v>32.737379159370583</v>
      </c>
      <c r="AU114" s="139">
        <f t="shared" si="139"/>
        <v>30.325101992170111</v>
      </c>
      <c r="AV114" s="139">
        <f t="shared" si="139"/>
        <v>32.551872766474396</v>
      </c>
      <c r="AW114" s="160">
        <f t="shared" si="139"/>
        <v>32.514117733942157</v>
      </c>
      <c r="AX114" s="139">
        <f t="shared" si="139"/>
        <v>21.902125660394255</v>
      </c>
      <c r="AY114" s="139">
        <f t="shared" si="139"/>
        <v>22.967500551114789</v>
      </c>
      <c r="AZ114" s="139">
        <f t="shared" si="139"/>
        <v>25.312212151494773</v>
      </c>
      <c r="BA114" s="139">
        <f t="shared" si="139"/>
        <v>31.499641788526827</v>
      </c>
      <c r="BB114" s="139">
        <f t="shared" si="139"/>
        <v>31.814638206412091</v>
      </c>
      <c r="BC114" s="139">
        <f t="shared" si="139"/>
        <v>33.421127366787758</v>
      </c>
      <c r="BD114" s="139">
        <f t="shared" si="139"/>
        <v>30.969703898282113</v>
      </c>
      <c r="BE114" s="139">
        <f t="shared" si="139"/>
        <v>34.754889930294368</v>
      </c>
      <c r="BF114" s="139">
        <f t="shared" si="139"/>
        <v>38.445528241939918</v>
      </c>
      <c r="BG114" s="139">
        <f t="shared" si="139"/>
        <v>35.612642032340965</v>
      </c>
      <c r="BH114" s="139">
        <f t="shared" si="139"/>
        <v>38.227676616358295</v>
      </c>
      <c r="BI114" s="160">
        <f t="shared" si="139"/>
        <v>41.133807478089302</v>
      </c>
      <c r="BJ114" s="139">
        <f t="shared" si="139"/>
        <v>23.680578264018258</v>
      </c>
      <c r="BK114" s="139">
        <f t="shared" si="139"/>
        <v>24.832461595865301</v>
      </c>
      <c r="BL114" s="139">
        <f t="shared" si="139"/>
        <v>27.36756377819615</v>
      </c>
      <c r="BM114" s="139">
        <f t="shared" si="139"/>
        <v>34.057412701755197</v>
      </c>
      <c r="BN114" s="139">
        <f t="shared" ref="BN114:CS121" si="140">IFERROR(BN22/BN33,"")</f>
        <v>34.397986828772758</v>
      </c>
      <c r="BO114" s="139">
        <f t="shared" si="140"/>
        <v>36.134922908970921</v>
      </c>
      <c r="BP114" s="139">
        <f t="shared" si="140"/>
        <v>33.819288293370853</v>
      </c>
      <c r="BQ114" s="139">
        <f t="shared" si="140"/>
        <v>37.952756862560612</v>
      </c>
      <c r="BR114" s="139">
        <f t="shared" si="140"/>
        <v>41.982978186537274</v>
      </c>
      <c r="BS114" s="139">
        <f t="shared" si="140"/>
        <v>38.889432451020724</v>
      </c>
      <c r="BT114" s="139">
        <f t="shared" si="140"/>
        <v>41.74508159718264</v>
      </c>
      <c r="BU114" s="160">
        <f t="shared" si="140"/>
        <v>44.918611371763248</v>
      </c>
      <c r="BV114" s="139">
        <f t="shared" si="140"/>
        <v>26.342275260893924</v>
      </c>
      <c r="BW114" s="139">
        <f t="shared" si="140"/>
        <v>27.623630279240572</v>
      </c>
      <c r="BX114" s="139">
        <f t="shared" si="140"/>
        <v>30.443677946865403</v>
      </c>
      <c r="BY114" s="139">
        <f t="shared" si="140"/>
        <v>37.885465889432496</v>
      </c>
      <c r="BZ114" s="139">
        <f t="shared" si="140"/>
        <v>38.264320548326829</v>
      </c>
      <c r="CA114" s="139">
        <f t="shared" si="140"/>
        <v>40.196488243939264</v>
      </c>
      <c r="CB114" s="139">
        <f t="shared" si="140"/>
        <v>37.620576297545746</v>
      </c>
      <c r="CC114" s="139">
        <f t="shared" si="140"/>
        <v>43.063019668590684</v>
      </c>
      <c r="CD114" s="139">
        <f t="shared" si="140"/>
        <v>47.63590223339817</v>
      </c>
      <c r="CE114" s="139">
        <f t="shared" si="140"/>
        <v>44.125816751685782</v>
      </c>
      <c r="CF114" s="139">
        <f t="shared" si="140"/>
        <v>47.830345631767166</v>
      </c>
      <c r="CG114" s="160">
        <f t="shared" si="140"/>
        <v>53.964860353145419</v>
      </c>
      <c r="CH114" s="139">
        <f t="shared" si="140"/>
        <v>29.574472435405614</v>
      </c>
      <c r="CI114" s="139">
        <f t="shared" si="140"/>
        <v>31.013049714503403</v>
      </c>
      <c r="CJ114" s="139">
        <f t="shared" si="140"/>
        <v>34.179117230945799</v>
      </c>
      <c r="CK114" s="139">
        <f t="shared" si="140"/>
        <v>42.534012554065875</v>
      </c>
      <c r="CL114" s="139">
        <f t="shared" si="140"/>
        <v>42.959352679606539</v>
      </c>
      <c r="CM114" s="139">
        <f t="shared" si="140"/>
        <v>45.128597351470617</v>
      </c>
      <c r="CN114" s="139">
        <f t="shared" si="140"/>
        <v>42.236621009254613</v>
      </c>
      <c r="CO114" s="139">
        <f t="shared" si="140"/>
        <v>48.346852181926778</v>
      </c>
      <c r="CP114" s="139">
        <f t="shared" si="140"/>
        <v>53.48082743743614</v>
      </c>
      <c r="CQ114" s="139">
        <f t="shared" si="140"/>
        <v>50.530855556460004</v>
      </c>
      <c r="CR114" s="139">
        <f t="shared" si="140"/>
        <v>54.773111621600719</v>
      </c>
      <c r="CS114" s="160">
        <f t="shared" si="140"/>
        <v>61.798075692845906</v>
      </c>
    </row>
    <row r="115" spans="1:97" x14ac:dyDescent="0.25">
      <c r="A115" s="134" t="s">
        <v>64</v>
      </c>
      <c r="B115" s="207">
        <f t="shared" si="139"/>
        <v>6.5908264840182653</v>
      </c>
      <c r="C115" s="207">
        <f t="shared" si="139"/>
        <v>5.2317692307692312</v>
      </c>
      <c r="D115" s="207">
        <f t="shared" si="139"/>
        <v>6.1383508771929831</v>
      </c>
      <c r="E115" s="156">
        <f t="shared" si="139"/>
        <v>8.984663082437276</v>
      </c>
      <c r="F115" s="156">
        <f t="shared" si="139"/>
        <v>7.0794759036144583</v>
      </c>
      <c r="G115" s="156">
        <f t="shared" si="139"/>
        <v>7.2509349593495935</v>
      </c>
      <c r="H115" s="156">
        <f t="shared" si="139"/>
        <v>9.7639591078066914</v>
      </c>
      <c r="I115" s="156">
        <f t="shared" si="139"/>
        <v>6.0426475095785444</v>
      </c>
      <c r="J115" s="156">
        <f t="shared" si="139"/>
        <v>12.367602857142858</v>
      </c>
      <c r="K115" s="156">
        <f t="shared" si="139"/>
        <v>8.2365053763440859</v>
      </c>
      <c r="L115" s="156">
        <f t="shared" si="139"/>
        <v>12.213633603238927</v>
      </c>
      <c r="M115" s="157">
        <f t="shared" si="139"/>
        <v>9.2668866279069775</v>
      </c>
      <c r="N115" s="156">
        <f t="shared" si="139"/>
        <v>7.8861791044776126</v>
      </c>
      <c r="O115" s="156">
        <f t="shared" si="139"/>
        <v>4.9552786885245901</v>
      </c>
      <c r="P115" s="156">
        <f t="shared" si="139"/>
        <v>12.275190082644629</v>
      </c>
      <c r="Q115" s="156">
        <f t="shared" si="139"/>
        <v>15.339327433628348</v>
      </c>
      <c r="R115" s="156">
        <f t="shared" si="139"/>
        <v>8.3062112149532723</v>
      </c>
      <c r="S115" s="156">
        <f t="shared" si="139"/>
        <v>9.8998781725889042</v>
      </c>
      <c r="T115" s="156">
        <f t="shared" si="139"/>
        <v>7.001379411764721</v>
      </c>
      <c r="U115" s="156">
        <f t="shared" si="139"/>
        <v>6.9705737100737339</v>
      </c>
      <c r="V115" s="156">
        <f t="shared" si="139"/>
        <v>11.475</v>
      </c>
      <c r="W115" s="156">
        <f t="shared" si="139"/>
        <v>10.350000000000001</v>
      </c>
      <c r="X115" s="156">
        <f t="shared" si="139"/>
        <v>10.575000000000001</v>
      </c>
      <c r="Y115" s="157">
        <f t="shared" si="139"/>
        <v>11.52</v>
      </c>
      <c r="Z115" s="139">
        <f t="shared" si="139"/>
        <v>2.7600929416228661</v>
      </c>
      <c r="AA115" s="139">
        <f t="shared" si="139"/>
        <v>2.3679844999161253</v>
      </c>
      <c r="AB115" s="139">
        <f t="shared" si="139"/>
        <v>5.7463090531297984</v>
      </c>
      <c r="AC115" s="139">
        <f t="shared" si="139"/>
        <v>5.9908328426246813</v>
      </c>
      <c r="AD115" s="139">
        <f t="shared" si="139"/>
        <v>6.5161827995933086</v>
      </c>
      <c r="AE115" s="139">
        <f t="shared" si="139"/>
        <v>6.9104118589687022</v>
      </c>
      <c r="AF115" s="139">
        <f t="shared" si="139"/>
        <v>6.2815643798025498</v>
      </c>
      <c r="AG115" s="139">
        <f t="shared" si="139"/>
        <v>6.7136296546037837</v>
      </c>
      <c r="AH115" s="139">
        <f t="shared" si="139"/>
        <v>7.2651063762319517</v>
      </c>
      <c r="AI115" s="139">
        <f t="shared" si="139"/>
        <v>6.6039816959948441</v>
      </c>
      <c r="AJ115" s="139">
        <f t="shared" si="139"/>
        <v>6.9170593467679318</v>
      </c>
      <c r="AK115" s="160">
        <f t="shared" si="139"/>
        <v>7.4852463645381562</v>
      </c>
      <c r="AL115" s="139">
        <f t="shared" si="139"/>
        <v>2.9279065924735348</v>
      </c>
      <c r="AM115" s="139">
        <f t="shared" si="139"/>
        <v>2.4878045156118809</v>
      </c>
      <c r="AN115" s="139">
        <f t="shared" si="139"/>
        <v>5.9778853079709275</v>
      </c>
      <c r="AO115" s="139">
        <f t="shared" si="139"/>
        <v>6.2322634061824553</v>
      </c>
      <c r="AP115" s="139">
        <f t="shared" si="139"/>
        <v>6.7787849664169153</v>
      </c>
      <c r="AQ115" s="139">
        <f t="shared" si="139"/>
        <v>7.1889014568851382</v>
      </c>
      <c r="AR115" s="139">
        <f t="shared" si="139"/>
        <v>6.6615990247806032</v>
      </c>
      <c r="AS115" s="139">
        <f t="shared" si="139"/>
        <v>7.1198042487073101</v>
      </c>
      <c r="AT115" s="139">
        <f t="shared" si="139"/>
        <v>7.7046453119939828</v>
      </c>
      <c r="AU115" s="139">
        <f t="shared" si="139"/>
        <v>7.1369230188616255</v>
      </c>
      <c r="AV115" s="139">
        <f t="shared" si="139"/>
        <v>7.475266036052103</v>
      </c>
      <c r="AW115" s="160">
        <f t="shared" si="139"/>
        <v>8.0893057461563806</v>
      </c>
      <c r="AX115" s="139">
        <f t="shared" si="139"/>
        <v>3.2280170182020731</v>
      </c>
      <c r="AY115" s="139">
        <f t="shared" si="139"/>
        <v>2.7428044784620975</v>
      </c>
      <c r="AZ115" s="139">
        <f t="shared" si="139"/>
        <v>6.986055665160225</v>
      </c>
      <c r="BA115" s="139">
        <f t="shared" si="139"/>
        <v>7.2833346296351253</v>
      </c>
      <c r="BB115" s="139">
        <f t="shared" si="139"/>
        <v>7.9220270510031288</v>
      </c>
      <c r="BC115" s="139">
        <f t="shared" si="139"/>
        <v>8.3220520490266594</v>
      </c>
      <c r="BD115" s="139">
        <f t="shared" si="139"/>
        <v>7.7116335710616477</v>
      </c>
      <c r="BE115" s="139">
        <f t="shared" si="139"/>
        <v>8.2420633934098007</v>
      </c>
      <c r="BF115" s="139">
        <f t="shared" si="139"/>
        <v>8.9190900292970365</v>
      </c>
      <c r="BG115" s="139">
        <f t="shared" si="139"/>
        <v>8.2618805097096892</v>
      </c>
      <c r="BH115" s="139">
        <f t="shared" si="139"/>
        <v>8.6535548449848161</v>
      </c>
      <c r="BI115" s="160">
        <f t="shared" si="139"/>
        <v>9.3643825643942833</v>
      </c>
      <c r="BJ115" s="139">
        <f t="shared" si="139"/>
        <v>3.4901320000800808</v>
      </c>
      <c r="BK115" s="139">
        <f t="shared" si="139"/>
        <v>2.9655202021132205</v>
      </c>
      <c r="BL115" s="139">
        <f t="shared" si="139"/>
        <v>7.553323385171236</v>
      </c>
      <c r="BM115" s="139">
        <f t="shared" si="139"/>
        <v>7.8747414015614989</v>
      </c>
      <c r="BN115" s="139">
        <f t="shared" si="140"/>
        <v>8.5652956475445823</v>
      </c>
      <c r="BO115" s="139">
        <f t="shared" si="140"/>
        <v>8.9978026754076215</v>
      </c>
      <c r="BP115" s="139">
        <f t="shared" si="140"/>
        <v>8.4211963992021719</v>
      </c>
      <c r="BQ115" s="139">
        <f t="shared" si="140"/>
        <v>9.0004321303642225</v>
      </c>
      <c r="BR115" s="139">
        <f t="shared" si="140"/>
        <v>9.7397533410727135</v>
      </c>
      <c r="BS115" s="139">
        <f t="shared" si="140"/>
        <v>9.0220726591690976</v>
      </c>
      <c r="BT115" s="139">
        <f t="shared" si="140"/>
        <v>9.4497857333815585</v>
      </c>
      <c r="BU115" s="160">
        <f t="shared" si="140"/>
        <v>10.226018132909331</v>
      </c>
      <c r="BV115" s="139">
        <f t="shared" si="140"/>
        <v>3.8824228368890843</v>
      </c>
      <c r="BW115" s="139">
        <f t="shared" si="140"/>
        <v>3.2988446728307483</v>
      </c>
      <c r="BX115" s="139">
        <f t="shared" si="140"/>
        <v>8.4023169336644852</v>
      </c>
      <c r="BY115" s="139">
        <f t="shared" si="140"/>
        <v>8.7598623350970151</v>
      </c>
      <c r="BZ115" s="139">
        <f t="shared" si="140"/>
        <v>9.5280348783285973</v>
      </c>
      <c r="CA115" s="139">
        <f t="shared" si="140"/>
        <v>10.009155696123445</v>
      </c>
      <c r="CB115" s="139">
        <f t="shared" si="140"/>
        <v>9.367738874472499</v>
      </c>
      <c r="CC115" s="139">
        <f t="shared" si="140"/>
        <v>10.212322315853511</v>
      </c>
      <c r="CD115" s="139">
        <f t="shared" si="140"/>
        <v>11.051191648941478</v>
      </c>
      <c r="CE115" s="139">
        <f t="shared" si="140"/>
        <v>10.236876698580904</v>
      </c>
      <c r="CF115" s="139">
        <f t="shared" si="140"/>
        <v>10.827299899308059</v>
      </c>
      <c r="CG115" s="160">
        <f t="shared" si="140"/>
        <v>11.716685248179795</v>
      </c>
      <c r="CH115" s="139">
        <f t="shared" si="140"/>
        <v>4.3587961189753743</v>
      </c>
      <c r="CI115" s="139">
        <f t="shared" si="140"/>
        <v>3.7036129141870804</v>
      </c>
      <c r="CJ115" s="139">
        <f t="shared" si="140"/>
        <v>9.4332812214251156</v>
      </c>
      <c r="CK115" s="139">
        <f t="shared" si="140"/>
        <v>9.83469744361342</v>
      </c>
      <c r="CL115" s="139">
        <f t="shared" si="140"/>
        <v>10.697124757899514</v>
      </c>
      <c r="CM115" s="139">
        <f t="shared" si="140"/>
        <v>11.237279100037792</v>
      </c>
      <c r="CN115" s="139">
        <f t="shared" si="140"/>
        <v>10.517160434370274</v>
      </c>
      <c r="CO115" s="139">
        <f t="shared" si="140"/>
        <v>11.465374264008735</v>
      </c>
      <c r="CP115" s="139">
        <f t="shared" si="140"/>
        <v>12.407172864266595</v>
      </c>
      <c r="CQ115" s="139">
        <f t="shared" si="140"/>
        <v>11.722800298886716</v>
      </c>
      <c r="CR115" s="139">
        <f t="shared" si="140"/>
        <v>12.398925788892219</v>
      </c>
      <c r="CS115" s="160">
        <f t="shared" si="140"/>
        <v>13.417408978694082</v>
      </c>
    </row>
    <row r="116" spans="1:97" x14ac:dyDescent="0.25">
      <c r="A116" s="134" t="s">
        <v>65</v>
      </c>
      <c r="B116" s="207">
        <f t="shared" si="139"/>
        <v>5.2982176470588236</v>
      </c>
      <c r="C116" s="207">
        <f t="shared" si="139"/>
        <v>4.5244403669724766</v>
      </c>
      <c r="D116" s="207">
        <f t="shared" si="139"/>
        <v>8.0497071428571427</v>
      </c>
      <c r="E116" s="156">
        <f t="shared" si="139"/>
        <v>4.9107256637168142</v>
      </c>
      <c r="F116" s="156">
        <f t="shared" si="139"/>
        <v>5.9664605263157897</v>
      </c>
      <c r="G116" s="156">
        <f t="shared" si="139"/>
        <v>6.8822775330396482</v>
      </c>
      <c r="H116" s="156">
        <f t="shared" si="139"/>
        <v>8.2146923076923084</v>
      </c>
      <c r="I116" s="156">
        <f t="shared" si="139"/>
        <v>5.193763358778626</v>
      </c>
      <c r="J116" s="156">
        <f t="shared" si="139"/>
        <v>9.8362334630350183</v>
      </c>
      <c r="K116" s="156">
        <f t="shared" si="139"/>
        <v>8.1667072463768111</v>
      </c>
      <c r="L116" s="156">
        <f t="shared" si="139"/>
        <v>6.0068745387453877</v>
      </c>
      <c r="M116" s="157">
        <f t="shared" si="139"/>
        <v>11.019230769230813</v>
      </c>
      <c r="N116" s="156">
        <f t="shared" si="139"/>
        <v>2.6912761627906945</v>
      </c>
      <c r="O116" s="156">
        <f t="shared" si="139"/>
        <v>5.6449776119402983</v>
      </c>
      <c r="P116" s="156">
        <f t="shared" si="139"/>
        <v>4.1873916666666666</v>
      </c>
      <c r="Q116" s="156">
        <f t="shared" si="139"/>
        <v>4.1576890756302527</v>
      </c>
      <c r="R116" s="156">
        <f t="shared" si="139"/>
        <v>5.0802337278106506</v>
      </c>
      <c r="S116" s="156">
        <f t="shared" si="139"/>
        <v>8.1206927480916047</v>
      </c>
      <c r="T116" s="156">
        <f t="shared" si="139"/>
        <v>3.5286782786885245</v>
      </c>
      <c r="U116" s="156">
        <f t="shared" si="139"/>
        <v>4.1514484304932733</v>
      </c>
      <c r="V116" s="156">
        <f t="shared" si="139"/>
        <v>6.2400000000000011</v>
      </c>
      <c r="W116" s="156">
        <f t="shared" si="139"/>
        <v>5.2389999999999999</v>
      </c>
      <c r="X116" s="156">
        <f t="shared" si="139"/>
        <v>5.4080000000000004</v>
      </c>
      <c r="Y116" s="157">
        <f t="shared" si="139"/>
        <v>6.4349999999999987</v>
      </c>
      <c r="Z116" s="139">
        <f t="shared" si="139"/>
        <v>1.8922813658860935</v>
      </c>
      <c r="AA116" s="139">
        <f t="shared" si="139"/>
        <v>2.5224246387398774</v>
      </c>
      <c r="AB116" s="139">
        <f t="shared" si="139"/>
        <v>4.3722027071491212</v>
      </c>
      <c r="AC116" s="139">
        <f t="shared" si="139"/>
        <v>3.9713715131898</v>
      </c>
      <c r="AD116" s="139">
        <f t="shared" si="139"/>
        <v>4.2975913160589636</v>
      </c>
      <c r="AE116" s="139">
        <f t="shared" si="139"/>
        <v>4.5575955906805312</v>
      </c>
      <c r="AF116" s="139">
        <f t="shared" si="139"/>
        <v>4.1428543919286023</v>
      </c>
      <c r="AG116" s="139">
        <f t="shared" si="139"/>
        <v>4.4278126305268657</v>
      </c>
      <c r="AH116" s="139">
        <f t="shared" si="139"/>
        <v>4.7702301406209431</v>
      </c>
      <c r="AI116" s="139">
        <f t="shared" si="139"/>
        <v>4.3361391978244388</v>
      </c>
      <c r="AJ116" s="139">
        <f t="shared" si="139"/>
        <v>4.5619797810444611</v>
      </c>
      <c r="AK116" s="160">
        <f t="shared" si="139"/>
        <v>4.9147728841118994</v>
      </c>
      <c r="AL116" s="139">
        <f t="shared" si="139"/>
        <v>2.0073320729319684</v>
      </c>
      <c r="AM116" s="139">
        <f t="shared" si="139"/>
        <v>2.6500593254601155</v>
      </c>
      <c r="AN116" s="139">
        <f t="shared" si="139"/>
        <v>4.5484024762472313</v>
      </c>
      <c r="AO116" s="139">
        <f t="shared" si="139"/>
        <v>4.1314177851713492</v>
      </c>
      <c r="AP116" s="139">
        <f t="shared" si="139"/>
        <v>4.4707842460961391</v>
      </c>
      <c r="AQ116" s="139">
        <f t="shared" si="139"/>
        <v>4.7412666929849552</v>
      </c>
      <c r="AR116" s="139">
        <f t="shared" si="139"/>
        <v>4.393497082640283</v>
      </c>
      <c r="AS116" s="139">
        <f t="shared" si="139"/>
        <v>4.695695294673742</v>
      </c>
      <c r="AT116" s="139">
        <f t="shared" si="139"/>
        <v>5.0588290641285116</v>
      </c>
      <c r="AU116" s="139">
        <f t="shared" si="139"/>
        <v>4.6860656310888702</v>
      </c>
      <c r="AV116" s="139">
        <f t="shared" si="139"/>
        <v>4.9301315493747486</v>
      </c>
      <c r="AW116" s="160">
        <f t="shared" si="139"/>
        <v>5.3113950558597312</v>
      </c>
      <c r="AX116" s="139">
        <f t="shared" si="139"/>
        <v>2.2130836104074953</v>
      </c>
      <c r="AY116" s="139">
        <f t="shared" si="139"/>
        <v>2.9216904063197773</v>
      </c>
      <c r="AZ116" s="139">
        <f t="shared" si="139"/>
        <v>5.3154905538663275</v>
      </c>
      <c r="BA116" s="139">
        <f t="shared" si="139"/>
        <v>4.8281813946404979</v>
      </c>
      <c r="BB116" s="139">
        <f t="shared" si="139"/>
        <v>5.2247820092002542</v>
      </c>
      <c r="BC116" s="139">
        <f t="shared" si="139"/>
        <v>5.4886088554667101</v>
      </c>
      <c r="BD116" s="139">
        <f t="shared" si="139"/>
        <v>5.0860220602914579</v>
      </c>
      <c r="BE116" s="139">
        <f t="shared" si="139"/>
        <v>5.4358542654966913</v>
      </c>
      <c r="BF116" s="139">
        <f t="shared" si="139"/>
        <v>5.8562269953617694</v>
      </c>
      <c r="BG116" s="139">
        <f t="shared" si="139"/>
        <v>5.424706726189255</v>
      </c>
      <c r="BH116" s="139">
        <f t="shared" si="139"/>
        <v>5.7072435348449453</v>
      </c>
      <c r="BI116" s="160">
        <f t="shared" si="139"/>
        <v>6.1486037015396207</v>
      </c>
      <c r="BJ116" s="139">
        <f t="shared" si="139"/>
        <v>2.3927859995725842</v>
      </c>
      <c r="BK116" s="139">
        <f t="shared" si="139"/>
        <v>3.1589316673129435</v>
      </c>
      <c r="BL116" s="139">
        <f t="shared" si="139"/>
        <v>5.7471083868402744</v>
      </c>
      <c r="BM116" s="139">
        <f t="shared" si="139"/>
        <v>5.220229723885307</v>
      </c>
      <c r="BN116" s="139">
        <f t="shared" si="140"/>
        <v>5.649034308347316</v>
      </c>
      <c r="BO116" s="139">
        <f t="shared" si="140"/>
        <v>5.9342838945306093</v>
      </c>
      <c r="BP116" s="139">
        <f t="shared" si="140"/>
        <v>5.5539971221029969</v>
      </c>
      <c r="BQ116" s="139">
        <f t="shared" si="140"/>
        <v>5.936018088173574</v>
      </c>
      <c r="BR116" s="139">
        <f t="shared" si="140"/>
        <v>6.3950701536589962</v>
      </c>
      <c r="BS116" s="139">
        <f t="shared" si="140"/>
        <v>5.9238448414793812</v>
      </c>
      <c r="BT116" s="139">
        <f t="shared" si="140"/>
        <v>6.2323784269730984</v>
      </c>
      <c r="BU116" s="160">
        <f t="shared" si="140"/>
        <v>6.7143490253256859</v>
      </c>
      <c r="BV116" s="139">
        <f t="shared" si="140"/>
        <v>2.6617351459245429</v>
      </c>
      <c r="BW116" s="139">
        <f t="shared" si="140"/>
        <v>3.5139955867189192</v>
      </c>
      <c r="BX116" s="139">
        <f t="shared" si="140"/>
        <v>6.3930833695211211</v>
      </c>
      <c r="BY116" s="139">
        <f t="shared" si="140"/>
        <v>5.8069835448500164</v>
      </c>
      <c r="BZ116" s="139">
        <f t="shared" si="140"/>
        <v>6.2839857646055526</v>
      </c>
      <c r="CA116" s="139">
        <f t="shared" si="140"/>
        <v>6.601297404275849</v>
      </c>
      <c r="CB116" s="139">
        <f t="shared" si="140"/>
        <v>6.1782663986273736</v>
      </c>
      <c r="CC116" s="139">
        <f t="shared" si="140"/>
        <v>6.7352910517099698</v>
      </c>
      <c r="CD116" s="139">
        <f t="shared" si="140"/>
        <v>7.2561535597088742</v>
      </c>
      <c r="CE116" s="139">
        <f t="shared" si="140"/>
        <v>6.7214787016948989</v>
      </c>
      <c r="CF116" s="139">
        <f t="shared" si="140"/>
        <v>7.1408846950298228</v>
      </c>
      <c r="CG116" s="160">
        <f t="shared" si="140"/>
        <v>7.6931131114454603</v>
      </c>
      <c r="CH116" s="139">
        <f t="shared" si="140"/>
        <v>2.9883300483294843</v>
      </c>
      <c r="CI116" s="139">
        <f t="shared" si="140"/>
        <v>3.9451628452093304</v>
      </c>
      <c r="CJ116" s="139">
        <f t="shared" si="140"/>
        <v>7.1775146989613647</v>
      </c>
      <c r="CK116" s="139">
        <f t="shared" si="140"/>
        <v>6.5195004258031126</v>
      </c>
      <c r="CL116" s="139">
        <f t="shared" si="140"/>
        <v>7.0550308179226571</v>
      </c>
      <c r="CM116" s="139">
        <f t="shared" si="140"/>
        <v>7.4112765957804978</v>
      </c>
      <c r="CN116" s="139">
        <f t="shared" si="140"/>
        <v>6.9363396857389539</v>
      </c>
      <c r="CO116" s="139">
        <f t="shared" si="140"/>
        <v>7.5617112637547832</v>
      </c>
      <c r="CP116" s="139">
        <f t="shared" si="140"/>
        <v>8.1464836014851532</v>
      </c>
      <c r="CQ116" s="139">
        <f t="shared" si="140"/>
        <v>7.6971282211607202</v>
      </c>
      <c r="CR116" s="139">
        <f t="shared" si="140"/>
        <v>8.1774126720521814</v>
      </c>
      <c r="CS116" s="160">
        <f t="shared" si="140"/>
        <v>8.8097992520242183</v>
      </c>
    </row>
    <row r="117" spans="1:97" x14ac:dyDescent="0.25">
      <c r="A117" s="134" t="s">
        <v>66</v>
      </c>
      <c r="B117" s="207">
        <f t="shared" si="139"/>
        <v>4.1451033210332104</v>
      </c>
      <c r="C117" s="207">
        <f t="shared" si="139"/>
        <v>2.6610794117647059</v>
      </c>
      <c r="D117" s="207">
        <f t="shared" si="139"/>
        <v>4.4387884615384614</v>
      </c>
      <c r="E117" s="156">
        <f t="shared" si="139"/>
        <v>2.920606413994169</v>
      </c>
      <c r="F117" s="156">
        <f t="shared" si="139"/>
        <v>3.5149638989169674</v>
      </c>
      <c r="G117" s="156">
        <f t="shared" si="139"/>
        <v>5.901559139784947</v>
      </c>
      <c r="H117" s="156">
        <f t="shared" si="139"/>
        <v>5.4647199999999998</v>
      </c>
      <c r="I117" s="156">
        <f t="shared" si="139"/>
        <v>3.0280604534005042</v>
      </c>
      <c r="J117" s="156">
        <f t="shared" si="139"/>
        <v>8.013208530805688</v>
      </c>
      <c r="K117" s="156">
        <f t="shared" si="139"/>
        <v>5.6231263858093135</v>
      </c>
      <c r="L117" s="156">
        <f t="shared" si="139"/>
        <v>8.529864440078585</v>
      </c>
      <c r="M117" s="157">
        <f t="shared" si="139"/>
        <v>8.067135245901639</v>
      </c>
      <c r="N117" s="156">
        <f t="shared" si="139"/>
        <v>2.0367464114832536</v>
      </c>
      <c r="O117" s="156">
        <f t="shared" si="139"/>
        <v>2.6288002812939522</v>
      </c>
      <c r="P117" s="156">
        <f t="shared" si="139"/>
        <v>6.6801204819277107</v>
      </c>
      <c r="Q117" s="156">
        <f t="shared" si="139"/>
        <v>5.4992391304347832</v>
      </c>
      <c r="R117" s="156">
        <f t="shared" si="139"/>
        <v>4.097053738317757</v>
      </c>
      <c r="S117" s="156">
        <f t="shared" si="139"/>
        <v>4.9593627760252366</v>
      </c>
      <c r="T117" s="156">
        <f t="shared" si="139"/>
        <v>3.2556662606577347</v>
      </c>
      <c r="U117" s="156">
        <f t="shared" si="139"/>
        <v>2.6862223806129792</v>
      </c>
      <c r="V117" s="156">
        <f t="shared" si="139"/>
        <v>7</v>
      </c>
      <c r="W117" s="156">
        <f t="shared" si="139"/>
        <v>4.7880000000000003</v>
      </c>
      <c r="X117" s="156">
        <f t="shared" si="139"/>
        <v>5.0539999999999994</v>
      </c>
      <c r="Y117" s="157">
        <f t="shared" si="139"/>
        <v>6.1740000000000004</v>
      </c>
      <c r="Z117" s="139">
        <f t="shared" si="139"/>
        <v>1.6966672530207969</v>
      </c>
      <c r="AA117" s="139">
        <f t="shared" si="139"/>
        <v>1.8547339242263408</v>
      </c>
      <c r="AB117" s="139">
        <f t="shared" si="139"/>
        <v>3.5363593488582228</v>
      </c>
      <c r="AC117" s="139">
        <f t="shared" si="139"/>
        <v>4.032129726803924</v>
      </c>
      <c r="AD117" s="139">
        <f t="shared" si="139"/>
        <v>4.343947759010093</v>
      </c>
      <c r="AE117" s="139">
        <f t="shared" si="139"/>
        <v>4.6067565984302048</v>
      </c>
      <c r="AF117" s="139">
        <f t="shared" si="139"/>
        <v>4.1875417479730555</v>
      </c>
      <c r="AG117" s="139">
        <f t="shared" si="139"/>
        <v>4.4755737200558583</v>
      </c>
      <c r="AH117" s="139">
        <f t="shared" si="139"/>
        <v>4.8028500483349426</v>
      </c>
      <c r="AI117" s="139">
        <f t="shared" si="139"/>
        <v>4.3657906939364635</v>
      </c>
      <c r="AJ117" s="139">
        <f t="shared" si="139"/>
        <v>4.6111880793472704</v>
      </c>
      <c r="AK117" s="160">
        <f t="shared" si="139"/>
        <v>4.9483812076495388</v>
      </c>
      <c r="AL117" s="139">
        <f t="shared" si="139"/>
        <v>1.7998246220044616</v>
      </c>
      <c r="AM117" s="139">
        <f t="shared" si="139"/>
        <v>1.9485834607921937</v>
      </c>
      <c r="AN117" s="139">
        <f t="shared" si="139"/>
        <v>3.6788746306172104</v>
      </c>
      <c r="AO117" s="139">
        <f t="shared" si="139"/>
        <v>4.1946245547941219</v>
      </c>
      <c r="AP117" s="139">
        <f t="shared" si="139"/>
        <v>4.5190088536982014</v>
      </c>
      <c r="AQ117" s="139">
        <f t="shared" si="139"/>
        <v>4.7924088893469419</v>
      </c>
      <c r="AR117" s="139">
        <f t="shared" si="139"/>
        <v>4.4408880237254262</v>
      </c>
      <c r="AS117" s="139">
        <f t="shared" si="139"/>
        <v>4.7463459301192374</v>
      </c>
      <c r="AT117" s="139">
        <f t="shared" si="139"/>
        <v>5.0934224762592066</v>
      </c>
      <c r="AU117" s="139">
        <f t="shared" si="139"/>
        <v>4.7181100029371361</v>
      </c>
      <c r="AV117" s="139">
        <f t="shared" si="139"/>
        <v>4.9833109573505965</v>
      </c>
      <c r="AW117" s="160">
        <f t="shared" si="139"/>
        <v>5.3477155711068569</v>
      </c>
      <c r="AX117" s="139">
        <f t="shared" si="139"/>
        <v>1.984306645759919</v>
      </c>
      <c r="AY117" s="139">
        <f t="shared" si="139"/>
        <v>2.1483132655233939</v>
      </c>
      <c r="AZ117" s="139">
        <f t="shared" si="139"/>
        <v>4.2993168370708039</v>
      </c>
      <c r="BA117" s="139">
        <f t="shared" si="139"/>
        <v>4.9020479859601513</v>
      </c>
      <c r="BB117" s="139">
        <f t="shared" si="139"/>
        <v>5.2313176242623802</v>
      </c>
      <c r="BC117" s="139">
        <f t="shared" si="139"/>
        <v>5.547812340530256</v>
      </c>
      <c r="BD117" s="139">
        <f t="shared" si="139"/>
        <v>5.1408829984651483</v>
      </c>
      <c r="BE117" s="139">
        <f t="shared" si="139"/>
        <v>5.4944887073542841</v>
      </c>
      <c r="BF117" s="139">
        <f t="shared" si="139"/>
        <v>5.8962731940795656</v>
      </c>
      <c r="BG117" s="139">
        <f t="shared" si="139"/>
        <v>5.4618020921501031</v>
      </c>
      <c r="BH117" s="139">
        <f t="shared" si="139"/>
        <v>5.7688053470029859</v>
      </c>
      <c r="BI117" s="160">
        <f t="shared" si="139"/>
        <v>6.1906492380025782</v>
      </c>
      <c r="BJ117" s="139">
        <f t="shared" si="139"/>
        <v>2.1454323453956241</v>
      </c>
      <c r="BK117" s="139">
        <f t="shared" si="139"/>
        <v>2.3227563026838931</v>
      </c>
      <c r="BL117" s="139">
        <f t="shared" si="139"/>
        <v>4.648421364240952</v>
      </c>
      <c r="BM117" s="139">
        <f t="shared" ref="BM117" si="141">IFERROR(BM25/BM36,"")</f>
        <v>5.3000942824201145</v>
      </c>
      <c r="BN117" s="139">
        <f t="shared" si="140"/>
        <v>5.6561006153524849</v>
      </c>
      <c r="BO117" s="139">
        <f t="shared" si="140"/>
        <v>5.99829470258131</v>
      </c>
      <c r="BP117" s="139">
        <f t="shared" si="140"/>
        <v>5.6139059249199228</v>
      </c>
      <c r="BQ117" s="139">
        <f t="shared" si="140"/>
        <v>6.000047602295365</v>
      </c>
      <c r="BR117" s="139">
        <f t="shared" si="140"/>
        <v>6.4388010832132148</v>
      </c>
      <c r="BS117" s="139">
        <f t="shared" si="140"/>
        <v>5.9643534262530187</v>
      </c>
      <c r="BT117" s="139">
        <f t="shared" si="140"/>
        <v>6.2996046645914241</v>
      </c>
      <c r="BU117" s="160">
        <f t="shared" si="140"/>
        <v>6.7602632556896713</v>
      </c>
      <c r="BV117" s="139">
        <f t="shared" si="140"/>
        <v>2.3865789410180924</v>
      </c>
      <c r="BW117" s="139">
        <f t="shared" si="140"/>
        <v>2.5838341111055634</v>
      </c>
      <c r="BX117" s="139">
        <f t="shared" si="140"/>
        <v>5.1709039255816363</v>
      </c>
      <c r="BY117" s="139">
        <f t="shared" si="140"/>
        <v>5.8958248797641373</v>
      </c>
      <c r="BZ117" s="139">
        <f t="shared" si="140"/>
        <v>6.2918463245181062</v>
      </c>
      <c r="CA117" s="139">
        <f t="shared" si="140"/>
        <v>6.6725030271514516</v>
      </c>
      <c r="CB117" s="139">
        <f t="shared" si="140"/>
        <v>6.2449089508809239</v>
      </c>
      <c r="CC117" s="139">
        <f t="shared" si="140"/>
        <v>6.8079420118492324</v>
      </c>
      <c r="CD117" s="139">
        <f t="shared" si="140"/>
        <v>7.3057727714657084</v>
      </c>
      <c r="CE117" s="139">
        <f t="shared" si="140"/>
        <v>6.7674416863911357</v>
      </c>
      <c r="CF117" s="139">
        <f t="shared" si="140"/>
        <v>7.2179106357582459</v>
      </c>
      <c r="CG117" s="160">
        <f t="shared" si="140"/>
        <v>7.7457203509980666</v>
      </c>
      <c r="CH117" s="139">
        <f t="shared" si="140"/>
        <v>2.6794121770810131</v>
      </c>
      <c r="CI117" s="139">
        <f t="shared" si="140"/>
        <v>2.9008705565382167</v>
      </c>
      <c r="CJ117" s="139">
        <f t="shared" si="140"/>
        <v>5.8053738372505057</v>
      </c>
      <c r="CK117" s="139">
        <f t="shared" si="140"/>
        <v>6.6192425925111982</v>
      </c>
      <c r="CL117" s="139">
        <f t="shared" si="140"/>
        <v>7.0638558685364803</v>
      </c>
      <c r="CM117" s="139">
        <f t="shared" si="140"/>
        <v>7.4912191485829362</v>
      </c>
      <c r="CN117" s="139">
        <f t="shared" si="140"/>
        <v>7.0111592791540138</v>
      </c>
      <c r="CO117" s="139">
        <f t="shared" si="140"/>
        <v>7.6432764967031375</v>
      </c>
      <c r="CP117" s="139">
        <f t="shared" si="140"/>
        <v>8.2021910905245523</v>
      </c>
      <c r="CQ117" s="139">
        <f t="shared" si="140"/>
        <v>7.7497629169375566</v>
      </c>
      <c r="CR117" s="139">
        <f t="shared" si="140"/>
        <v>8.2656192361811023</v>
      </c>
      <c r="CS117" s="160">
        <f t="shared" si="140"/>
        <v>8.870042642826844</v>
      </c>
    </row>
    <row r="118" spans="1:97" x14ac:dyDescent="0.25">
      <c r="A118" s="134" t="s">
        <v>67</v>
      </c>
      <c r="B118" s="207">
        <f t="shared" ref="B118:BM121" si="142">IFERROR(B26/B37,"")</f>
        <v>2.4204748858447487</v>
      </c>
      <c r="C118" s="207">
        <f t="shared" si="142"/>
        <v>2.0335540540540542</v>
      </c>
      <c r="D118" s="207">
        <f t="shared" si="142"/>
        <v>3.5324690909090908</v>
      </c>
      <c r="E118" s="156">
        <f t="shared" si="142"/>
        <v>7.8448360927152319</v>
      </c>
      <c r="F118" s="156">
        <f t="shared" si="142"/>
        <v>4.3261281250000003</v>
      </c>
      <c r="G118" s="156">
        <f t="shared" si="142"/>
        <v>4.6370642570281122</v>
      </c>
      <c r="H118" s="156">
        <f t="shared" si="142"/>
        <v>5.8922531120331945</v>
      </c>
      <c r="I118" s="156">
        <f t="shared" si="142"/>
        <v>3.0479574468085104</v>
      </c>
      <c r="J118" s="156">
        <f t="shared" si="142"/>
        <v>6.5023785046728975</v>
      </c>
      <c r="K118" s="156">
        <f t="shared" si="142"/>
        <v>3.9401776859504132</v>
      </c>
      <c r="L118" s="156">
        <f t="shared" si="142"/>
        <v>7.9721564986737405</v>
      </c>
      <c r="M118" s="157">
        <f t="shared" si="142"/>
        <v>8.6926903553299493</v>
      </c>
      <c r="N118" s="156">
        <f t="shared" si="142"/>
        <v>2.5446328871892927</v>
      </c>
      <c r="O118" s="156">
        <f t="shared" si="142"/>
        <v>2.342115234375</v>
      </c>
      <c r="P118" s="156">
        <f t="shared" si="142"/>
        <v>5.0057450381679391</v>
      </c>
      <c r="Q118" s="156">
        <f t="shared" si="142"/>
        <v>2.0575721393034825</v>
      </c>
      <c r="R118" s="156">
        <f t="shared" si="142"/>
        <v>2.6512443609022558</v>
      </c>
      <c r="S118" s="156">
        <f t="shared" si="142"/>
        <v>3.6038308157099697</v>
      </c>
      <c r="T118" s="156">
        <f t="shared" si="142"/>
        <v>2.9135930851063829</v>
      </c>
      <c r="U118" s="156">
        <f t="shared" si="142"/>
        <v>2.7690724070450101</v>
      </c>
      <c r="V118" s="156">
        <f t="shared" si="142"/>
        <v>4.0040000000000004</v>
      </c>
      <c r="W118" s="156">
        <f t="shared" si="142"/>
        <v>2.8079999999999998</v>
      </c>
      <c r="X118" s="156">
        <f t="shared" si="142"/>
        <v>2.964</v>
      </c>
      <c r="Y118" s="157">
        <f t="shared" si="142"/>
        <v>3.8219999999999996</v>
      </c>
      <c r="Z118" s="139">
        <f t="shared" si="142"/>
        <v>1.3714361963075774</v>
      </c>
      <c r="AA118" s="139">
        <f t="shared" si="142"/>
        <v>1.3616469902091353</v>
      </c>
      <c r="AB118" s="139">
        <f t="shared" si="142"/>
        <v>2.832225739635001</v>
      </c>
      <c r="AC118" s="139">
        <f t="shared" si="142"/>
        <v>2.8104393877916545</v>
      </c>
      <c r="AD118" s="139">
        <f t="shared" si="142"/>
        <v>2.8385437816695709</v>
      </c>
      <c r="AE118" s="139">
        <f t="shared" si="142"/>
        <v>3.0102756804605799</v>
      </c>
      <c r="AF118" s="139">
        <f t="shared" si="142"/>
        <v>2.7363405935386673</v>
      </c>
      <c r="AG118" s="139">
        <f t="shared" si="142"/>
        <v>2.9245544967979407</v>
      </c>
      <c r="AH118" s="139">
        <f t="shared" si="142"/>
        <v>3.1999500452464145</v>
      </c>
      <c r="AI118" s="139">
        <f t="shared" si="142"/>
        <v>2.9087545911289907</v>
      </c>
      <c r="AJ118" s="139">
        <f t="shared" si="142"/>
        <v>3.0131714226054149</v>
      </c>
      <c r="AK118" s="160">
        <f t="shared" si="142"/>
        <v>3.296911731567425</v>
      </c>
      <c r="AL118" s="139">
        <f t="shared" si="142"/>
        <v>1.527560492895232</v>
      </c>
      <c r="AM118" s="139">
        <f t="shared" si="142"/>
        <v>1.5020736443094032</v>
      </c>
      <c r="AN118" s="139">
        <f t="shared" si="142"/>
        <v>3.0936826587894064</v>
      </c>
      <c r="AO118" s="139">
        <f t="shared" si="142"/>
        <v>3.0698850998756408</v>
      </c>
      <c r="AP118" s="139">
        <f t="shared" si="142"/>
        <v>3.1005839508743978</v>
      </c>
      <c r="AQ118" s="139">
        <f t="shared" si="142"/>
        <v>3.2881692799022986</v>
      </c>
      <c r="AR118" s="139">
        <f t="shared" si="142"/>
        <v>3.0469836594201452</v>
      </c>
      <c r="AS118" s="139">
        <f t="shared" si="142"/>
        <v>3.2565645460469277</v>
      </c>
      <c r="AT118" s="139">
        <f t="shared" si="142"/>
        <v>3.5632243741330134</v>
      </c>
      <c r="AU118" s="139">
        <f t="shared" si="142"/>
        <v>3.3006656409647546</v>
      </c>
      <c r="AV118" s="139">
        <f t="shared" si="142"/>
        <v>3.4191510742301561</v>
      </c>
      <c r="AW118" s="160">
        <f t="shared" si="142"/>
        <v>3.7411211337201631</v>
      </c>
      <c r="AX118" s="139">
        <f t="shared" si="142"/>
        <v>1.6841354434169933</v>
      </c>
      <c r="AY118" s="139">
        <f t="shared" si="142"/>
        <v>1.6560361928511171</v>
      </c>
      <c r="AZ118" s="139">
        <f t="shared" si="142"/>
        <v>3.6154322391942406</v>
      </c>
      <c r="BA118" s="139">
        <f t="shared" si="142"/>
        <v>3.5876212219696688</v>
      </c>
      <c r="BB118" s="139">
        <f t="shared" si="142"/>
        <v>3.5893134961309756</v>
      </c>
      <c r="BC118" s="139">
        <f t="shared" si="142"/>
        <v>3.8064669626468994</v>
      </c>
      <c r="BD118" s="139">
        <f t="shared" si="142"/>
        <v>3.5272644587362461</v>
      </c>
      <c r="BE118" s="139">
        <f t="shared" si="142"/>
        <v>3.7698805326175751</v>
      </c>
      <c r="BF118" s="139">
        <f t="shared" si="142"/>
        <v>4.1248776161057306</v>
      </c>
      <c r="BG118" s="139">
        <f t="shared" si="142"/>
        <v>3.8209330626218256</v>
      </c>
      <c r="BH118" s="139">
        <f t="shared" si="142"/>
        <v>3.9580947623056852</v>
      </c>
      <c r="BI118" s="160">
        <f t="shared" si="142"/>
        <v>4.3308153524228041</v>
      </c>
      <c r="BJ118" s="139">
        <f t="shared" si="142"/>
        <v>1.8208872414224537</v>
      </c>
      <c r="BK118" s="139">
        <f t="shared" si="142"/>
        <v>1.7905063317106276</v>
      </c>
      <c r="BL118" s="139">
        <f t="shared" si="142"/>
        <v>3.9090053370168136</v>
      </c>
      <c r="BM118" s="139">
        <f t="shared" si="142"/>
        <v>3.878936065193606</v>
      </c>
      <c r="BN118" s="139">
        <f t="shared" si="140"/>
        <v>3.88076575201681</v>
      </c>
      <c r="BO118" s="139">
        <f t="shared" si="140"/>
        <v>4.1155520800138277</v>
      </c>
      <c r="BP118" s="139">
        <f t="shared" si="140"/>
        <v>3.8518151161134866</v>
      </c>
      <c r="BQ118" s="139">
        <f t="shared" si="140"/>
        <v>4.1167547801847837</v>
      </c>
      <c r="BR118" s="139">
        <f t="shared" si="140"/>
        <v>4.5044158553188511</v>
      </c>
      <c r="BS118" s="139">
        <f t="shared" si="140"/>
        <v>4.1725047555797854</v>
      </c>
      <c r="BT118" s="139">
        <f t="shared" si="140"/>
        <v>4.3222869775749553</v>
      </c>
      <c r="BU118" s="160">
        <f t="shared" si="140"/>
        <v>4.7293023346299305</v>
      </c>
      <c r="BV118" s="139">
        <f t="shared" si="140"/>
        <v>2.0255549673583371</v>
      </c>
      <c r="BW118" s="139">
        <f t="shared" si="140"/>
        <v>1.9917592433949023</v>
      </c>
      <c r="BX118" s="139">
        <f t="shared" si="140"/>
        <v>4.3483775368975026</v>
      </c>
      <c r="BY118" s="139">
        <f t="shared" si="140"/>
        <v>4.3149284789213667</v>
      </c>
      <c r="BZ118" s="139">
        <f t="shared" si="140"/>
        <v>4.3169638225434994</v>
      </c>
      <c r="CA118" s="139">
        <f t="shared" si="140"/>
        <v>4.5781401338073815</v>
      </c>
      <c r="CB118" s="139">
        <f t="shared" si="140"/>
        <v>4.2847591351646415</v>
      </c>
      <c r="CC118" s="139">
        <f t="shared" si="140"/>
        <v>4.6710675778271042</v>
      </c>
      <c r="CD118" s="139">
        <f t="shared" si="140"/>
        <v>5.1109264414058231</v>
      </c>
      <c r="CE118" s="139">
        <f t="shared" si="140"/>
        <v>4.7343241759090926</v>
      </c>
      <c r="CF118" s="139">
        <f t="shared" si="140"/>
        <v>4.952355394870013</v>
      </c>
      <c r="CG118" s="160">
        <f t="shared" si="140"/>
        <v>5.4187021945536058</v>
      </c>
      <c r="CH118" s="139">
        <f t="shared" si="140"/>
        <v>2.2740905618532068</v>
      </c>
      <c r="CI118" s="139">
        <f t="shared" si="140"/>
        <v>2.2361481025594578</v>
      </c>
      <c r="CJ118" s="139">
        <f t="shared" si="140"/>
        <v>4.8819234606748285</v>
      </c>
      <c r="CK118" s="139">
        <f t="shared" si="140"/>
        <v>4.8443702032850213</v>
      </c>
      <c r="CL118" s="139">
        <f t="shared" si="140"/>
        <v>4.8466552835695902</v>
      </c>
      <c r="CM118" s="139">
        <f t="shared" si="140"/>
        <v>5.1398779282255491</v>
      </c>
      <c r="CN118" s="139">
        <f t="shared" si="140"/>
        <v>4.8104990810493451</v>
      </c>
      <c r="CO118" s="139">
        <f t="shared" si="140"/>
        <v>5.244207569626492</v>
      </c>
      <c r="CP118" s="139">
        <f t="shared" si="140"/>
        <v>5.7380371157663221</v>
      </c>
      <c r="CQ118" s="139">
        <f t="shared" si="140"/>
        <v>5.4215302673390031</v>
      </c>
      <c r="CR118" s="139">
        <f t="shared" si="140"/>
        <v>5.6712095898569768</v>
      </c>
      <c r="CS118" s="160">
        <f t="shared" si="140"/>
        <v>6.2052484929018412</v>
      </c>
    </row>
    <row r="119" spans="1:97" x14ac:dyDescent="0.25">
      <c r="A119" s="134" t="s">
        <v>68</v>
      </c>
      <c r="B119" s="207">
        <f t="shared" si="142"/>
        <v>3.407437869822485</v>
      </c>
      <c r="C119" s="207">
        <f t="shared" si="142"/>
        <v>3.6211576086956523</v>
      </c>
      <c r="D119" s="207">
        <f t="shared" si="142"/>
        <v>4.3756133333333338</v>
      </c>
      <c r="E119" s="156">
        <f t="shared" si="142"/>
        <v>7.6273274509803919</v>
      </c>
      <c r="F119" s="156">
        <f t="shared" si="142"/>
        <v>4.2316666666666665</v>
      </c>
      <c r="G119" s="156">
        <f t="shared" si="142"/>
        <v>3.5781587301587301</v>
      </c>
      <c r="H119" s="156">
        <f t="shared" si="142"/>
        <v>6.4126157407407405</v>
      </c>
      <c r="I119" s="156">
        <f t="shared" si="142"/>
        <v>3.4290967741935487</v>
      </c>
      <c r="J119" s="156">
        <f t="shared" si="142"/>
        <v>7.4977086776859503</v>
      </c>
      <c r="K119" s="156">
        <f t="shared" si="142"/>
        <v>6.3719433962264151</v>
      </c>
      <c r="L119" s="156">
        <f t="shared" si="142"/>
        <v>8.9208033333333336</v>
      </c>
      <c r="M119" s="157">
        <f t="shared" si="142"/>
        <v>9.828736842105263</v>
      </c>
      <c r="N119" s="156">
        <f t="shared" si="142"/>
        <v>1.9719178082191782</v>
      </c>
      <c r="O119" s="156">
        <f t="shared" si="142"/>
        <v>3.1697131979695432</v>
      </c>
      <c r="P119" s="156">
        <f t="shared" si="142"/>
        <v>6.438784090909091</v>
      </c>
      <c r="Q119" s="156">
        <f t="shared" si="142"/>
        <v>3.1960477876106195</v>
      </c>
      <c r="R119" s="156">
        <f t="shared" si="142"/>
        <v>5.057856127886323</v>
      </c>
      <c r="S119" s="156">
        <f t="shared" si="142"/>
        <v>4.7009134199134204</v>
      </c>
      <c r="T119" s="156">
        <f t="shared" si="142"/>
        <v>2.8617603423680458</v>
      </c>
      <c r="U119" s="156">
        <f t="shared" si="142"/>
        <v>2.0070321543408363</v>
      </c>
      <c r="V119" s="156">
        <f t="shared" si="142"/>
        <v>5.04</v>
      </c>
      <c r="W119" s="156">
        <f t="shared" si="142"/>
        <v>4.1999999999999993</v>
      </c>
      <c r="X119" s="156">
        <f t="shared" si="142"/>
        <v>4.4099999999999993</v>
      </c>
      <c r="Y119" s="157">
        <f t="shared" si="142"/>
        <v>5.52</v>
      </c>
      <c r="Z119" s="139">
        <f t="shared" si="142"/>
        <v>1.6258560917671407</v>
      </c>
      <c r="AA119" s="139">
        <f t="shared" si="142"/>
        <v>1.9716144489448932</v>
      </c>
      <c r="AB119" s="139">
        <f t="shared" si="142"/>
        <v>4.1009580538053774</v>
      </c>
      <c r="AC119" s="139">
        <f t="shared" si="142"/>
        <v>3.9947284174718654</v>
      </c>
      <c r="AD119" s="139">
        <f t="shared" si="142"/>
        <v>4.3450353710040126</v>
      </c>
      <c r="AE119" s="139">
        <f t="shared" si="142"/>
        <v>4.6079100109497553</v>
      </c>
      <c r="AF119" s="139">
        <f t="shared" si="142"/>
        <v>4.1885901999533282</v>
      </c>
      <c r="AG119" s="139">
        <f t="shared" si="142"/>
        <v>4.4766942877808047</v>
      </c>
      <c r="AH119" s="139">
        <f t="shared" si="142"/>
        <v>4.8444227471342298</v>
      </c>
      <c r="AI119" s="139">
        <f t="shared" si="142"/>
        <v>4.4035802771450152</v>
      </c>
      <c r="AJ119" s="139">
        <f t="shared" si="142"/>
        <v>4.6123426013948512</v>
      </c>
      <c r="AK119" s="160">
        <f t="shared" si="142"/>
        <v>4.9912136007951435</v>
      </c>
      <c r="AL119" s="139">
        <f t="shared" si="142"/>
        <v>1.8109435492539119</v>
      </c>
      <c r="AM119" s="139">
        <f t="shared" si="142"/>
        <v>2.1749470470645798</v>
      </c>
      <c r="AN119" s="139">
        <f t="shared" si="142"/>
        <v>4.4795379965424216</v>
      </c>
      <c r="AO119" s="139">
        <f t="shared" si="142"/>
        <v>4.3635017713307809</v>
      </c>
      <c r="AP119" s="139">
        <f t="shared" si="142"/>
        <v>4.7461473112782482</v>
      </c>
      <c r="AQ119" s="139">
        <f t="shared" si="142"/>
        <v>5.0332892236105815</v>
      </c>
      <c r="AR119" s="139">
        <f t="shared" si="142"/>
        <v>4.6640999024030299</v>
      </c>
      <c r="AS119" s="139">
        <f t="shared" si="142"/>
        <v>4.9849110068011209</v>
      </c>
      <c r="AT119" s="139">
        <f t="shared" si="142"/>
        <v>5.3943858395026432</v>
      </c>
      <c r="AU119" s="139">
        <f t="shared" si="142"/>
        <v>4.9968966657861476</v>
      </c>
      <c r="AV119" s="139">
        <f t="shared" si="142"/>
        <v>5.2337865817937868</v>
      </c>
      <c r="AW119" s="160">
        <f t="shared" si="142"/>
        <v>5.6637047652982764</v>
      </c>
      <c r="AX119" s="139">
        <f t="shared" si="142"/>
        <v>1.9965652630524375</v>
      </c>
      <c r="AY119" s="139">
        <f t="shared" si="142"/>
        <v>2.397879119388699</v>
      </c>
      <c r="AZ119" s="139">
        <f t="shared" si="142"/>
        <v>5.2350120796593007</v>
      </c>
      <c r="BA119" s="139">
        <f t="shared" si="142"/>
        <v>5.0994063450657166</v>
      </c>
      <c r="BB119" s="139">
        <f t="shared" si="142"/>
        <v>5.4942587812184813</v>
      </c>
      <c r="BC119" s="139">
        <f t="shared" si="142"/>
        <v>5.8266614374822003</v>
      </c>
      <c r="BD119" s="139">
        <f t="shared" si="142"/>
        <v>5.3992786495193075</v>
      </c>
      <c r="BE119" s="139">
        <f t="shared" si="142"/>
        <v>5.7706576042481483</v>
      </c>
      <c r="BF119" s="139">
        <f t="shared" si="142"/>
        <v>6.2446759074542477</v>
      </c>
      <c r="BG119" s="139">
        <f t="shared" si="142"/>
        <v>5.7845325027306878</v>
      </c>
      <c r="BH119" s="139">
        <f t="shared" si="142"/>
        <v>6.0587621917490324</v>
      </c>
      <c r="BI119" s="160">
        <f t="shared" si="142"/>
        <v>6.5564462289284169</v>
      </c>
      <c r="BJ119" s="139">
        <f t="shared" si="142"/>
        <v>2.1586863624122952</v>
      </c>
      <c r="BK119" s="139">
        <f t="shared" si="142"/>
        <v>2.5925869038830611</v>
      </c>
      <c r="BL119" s="139">
        <f t="shared" si="142"/>
        <v>5.6600950605276354</v>
      </c>
      <c r="BM119" s="139">
        <f t="shared" si="142"/>
        <v>5.5134781402850512</v>
      </c>
      <c r="BN119" s="139">
        <f t="shared" si="140"/>
        <v>5.9403925942534217</v>
      </c>
      <c r="BO119" s="139">
        <f t="shared" si="140"/>
        <v>6.2997863462057531</v>
      </c>
      <c r="BP119" s="139">
        <f t="shared" si="140"/>
        <v>5.8960770766188766</v>
      </c>
      <c r="BQ119" s="139">
        <f t="shared" si="140"/>
        <v>6.3016273517302261</v>
      </c>
      <c r="BR119" s="139">
        <f t="shared" si="140"/>
        <v>6.8192610270509268</v>
      </c>
      <c r="BS119" s="139">
        <f t="shared" si="140"/>
        <v>6.3167789073719423</v>
      </c>
      <c r="BT119" s="139">
        <f t="shared" si="140"/>
        <v>6.6162410185362424</v>
      </c>
      <c r="BU119" s="160">
        <f t="shared" si="140"/>
        <v>7.1597179593445777</v>
      </c>
      <c r="BV119" s="139">
        <f t="shared" si="140"/>
        <v>2.4013227095474368</v>
      </c>
      <c r="BW119" s="139">
        <f t="shared" si="140"/>
        <v>2.8839936718795167</v>
      </c>
      <c r="BX119" s="139">
        <f t="shared" si="140"/>
        <v>6.2962897453309417</v>
      </c>
      <c r="BY119" s="139">
        <f t="shared" si="140"/>
        <v>6.1331930832530919</v>
      </c>
      <c r="BZ119" s="139">
        <f t="shared" si="140"/>
        <v>6.6080927218475054</v>
      </c>
      <c r="CA119" s="139">
        <f t="shared" si="140"/>
        <v>7.0078823315192809</v>
      </c>
      <c r="CB119" s="139">
        <f t="shared" si="140"/>
        <v>6.5587961400308386</v>
      </c>
      <c r="CC119" s="139">
        <f t="shared" si="140"/>
        <v>7.1501288713859994</v>
      </c>
      <c r="CD119" s="139">
        <f t="shared" si="140"/>
        <v>7.7374608858212781</v>
      </c>
      <c r="CE119" s="139">
        <f t="shared" si="140"/>
        <v>7.1673205536917619</v>
      </c>
      <c r="CF119" s="139">
        <f t="shared" si="140"/>
        <v>7.5807037042903076</v>
      </c>
      <c r="CG119" s="160">
        <f t="shared" si="140"/>
        <v>8.2034043657141549</v>
      </c>
      <c r="CH119" s="139">
        <f t="shared" si="140"/>
        <v>2.6959650060089073</v>
      </c>
      <c r="CI119" s="139">
        <f t="shared" si="140"/>
        <v>3.2378596954191332</v>
      </c>
      <c r="CJ119" s="139">
        <f t="shared" si="140"/>
        <v>7.0688444970830471</v>
      </c>
      <c r="CK119" s="139">
        <f t="shared" si="140"/>
        <v>6.8857358745682458</v>
      </c>
      <c r="CL119" s="139">
        <f t="shared" si="140"/>
        <v>7.4189056988181932</v>
      </c>
      <c r="CM119" s="139">
        <f t="shared" si="140"/>
        <v>7.8677494935966958</v>
      </c>
      <c r="CN119" s="139">
        <f t="shared" si="140"/>
        <v>7.3635604264126213</v>
      </c>
      <c r="CO119" s="139">
        <f t="shared" si="140"/>
        <v>8.0274496839050613</v>
      </c>
      <c r="CP119" s="139">
        <f t="shared" si="140"/>
        <v>8.6868473365115495</v>
      </c>
      <c r="CQ119" s="139">
        <f t="shared" si="140"/>
        <v>8.2076858013423344</v>
      </c>
      <c r="CR119" s="139">
        <f t="shared" si="140"/>
        <v>8.6810731697828629</v>
      </c>
      <c r="CS119" s="160">
        <f t="shared" si="140"/>
        <v>9.3941613230150249</v>
      </c>
    </row>
    <row r="120" spans="1:97" x14ac:dyDescent="0.25">
      <c r="A120" s="134" t="s">
        <v>69</v>
      </c>
      <c r="B120" s="207">
        <f t="shared" si="142"/>
        <v>0.47460526315789475</v>
      </c>
      <c r="C120" s="207">
        <f t="shared" si="142"/>
        <v>1.4496410256410257</v>
      </c>
      <c r="D120" s="207">
        <f t="shared" si="142"/>
        <v>1.2725949367088607</v>
      </c>
      <c r="E120" s="156">
        <f t="shared" si="142"/>
        <v>0.60564102564102562</v>
      </c>
      <c r="F120" s="156">
        <f t="shared" si="142"/>
        <v>-0.34982000000000002</v>
      </c>
      <c r="G120" s="156">
        <f t="shared" si="142"/>
        <v>2.841933884297521</v>
      </c>
      <c r="H120" s="156">
        <f t="shared" si="142"/>
        <v>3.8517647058823528</v>
      </c>
      <c r="I120" s="156">
        <f t="shared" si="142"/>
        <v>3.9380909090909091</v>
      </c>
      <c r="J120" s="156">
        <f t="shared" si="142"/>
        <v>12.583060344827587</v>
      </c>
      <c r="K120" s="156">
        <f t="shared" si="142"/>
        <v>3.4396280000000004</v>
      </c>
      <c r="L120" s="156">
        <f t="shared" si="142"/>
        <v>15.87968656716418</v>
      </c>
      <c r="M120" s="157">
        <f t="shared" si="142"/>
        <v>12.91937573964497</v>
      </c>
      <c r="N120" s="156">
        <f t="shared" si="142"/>
        <v>4.197111111111111</v>
      </c>
      <c r="O120" s="156">
        <f t="shared" si="142"/>
        <v>3.8760633484162899</v>
      </c>
      <c r="P120" s="156">
        <f t="shared" si="142"/>
        <v>7.6595152838427945</v>
      </c>
      <c r="Q120" s="156">
        <f t="shared" si="142"/>
        <v>1.645592156862745</v>
      </c>
      <c r="R120" s="156">
        <f t="shared" si="142"/>
        <v>4.0088852459016397</v>
      </c>
      <c r="S120" s="156">
        <f t="shared" si="142"/>
        <v>5.3240182370820675</v>
      </c>
      <c r="T120" s="156">
        <f t="shared" si="142"/>
        <v>2.1859625668449199</v>
      </c>
      <c r="U120" s="156">
        <f t="shared" si="142"/>
        <v>5.2738941176470595</v>
      </c>
      <c r="V120" s="156">
        <f t="shared" si="142"/>
        <v>4.7600000000000007</v>
      </c>
      <c r="W120" s="156">
        <f t="shared" si="142"/>
        <v>4.2</v>
      </c>
      <c r="X120" s="156">
        <f t="shared" si="142"/>
        <v>4.4625000000000004</v>
      </c>
      <c r="Y120" s="157">
        <f t="shared" si="142"/>
        <v>5.6524999999999999</v>
      </c>
      <c r="Z120" s="139">
        <f t="shared" si="142"/>
        <v>2.8501450614407897</v>
      </c>
      <c r="AA120" s="139">
        <f t="shared" si="142"/>
        <v>2.3751208845339908</v>
      </c>
      <c r="AB120" s="139">
        <f t="shared" si="142"/>
        <v>4.9402514398307007</v>
      </c>
      <c r="AC120" s="139">
        <f t="shared" si="142"/>
        <v>4.8879987803709524</v>
      </c>
      <c r="AD120" s="139">
        <f t="shared" si="142"/>
        <v>5.642147163628187</v>
      </c>
      <c r="AE120" s="139">
        <f t="shared" si="142"/>
        <v>5.9834970670276917</v>
      </c>
      <c r="AF120" s="139">
        <f t="shared" si="142"/>
        <v>5.4389988339281716</v>
      </c>
      <c r="AG120" s="139">
        <f t="shared" si="142"/>
        <v>5.813109864833284</v>
      </c>
      <c r="AH120" s="139">
        <f t="shared" si="142"/>
        <v>6.2381935236992181</v>
      </c>
      <c r="AI120" s="139">
        <f t="shared" si="142"/>
        <v>5.6705179130425893</v>
      </c>
      <c r="AJ120" s="139">
        <f t="shared" si="142"/>
        <v>5.9892529068475975</v>
      </c>
      <c r="AK120" s="160">
        <f t="shared" si="142"/>
        <v>6.427217025660827</v>
      </c>
      <c r="AL120" s="139">
        <f t="shared" si="142"/>
        <v>3.1746055752352089</v>
      </c>
      <c r="AM120" s="139">
        <f t="shared" si="142"/>
        <v>2.6200671013559815</v>
      </c>
      <c r="AN120" s="139">
        <f t="shared" si="142"/>
        <v>5.3963107514986728</v>
      </c>
      <c r="AO120" s="139">
        <f t="shared" si="142"/>
        <v>5.3392343877808965</v>
      </c>
      <c r="AP120" s="139">
        <f t="shared" si="142"/>
        <v>6.1630019790385218</v>
      </c>
      <c r="AQ120" s="139">
        <f t="shared" si="142"/>
        <v>6.5358635987703533</v>
      </c>
      <c r="AR120" s="139">
        <f t="shared" si="142"/>
        <v>6.0564611765498686</v>
      </c>
      <c r="AS120" s="139">
        <f t="shared" si="142"/>
        <v>6.4730431622384828</v>
      </c>
      <c r="AT120" s="139">
        <f t="shared" si="142"/>
        <v>6.9463844434771715</v>
      </c>
      <c r="AU120" s="139">
        <f t="shared" si="142"/>
        <v>6.4345351440563823</v>
      </c>
      <c r="AV120" s="139">
        <f t="shared" si="142"/>
        <v>6.7962148972517085</v>
      </c>
      <c r="AW120" s="160">
        <f t="shared" si="142"/>
        <v>7.2931881116132384</v>
      </c>
      <c r="AX120" s="139">
        <f t="shared" si="142"/>
        <v>3.5000026466968186</v>
      </c>
      <c r="AY120" s="139">
        <f t="shared" si="142"/>
        <v>2.8886239792449699</v>
      </c>
      <c r="AZ120" s="139">
        <f t="shared" si="142"/>
        <v>6.3063985597389252</v>
      </c>
      <c r="BA120" s="139">
        <f t="shared" si="142"/>
        <v>6.2396962672801459</v>
      </c>
      <c r="BB120" s="139">
        <f t="shared" si="142"/>
        <v>7.134445165984471</v>
      </c>
      <c r="BC120" s="139">
        <f t="shared" si="142"/>
        <v>7.5660790985265312</v>
      </c>
      <c r="BD120" s="139">
        <f t="shared" si="142"/>
        <v>7.0111108695035425</v>
      </c>
      <c r="BE120" s="139">
        <f t="shared" si="142"/>
        <v>7.4933565906863251</v>
      </c>
      <c r="BF120" s="139">
        <f t="shared" si="142"/>
        <v>8.0413082913802629</v>
      </c>
      <c r="BG120" s="139">
        <f t="shared" si="142"/>
        <v>7.448778746138272</v>
      </c>
      <c r="BH120" s="139">
        <f t="shared" si="142"/>
        <v>7.8674682704310115</v>
      </c>
      <c r="BI120" s="160">
        <f t="shared" si="142"/>
        <v>8.4427768877062768</v>
      </c>
      <c r="BJ120" s="139">
        <f t="shared" si="142"/>
        <v>3.7842028616086005</v>
      </c>
      <c r="BK120" s="139">
        <f t="shared" si="142"/>
        <v>3.1231802463596612</v>
      </c>
      <c r="BL120" s="139">
        <f t="shared" si="142"/>
        <v>6.8184781227897266</v>
      </c>
      <c r="BM120" s="139">
        <f t="shared" si="142"/>
        <v>6.7463596041832954</v>
      </c>
      <c r="BN120" s="139">
        <f t="shared" si="140"/>
        <v>7.7137621134624093</v>
      </c>
      <c r="BO120" s="139">
        <f t="shared" si="140"/>
        <v>8.1804447213268858</v>
      </c>
      <c r="BP120" s="139">
        <f t="shared" si="140"/>
        <v>7.6562172028283051</v>
      </c>
      <c r="BQ120" s="139">
        <f t="shared" si="140"/>
        <v>8.1828353173085553</v>
      </c>
      <c r="BR120" s="139">
        <f t="shared" si="140"/>
        <v>8.7812051498867465</v>
      </c>
      <c r="BS120" s="139">
        <f t="shared" si="140"/>
        <v>8.1341557761279475</v>
      </c>
      <c r="BT120" s="139">
        <f t="shared" si="140"/>
        <v>8.5913697609299096</v>
      </c>
      <c r="BU120" s="160">
        <f t="shared" si="140"/>
        <v>9.2196136746979072</v>
      </c>
      <c r="BV120" s="139">
        <f t="shared" si="140"/>
        <v>4.2095472632534072</v>
      </c>
      <c r="BW120" s="139">
        <f t="shared" si="140"/>
        <v>3.4742257060504875</v>
      </c>
      <c r="BX120" s="139">
        <f t="shared" si="140"/>
        <v>7.5848750637912925</v>
      </c>
      <c r="BY120" s="139">
        <f t="shared" si="140"/>
        <v>7.5046504236934979</v>
      </c>
      <c r="BZ120" s="139">
        <f t="shared" si="140"/>
        <v>8.5807889750155848</v>
      </c>
      <c r="CA120" s="139">
        <f t="shared" si="140"/>
        <v>9.0999267080040287</v>
      </c>
      <c r="CB120" s="139">
        <f t="shared" si="140"/>
        <v>8.5167760164262063</v>
      </c>
      <c r="CC120" s="139">
        <f t="shared" si="140"/>
        <v>9.2846377271135214</v>
      </c>
      <c r="CD120" s="139">
        <f t="shared" si="140"/>
        <v>9.9635768609086934</v>
      </c>
      <c r="CE120" s="139">
        <f t="shared" si="140"/>
        <v>9.229403583072024</v>
      </c>
      <c r="CF120" s="139">
        <f t="shared" si="140"/>
        <v>9.8437509137201857</v>
      </c>
      <c r="CG120" s="160">
        <f t="shared" si="140"/>
        <v>10.563575199285973</v>
      </c>
      <c r="CH120" s="139">
        <f t="shared" si="140"/>
        <v>4.7260587124546012</v>
      </c>
      <c r="CI120" s="139">
        <f t="shared" si="140"/>
        <v>3.9005132001828824</v>
      </c>
      <c r="CJ120" s="139">
        <f t="shared" si="140"/>
        <v>8.515539234118485</v>
      </c>
      <c r="CK120" s="139">
        <f t="shared" si="140"/>
        <v>8.4254710306806899</v>
      </c>
      <c r="CL120" s="139">
        <f t="shared" si="140"/>
        <v>9.6336517822499985</v>
      </c>
      <c r="CM120" s="139">
        <f t="shared" si="140"/>
        <v>10.216487715076125</v>
      </c>
      <c r="CN120" s="139">
        <f t="shared" si="140"/>
        <v>9.5617844336417033</v>
      </c>
      <c r="CO120" s="139">
        <f t="shared" si="140"/>
        <v>10.423862776230349</v>
      </c>
      <c r="CP120" s="139">
        <f t="shared" si="140"/>
        <v>11.186107741742193</v>
      </c>
      <c r="CQ120" s="139">
        <f t="shared" si="140"/>
        <v>10.569088430769263</v>
      </c>
      <c r="CR120" s="139">
        <f t="shared" si="140"/>
        <v>11.272610733850327</v>
      </c>
      <c r="CS120" s="160">
        <f t="shared" si="140"/>
        <v>12.09692039376313</v>
      </c>
    </row>
    <row r="121" spans="1:97" s="241" customFormat="1" x14ac:dyDescent="0.25">
      <c r="A121" s="176" t="s">
        <v>100</v>
      </c>
      <c r="B121" s="302">
        <f t="shared" si="142"/>
        <v>4.5430639229422063</v>
      </c>
      <c r="C121" s="302">
        <f t="shared" si="142"/>
        <v>3.4044713216957612</v>
      </c>
      <c r="D121" s="302">
        <f t="shared" si="142"/>
        <v>6.1126536438767847</v>
      </c>
      <c r="E121" s="203">
        <f t="shared" si="142"/>
        <v>6.5344604125083166</v>
      </c>
      <c r="F121" s="203">
        <f t="shared" si="142"/>
        <v>4.9545435229609316</v>
      </c>
      <c r="G121" s="203">
        <f t="shared" si="142"/>
        <v>5.6924855218855219</v>
      </c>
      <c r="H121" s="203">
        <f t="shared" si="142"/>
        <v>8.4965326599326598</v>
      </c>
      <c r="I121" s="203">
        <f t="shared" si="142"/>
        <v>4.2926062340966924</v>
      </c>
      <c r="J121" s="203">
        <f t="shared" si="142"/>
        <v>9.7682142032332582</v>
      </c>
      <c r="K121" s="203">
        <f t="shared" si="142"/>
        <v>6.4383401727861775</v>
      </c>
      <c r="L121" s="203">
        <f t="shared" si="142"/>
        <v>10.02268216318787</v>
      </c>
      <c r="M121" s="204">
        <f t="shared" si="142"/>
        <v>10.974869981751835</v>
      </c>
      <c r="N121" s="203">
        <f t="shared" si="142"/>
        <v>3.0535205047318605</v>
      </c>
      <c r="O121" s="203">
        <f t="shared" si="142"/>
        <v>3.2741211267605634</v>
      </c>
      <c r="P121" s="203">
        <f t="shared" si="142"/>
        <v>7.2408866755201418</v>
      </c>
      <c r="Q121" s="203">
        <f t="shared" si="142"/>
        <v>5.2643840670859587</v>
      </c>
      <c r="R121" s="203">
        <f t="shared" si="142"/>
        <v>5.2981350164654222</v>
      </c>
      <c r="S121" s="203">
        <f t="shared" si="142"/>
        <v>7.0044129325014373</v>
      </c>
      <c r="T121" s="203">
        <f t="shared" si="142"/>
        <v>4.0036643922163284</v>
      </c>
      <c r="U121" s="203">
        <f t="shared" si="142"/>
        <v>3.98289395973155</v>
      </c>
      <c r="V121" s="203">
        <f t="shared" si="142"/>
        <v>6.4461938826492844</v>
      </c>
      <c r="W121" s="203">
        <f t="shared" si="142"/>
        <v>5.1898846287939326</v>
      </c>
      <c r="X121" s="203">
        <f t="shared" si="142"/>
        <v>5.3062165196472364</v>
      </c>
      <c r="Y121" s="204">
        <f t="shared" si="142"/>
        <v>6.3561433808796197</v>
      </c>
      <c r="Z121" s="241">
        <f t="shared" si="142"/>
        <v>1.888740523388555</v>
      </c>
      <c r="AA121" s="241">
        <f t="shared" si="142"/>
        <v>1.9647366184537809</v>
      </c>
      <c r="AB121" s="241">
        <f t="shared" si="142"/>
        <v>4.0893752667001815</v>
      </c>
      <c r="AC121" s="241">
        <f t="shared" si="142"/>
        <v>4.2055387786583349</v>
      </c>
      <c r="AD121" s="241">
        <f t="shared" si="142"/>
        <v>4.7142099519094298</v>
      </c>
      <c r="AE121" s="241">
        <f t="shared" si="142"/>
        <v>5.1024832854997904</v>
      </c>
      <c r="AF121" s="241">
        <f t="shared" si="142"/>
        <v>4.4705324097200974</v>
      </c>
      <c r="AG121" s="241">
        <f t="shared" si="142"/>
        <v>4.7828752406191057</v>
      </c>
      <c r="AH121" s="241">
        <f t="shared" si="142"/>
        <v>5.1717415009479222</v>
      </c>
      <c r="AI121" s="241">
        <f t="shared" si="142"/>
        <v>4.658220596182626</v>
      </c>
      <c r="AJ121" s="241">
        <f t="shared" si="142"/>
        <v>4.9503278573708114</v>
      </c>
      <c r="AK121" s="256">
        <f t="shared" si="142"/>
        <v>5.3849345924881087</v>
      </c>
      <c r="AL121" s="241">
        <f t="shared" si="142"/>
        <v>2.2158618354624693</v>
      </c>
      <c r="AM121" s="241">
        <f t="shared" si="142"/>
        <v>2.2273255648863621</v>
      </c>
      <c r="AN121" s="241">
        <f t="shared" si="142"/>
        <v>4.5796301993035575</v>
      </c>
      <c r="AO121" s="241">
        <f t="shared" si="142"/>
        <v>4.6077859027860848</v>
      </c>
      <c r="AP121" s="241">
        <f t="shared" si="142"/>
        <v>5.1261406970148178</v>
      </c>
      <c r="AQ121" s="241">
        <f t="shared" si="142"/>
        <v>5.4249027398595411</v>
      </c>
      <c r="AR121" s="241">
        <f t="shared" si="142"/>
        <v>4.8879750278609961</v>
      </c>
      <c r="AS121" s="241">
        <f t="shared" si="142"/>
        <v>5.2201486271205599</v>
      </c>
      <c r="AT121" s="241">
        <f t="shared" si="142"/>
        <v>5.6760421017412792</v>
      </c>
      <c r="AU121" s="241">
        <f t="shared" si="142"/>
        <v>5.2092530966359183</v>
      </c>
      <c r="AV121" s="241">
        <f t="shared" si="142"/>
        <v>5.5251857088501533</v>
      </c>
      <c r="AW121" s="256">
        <f t="shared" si="142"/>
        <v>5.958512143951066</v>
      </c>
      <c r="AX121" s="241">
        <f t="shared" si="142"/>
        <v>2.469083446926073</v>
      </c>
      <c r="AY121" s="241">
        <f t="shared" si="142"/>
        <v>2.4935191796025875</v>
      </c>
      <c r="AZ121" s="241">
        <f t="shared" si="142"/>
        <v>5.4237622704817605</v>
      </c>
      <c r="BA121" s="241">
        <f t="shared" si="142"/>
        <v>5.4879660290098249</v>
      </c>
      <c r="BB121" s="241">
        <f t="shared" si="142"/>
        <v>6.0099169960625511</v>
      </c>
      <c r="BC121" s="241">
        <f t="shared" si="142"/>
        <v>6.2961760851078212</v>
      </c>
      <c r="BD121" s="241">
        <f t="shared" si="142"/>
        <v>5.6870072165103025</v>
      </c>
      <c r="BE121" s="241">
        <f t="shared" si="142"/>
        <v>6.0216543841541563</v>
      </c>
      <c r="BF121" s="241">
        <f t="shared" si="142"/>
        <v>6.5444971317195</v>
      </c>
      <c r="BG121" s="241">
        <f t="shared" si="142"/>
        <v>6.0359591391625553</v>
      </c>
      <c r="BH121" s="241">
        <f t="shared" si="142"/>
        <v>6.3481709222898459</v>
      </c>
      <c r="BI121" s="256">
        <f t="shared" si="142"/>
        <v>6.8585809657956407</v>
      </c>
      <c r="BJ121" s="241">
        <f t="shared" si="142"/>
        <v>2.6267647413691768</v>
      </c>
      <c r="BK121" s="241">
        <f t="shared" si="142"/>
        <v>2.6711436503971195</v>
      </c>
      <c r="BL121" s="241">
        <f t="shared" si="142"/>
        <v>5.8051444492717792</v>
      </c>
      <c r="BM121" s="241">
        <f t="shared" ref="BM121" si="143">IFERROR(BM29/BM40,"")</f>
        <v>5.9089453192507406</v>
      </c>
      <c r="BN121" s="241">
        <f t="shared" si="140"/>
        <v>6.4846842032230763</v>
      </c>
      <c r="BO121" s="241">
        <f t="shared" si="140"/>
        <v>6.8164640894471349</v>
      </c>
      <c r="BP121" s="241">
        <f t="shared" si="140"/>
        <v>6.2413725473996919</v>
      </c>
      <c r="BQ121" s="241">
        <f t="shared" si="140"/>
        <v>6.6193236224582153</v>
      </c>
      <c r="BR121" s="241">
        <f t="shared" si="140"/>
        <v>7.198080425433881</v>
      </c>
      <c r="BS121" s="241">
        <f t="shared" si="140"/>
        <v>6.6484808077864601</v>
      </c>
      <c r="BT121" s="241">
        <f t="shared" si="140"/>
        <v>6.9939466328846756</v>
      </c>
      <c r="BU121" s="256">
        <f t="shared" si="140"/>
        <v>7.5597048201527803</v>
      </c>
      <c r="BV121" s="241">
        <f t="shared" si="140"/>
        <v>2.9733033594769398</v>
      </c>
      <c r="BW121" s="241">
        <f t="shared" si="140"/>
        <v>3.0034612737394579</v>
      </c>
      <c r="BX121" s="241">
        <f t="shared" si="140"/>
        <v>6.5090429666752847</v>
      </c>
      <c r="BY121" s="241">
        <f t="shared" si="140"/>
        <v>6.6216177235828955</v>
      </c>
      <c r="BZ121" s="241">
        <f t="shared" si="140"/>
        <v>7.2550675643363016</v>
      </c>
      <c r="CA121" s="241">
        <f t="shared" si="140"/>
        <v>7.6147150711212737</v>
      </c>
      <c r="CB121" s="241">
        <f t="shared" si="140"/>
        <v>6.9680570293041955</v>
      </c>
      <c r="CC121" s="241">
        <f t="shared" si="140"/>
        <v>7.5326031317123983</v>
      </c>
      <c r="CD121" s="241">
        <f t="shared" si="140"/>
        <v>8.184544080237167</v>
      </c>
      <c r="CE121" s="241">
        <f t="shared" si="140"/>
        <v>7.5576418140960282</v>
      </c>
      <c r="CF121" s="241">
        <f t="shared" si="140"/>
        <v>8.0207796625334762</v>
      </c>
      <c r="CG121" s="256">
        <f t="shared" si="140"/>
        <v>8.6807839592378322</v>
      </c>
      <c r="CH121" s="241">
        <f t="shared" si="140"/>
        <v>3.3295806924230904</v>
      </c>
      <c r="CI121" s="241">
        <f t="shared" si="140"/>
        <v>3.3679962642867585</v>
      </c>
      <c r="CJ121" s="241">
        <f t="shared" si="140"/>
        <v>7.2953309457993694</v>
      </c>
      <c r="CK121" s="241">
        <f t="shared" si="140"/>
        <v>7.4262214777131117</v>
      </c>
      <c r="CL121" s="241">
        <f t="shared" si="140"/>
        <v>8.1360911803084139</v>
      </c>
      <c r="CM121" s="241">
        <f t="shared" si="140"/>
        <v>8.5415164672758657</v>
      </c>
      <c r="CN121" s="241">
        <f t="shared" si="140"/>
        <v>7.8184833398325972</v>
      </c>
      <c r="CO121" s="241">
        <f t="shared" si="140"/>
        <v>8.452627661279708</v>
      </c>
      <c r="CP121" s="241">
        <f t="shared" si="140"/>
        <v>9.1856980641792951</v>
      </c>
      <c r="CQ121" s="241">
        <f t="shared" si="140"/>
        <v>8.6545942881870026</v>
      </c>
      <c r="CR121" s="241">
        <f t="shared" si="140"/>
        <v>9.1868390684505918</v>
      </c>
      <c r="CS121" s="256">
        <f t="shared" ref="CS121" si="144">IFERROR(CS29/CS40,"")</f>
        <v>9.9447973268491641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1"/>
  </sheetPr>
  <dimension ref="A3:CS110"/>
  <sheetViews>
    <sheetView showGridLines="0" zoomScale="70" zoomScaleNormal="70" workbookViewId="0">
      <pane xSplit="1" ySplit="6" topLeftCell="Q7" activePane="bottomRight" state="frozen"/>
      <selection activeCell="CO72" sqref="CO72"/>
      <selection pane="topRight" activeCell="CO72" sqref="CO72"/>
      <selection pane="bottomLeft" activeCell="CO72" sqref="CO72"/>
      <selection pane="bottomRight" activeCell="AE22" sqref="AE22"/>
    </sheetView>
  </sheetViews>
  <sheetFormatPr defaultColWidth="9.140625" defaultRowHeight="15" x14ac:dyDescent="0.25"/>
  <cols>
    <col min="1" max="1" width="21" style="134" customWidth="1" collapsed="1"/>
    <col min="2" max="12" width="9.140625" style="134" hidden="1" customWidth="1" collapsed="1"/>
    <col min="13" max="13" width="9.140625" style="159" hidden="1" customWidth="1" collapsed="1"/>
    <col min="14" max="24" width="8.5703125" style="134" customWidth="1" collapsed="1"/>
    <col min="25" max="25" width="8.5703125" style="159" customWidth="1" collapsed="1"/>
    <col min="26" max="36" width="9.140625" style="134" collapsed="1"/>
    <col min="37" max="37" width="9.140625" style="159" collapsed="1"/>
    <col min="38" max="48" width="9.140625" style="134" collapsed="1"/>
    <col min="49" max="49" width="9.140625" style="159" collapsed="1"/>
    <col min="50" max="60" width="9.140625" style="134" collapsed="1"/>
    <col min="61" max="61" width="9.140625" style="159" collapsed="1"/>
    <col min="62" max="72" width="9.140625" style="134" collapsed="1"/>
    <col min="73" max="73" width="9.140625" style="159" collapsed="1"/>
    <col min="74" max="84" width="9.140625" style="134" collapsed="1"/>
    <col min="85" max="85" width="9.140625" style="159" collapsed="1"/>
    <col min="86" max="96" width="9.140625" style="134" collapsed="1"/>
    <col min="97" max="97" width="9.140625" style="159" collapsed="1"/>
    <col min="98" max="16384" width="9.140625" style="134" collapsed="1"/>
  </cols>
  <sheetData>
    <row r="3" spans="1:97" s="210" customFormat="1" ht="15.75" x14ac:dyDescent="0.25">
      <c r="A3" s="210" t="s">
        <v>235</v>
      </c>
      <c r="M3" s="211"/>
      <c r="T3" s="210">
        <v>1</v>
      </c>
      <c r="U3" s="210">
        <v>2</v>
      </c>
      <c r="V3" s="210">
        <v>0</v>
      </c>
      <c r="W3" s="210">
        <v>1</v>
      </c>
      <c r="X3" s="210">
        <v>1</v>
      </c>
      <c r="Y3" s="211">
        <v>1</v>
      </c>
      <c r="Z3" s="210">
        <v>0</v>
      </c>
      <c r="AA3" s="210">
        <v>0</v>
      </c>
      <c r="AB3" s="210">
        <v>1</v>
      </c>
      <c r="AC3" s="210">
        <v>2</v>
      </c>
      <c r="AD3" s="210">
        <v>1</v>
      </c>
      <c r="AE3" s="210">
        <v>2</v>
      </c>
      <c r="AF3" s="210">
        <v>1</v>
      </c>
      <c r="AG3" s="210">
        <v>1</v>
      </c>
      <c r="AH3" s="210">
        <v>1</v>
      </c>
      <c r="AI3" s="210">
        <v>1</v>
      </c>
      <c r="AJ3" s="210">
        <v>1</v>
      </c>
      <c r="AK3" s="211">
        <v>1</v>
      </c>
      <c r="AL3" s="210">
        <v>0</v>
      </c>
      <c r="AM3" s="210">
        <v>0</v>
      </c>
      <c r="AN3" s="210">
        <v>2</v>
      </c>
      <c r="AO3" s="210">
        <v>1</v>
      </c>
      <c r="AP3" s="210">
        <v>2</v>
      </c>
      <c r="AQ3" s="210">
        <v>2</v>
      </c>
      <c r="AR3" s="210">
        <v>1</v>
      </c>
      <c r="AS3" s="210">
        <v>1</v>
      </c>
      <c r="AT3" s="210">
        <v>2</v>
      </c>
      <c r="AU3" s="210">
        <v>1</v>
      </c>
      <c r="AV3" s="210">
        <v>1</v>
      </c>
      <c r="AW3" s="211">
        <v>1</v>
      </c>
      <c r="AX3" s="210">
        <v>0</v>
      </c>
      <c r="AY3" s="210">
        <v>0</v>
      </c>
      <c r="AZ3" s="210">
        <v>1</v>
      </c>
      <c r="BB3" s="210">
        <v>1</v>
      </c>
      <c r="BD3" s="210">
        <v>1</v>
      </c>
      <c r="BF3" s="210">
        <v>1</v>
      </c>
      <c r="BI3" s="211"/>
      <c r="BL3" s="210">
        <v>2</v>
      </c>
      <c r="BO3" s="210">
        <v>2</v>
      </c>
      <c r="BR3" s="210">
        <v>1</v>
      </c>
      <c r="BU3" s="211"/>
      <c r="BX3" s="210">
        <v>1</v>
      </c>
      <c r="CA3" s="210">
        <v>1</v>
      </c>
      <c r="CD3" s="210">
        <v>1</v>
      </c>
      <c r="CG3" s="211"/>
      <c r="CJ3" s="210">
        <v>1</v>
      </c>
      <c r="CM3" s="210">
        <v>1</v>
      </c>
      <c r="CP3" s="210">
        <v>1</v>
      </c>
      <c r="CS3" s="211"/>
    </row>
    <row r="4" spans="1:97" s="210" customFormat="1" ht="15.75" x14ac:dyDescent="0.25">
      <c r="A4" s="210" t="s">
        <v>236</v>
      </c>
      <c r="M4" s="211"/>
      <c r="T4" s="210">
        <f>T3</f>
        <v>1</v>
      </c>
      <c r="U4" s="210">
        <f>T4+U3</f>
        <v>3</v>
      </c>
      <c r="V4" s="210">
        <f t="shared" ref="V4:CG4" si="0">U4+V3</f>
        <v>3</v>
      </c>
      <c r="W4" s="210">
        <f t="shared" si="0"/>
        <v>4</v>
      </c>
      <c r="X4" s="210">
        <f t="shared" si="0"/>
        <v>5</v>
      </c>
      <c r="Y4" s="211">
        <f t="shared" si="0"/>
        <v>6</v>
      </c>
      <c r="Z4" s="210">
        <f t="shared" si="0"/>
        <v>6</v>
      </c>
      <c r="AA4" s="210">
        <f t="shared" si="0"/>
        <v>6</v>
      </c>
      <c r="AB4" s="210">
        <f t="shared" si="0"/>
        <v>7</v>
      </c>
      <c r="AC4" s="210">
        <f t="shared" si="0"/>
        <v>9</v>
      </c>
      <c r="AD4" s="210">
        <f t="shared" si="0"/>
        <v>10</v>
      </c>
      <c r="AE4" s="210">
        <f t="shared" si="0"/>
        <v>12</v>
      </c>
      <c r="AF4" s="210">
        <f t="shared" si="0"/>
        <v>13</v>
      </c>
      <c r="AG4" s="210">
        <f t="shared" si="0"/>
        <v>14</v>
      </c>
      <c r="AH4" s="210">
        <f t="shared" si="0"/>
        <v>15</v>
      </c>
      <c r="AI4" s="210">
        <f t="shared" si="0"/>
        <v>16</v>
      </c>
      <c r="AJ4" s="210">
        <f t="shared" si="0"/>
        <v>17</v>
      </c>
      <c r="AK4" s="211">
        <f t="shared" si="0"/>
        <v>18</v>
      </c>
      <c r="AL4" s="210">
        <f t="shared" si="0"/>
        <v>18</v>
      </c>
      <c r="AM4" s="210">
        <f t="shared" si="0"/>
        <v>18</v>
      </c>
      <c r="AN4" s="210">
        <f t="shared" si="0"/>
        <v>20</v>
      </c>
      <c r="AO4" s="210">
        <f t="shared" si="0"/>
        <v>21</v>
      </c>
      <c r="AP4" s="210">
        <f t="shared" si="0"/>
        <v>23</v>
      </c>
      <c r="AQ4" s="210">
        <f t="shared" si="0"/>
        <v>25</v>
      </c>
      <c r="AR4" s="210">
        <f t="shared" si="0"/>
        <v>26</v>
      </c>
      <c r="AS4" s="210">
        <f t="shared" si="0"/>
        <v>27</v>
      </c>
      <c r="AT4" s="210">
        <f t="shared" si="0"/>
        <v>29</v>
      </c>
      <c r="AU4" s="210">
        <f t="shared" si="0"/>
        <v>30</v>
      </c>
      <c r="AV4" s="210">
        <f t="shared" si="0"/>
        <v>31</v>
      </c>
      <c r="AW4" s="211">
        <f t="shared" si="0"/>
        <v>32</v>
      </c>
      <c r="AX4" s="210">
        <f t="shared" si="0"/>
        <v>32</v>
      </c>
      <c r="AY4" s="210">
        <f t="shared" si="0"/>
        <v>32</v>
      </c>
      <c r="AZ4" s="210">
        <f t="shared" si="0"/>
        <v>33</v>
      </c>
      <c r="BA4" s="210">
        <f t="shared" si="0"/>
        <v>33</v>
      </c>
      <c r="BB4" s="210">
        <f t="shared" si="0"/>
        <v>34</v>
      </c>
      <c r="BC4" s="210">
        <f t="shared" si="0"/>
        <v>34</v>
      </c>
      <c r="BD4" s="210">
        <f t="shared" si="0"/>
        <v>35</v>
      </c>
      <c r="BE4" s="210">
        <f t="shared" si="0"/>
        <v>35</v>
      </c>
      <c r="BF4" s="210">
        <f t="shared" si="0"/>
        <v>36</v>
      </c>
      <c r="BG4" s="210">
        <f t="shared" si="0"/>
        <v>36</v>
      </c>
      <c r="BH4" s="210">
        <f t="shared" si="0"/>
        <v>36</v>
      </c>
      <c r="BI4" s="211">
        <f t="shared" si="0"/>
        <v>36</v>
      </c>
      <c r="BJ4" s="210">
        <f t="shared" si="0"/>
        <v>36</v>
      </c>
      <c r="BK4" s="210">
        <f t="shared" si="0"/>
        <v>36</v>
      </c>
      <c r="BL4" s="210">
        <f t="shared" si="0"/>
        <v>38</v>
      </c>
      <c r="BM4" s="210">
        <f t="shared" si="0"/>
        <v>38</v>
      </c>
      <c r="BN4" s="210">
        <f t="shared" si="0"/>
        <v>38</v>
      </c>
      <c r="BO4" s="210">
        <f t="shared" si="0"/>
        <v>40</v>
      </c>
      <c r="BP4" s="210">
        <f t="shared" si="0"/>
        <v>40</v>
      </c>
      <c r="BQ4" s="210">
        <f t="shared" si="0"/>
        <v>40</v>
      </c>
      <c r="BR4" s="210">
        <f t="shared" si="0"/>
        <v>41</v>
      </c>
      <c r="BS4" s="210">
        <f t="shared" si="0"/>
        <v>41</v>
      </c>
      <c r="BT4" s="210">
        <f t="shared" si="0"/>
        <v>41</v>
      </c>
      <c r="BU4" s="211">
        <f t="shared" si="0"/>
        <v>41</v>
      </c>
      <c r="BV4" s="210">
        <f t="shared" si="0"/>
        <v>41</v>
      </c>
      <c r="BW4" s="210">
        <f t="shared" si="0"/>
        <v>41</v>
      </c>
      <c r="BX4" s="210">
        <f t="shared" si="0"/>
        <v>42</v>
      </c>
      <c r="BY4" s="210">
        <f t="shared" si="0"/>
        <v>42</v>
      </c>
      <c r="BZ4" s="210">
        <f t="shared" si="0"/>
        <v>42</v>
      </c>
      <c r="CA4" s="210">
        <f t="shared" si="0"/>
        <v>43</v>
      </c>
      <c r="CB4" s="210">
        <f t="shared" si="0"/>
        <v>43</v>
      </c>
      <c r="CC4" s="210">
        <f t="shared" si="0"/>
        <v>43</v>
      </c>
      <c r="CD4" s="210">
        <f t="shared" si="0"/>
        <v>44</v>
      </c>
      <c r="CE4" s="210">
        <f t="shared" si="0"/>
        <v>44</v>
      </c>
      <c r="CF4" s="210">
        <f t="shared" si="0"/>
        <v>44</v>
      </c>
      <c r="CG4" s="211">
        <f t="shared" si="0"/>
        <v>44</v>
      </c>
      <c r="CH4" s="210">
        <f t="shared" ref="CH4:CS4" si="1">CG4+CH3</f>
        <v>44</v>
      </c>
      <c r="CI4" s="210">
        <f t="shared" si="1"/>
        <v>44</v>
      </c>
      <c r="CJ4" s="210">
        <f t="shared" si="1"/>
        <v>45</v>
      </c>
      <c r="CK4" s="210">
        <f t="shared" si="1"/>
        <v>45</v>
      </c>
      <c r="CL4" s="210">
        <f t="shared" si="1"/>
        <v>45</v>
      </c>
      <c r="CM4" s="210">
        <f t="shared" si="1"/>
        <v>46</v>
      </c>
      <c r="CN4" s="210">
        <f t="shared" si="1"/>
        <v>46</v>
      </c>
      <c r="CO4" s="210">
        <f t="shared" si="1"/>
        <v>46</v>
      </c>
      <c r="CP4" s="210">
        <f t="shared" si="1"/>
        <v>47</v>
      </c>
      <c r="CQ4" s="210">
        <f t="shared" si="1"/>
        <v>47</v>
      </c>
      <c r="CR4" s="210">
        <f t="shared" si="1"/>
        <v>47</v>
      </c>
      <c r="CS4" s="211">
        <f t="shared" si="1"/>
        <v>47</v>
      </c>
    </row>
    <row r="5" spans="1:97" s="139" customFormat="1" x14ac:dyDescent="0.25">
      <c r="A5" s="134"/>
      <c r="B5" s="134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6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6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6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6"/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6"/>
      <c r="BJ5" s="135"/>
      <c r="BK5" s="135"/>
      <c r="BL5" s="135"/>
      <c r="BM5" s="135"/>
      <c r="BN5" s="135"/>
      <c r="BO5" s="135"/>
      <c r="BP5" s="135"/>
      <c r="BQ5" s="135"/>
      <c r="BR5" s="135"/>
      <c r="BS5" s="135"/>
      <c r="BT5" s="135"/>
      <c r="BU5" s="136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6"/>
      <c r="CH5" s="135"/>
      <c r="CI5" s="135"/>
      <c r="CJ5" s="135"/>
      <c r="CK5" s="135"/>
      <c r="CL5" s="135"/>
      <c r="CM5" s="135"/>
      <c r="CN5" s="135"/>
      <c r="CO5" s="135"/>
      <c r="CP5" s="135"/>
      <c r="CQ5" s="135"/>
      <c r="CR5" s="135"/>
      <c r="CS5" s="136"/>
    </row>
    <row r="6" spans="1:97" s="140" customFormat="1" x14ac:dyDescent="0.25">
      <c r="A6" s="140" t="s">
        <v>237</v>
      </c>
      <c r="B6" s="140">
        <v>42005</v>
      </c>
      <c r="C6" s="140">
        <v>42036</v>
      </c>
      <c r="D6" s="140">
        <v>42064</v>
      </c>
      <c r="E6" s="140">
        <v>42095</v>
      </c>
      <c r="F6" s="140">
        <v>42125</v>
      </c>
      <c r="G6" s="140">
        <v>42156</v>
      </c>
      <c r="H6" s="140">
        <v>42186</v>
      </c>
      <c r="I6" s="140">
        <v>42217</v>
      </c>
      <c r="J6" s="140">
        <v>42248</v>
      </c>
      <c r="K6" s="140">
        <v>42278</v>
      </c>
      <c r="L6" s="140">
        <v>42309</v>
      </c>
      <c r="M6" s="141">
        <v>42339</v>
      </c>
      <c r="N6" s="140">
        <v>42370</v>
      </c>
      <c r="O6" s="140">
        <v>42401</v>
      </c>
      <c r="P6" s="140">
        <v>42430</v>
      </c>
      <c r="Q6" s="140">
        <v>42461</v>
      </c>
      <c r="R6" s="140">
        <v>42491</v>
      </c>
      <c r="S6" s="140">
        <v>42522</v>
      </c>
      <c r="T6" s="140">
        <v>42552</v>
      </c>
      <c r="U6" s="140">
        <v>42583</v>
      </c>
      <c r="V6" s="140">
        <v>42614</v>
      </c>
      <c r="W6" s="140">
        <v>42644</v>
      </c>
      <c r="X6" s="140">
        <v>42675</v>
      </c>
      <c r="Y6" s="141">
        <v>42705</v>
      </c>
      <c r="Z6" s="140">
        <v>42752</v>
      </c>
      <c r="AA6" s="140">
        <v>42783</v>
      </c>
      <c r="AB6" s="140">
        <v>42811</v>
      </c>
      <c r="AC6" s="140">
        <v>42842</v>
      </c>
      <c r="AD6" s="140">
        <v>42872</v>
      </c>
      <c r="AE6" s="140">
        <v>42903</v>
      </c>
      <c r="AF6" s="140">
        <v>42933</v>
      </c>
      <c r="AG6" s="140">
        <v>42964</v>
      </c>
      <c r="AH6" s="140">
        <v>42995</v>
      </c>
      <c r="AI6" s="140">
        <v>43025</v>
      </c>
      <c r="AJ6" s="140">
        <v>43056</v>
      </c>
      <c r="AK6" s="141">
        <v>43086</v>
      </c>
      <c r="AL6" s="140">
        <v>43118</v>
      </c>
      <c r="AM6" s="140">
        <v>43149</v>
      </c>
      <c r="AN6" s="140">
        <v>43177</v>
      </c>
      <c r="AO6" s="140">
        <v>43208</v>
      </c>
      <c r="AP6" s="140">
        <v>43238</v>
      </c>
      <c r="AQ6" s="140">
        <v>43269</v>
      </c>
      <c r="AR6" s="140">
        <v>43299</v>
      </c>
      <c r="AS6" s="140">
        <v>43330</v>
      </c>
      <c r="AT6" s="140">
        <v>43361</v>
      </c>
      <c r="AU6" s="140">
        <v>43391</v>
      </c>
      <c r="AV6" s="140">
        <v>43422</v>
      </c>
      <c r="AW6" s="141">
        <v>43452</v>
      </c>
      <c r="AX6" s="140">
        <v>43483</v>
      </c>
      <c r="AY6" s="140">
        <v>43514</v>
      </c>
      <c r="AZ6" s="140">
        <v>43542</v>
      </c>
      <c r="BA6" s="140">
        <v>43573</v>
      </c>
      <c r="BB6" s="140">
        <v>43603</v>
      </c>
      <c r="BC6" s="140">
        <v>43634</v>
      </c>
      <c r="BD6" s="140">
        <v>43664</v>
      </c>
      <c r="BE6" s="140">
        <v>43695</v>
      </c>
      <c r="BF6" s="140">
        <v>43726</v>
      </c>
      <c r="BG6" s="140">
        <v>43756</v>
      </c>
      <c r="BH6" s="140">
        <v>43787</v>
      </c>
      <c r="BI6" s="141">
        <v>43817</v>
      </c>
      <c r="BJ6" s="140">
        <v>43848</v>
      </c>
      <c r="BK6" s="140">
        <v>43879</v>
      </c>
      <c r="BL6" s="140">
        <v>43908</v>
      </c>
      <c r="BM6" s="140">
        <v>43939</v>
      </c>
      <c r="BN6" s="140">
        <v>43969</v>
      </c>
      <c r="BO6" s="140">
        <v>44000</v>
      </c>
      <c r="BP6" s="140">
        <v>44030</v>
      </c>
      <c r="BQ6" s="140">
        <v>44061</v>
      </c>
      <c r="BR6" s="140">
        <v>44092</v>
      </c>
      <c r="BS6" s="140">
        <v>44122</v>
      </c>
      <c r="BT6" s="140">
        <v>44153</v>
      </c>
      <c r="BU6" s="141">
        <v>44183</v>
      </c>
      <c r="BV6" s="140">
        <v>44214</v>
      </c>
      <c r="BW6" s="140">
        <v>44245</v>
      </c>
      <c r="BX6" s="140">
        <v>44273</v>
      </c>
      <c r="BY6" s="140">
        <v>44304</v>
      </c>
      <c r="BZ6" s="140">
        <v>44334</v>
      </c>
      <c r="CA6" s="140">
        <v>44365</v>
      </c>
      <c r="CB6" s="140">
        <v>44395</v>
      </c>
      <c r="CC6" s="140">
        <v>44426</v>
      </c>
      <c r="CD6" s="140">
        <v>44457</v>
      </c>
      <c r="CE6" s="140">
        <v>44487</v>
      </c>
      <c r="CF6" s="140">
        <v>44518</v>
      </c>
      <c r="CG6" s="141">
        <v>44548</v>
      </c>
      <c r="CH6" s="140">
        <v>44579</v>
      </c>
      <c r="CI6" s="140">
        <v>44610</v>
      </c>
      <c r="CJ6" s="140">
        <v>44638</v>
      </c>
      <c r="CK6" s="140">
        <v>44669</v>
      </c>
      <c r="CL6" s="140">
        <v>44699</v>
      </c>
      <c r="CM6" s="140">
        <v>44730</v>
      </c>
      <c r="CN6" s="140">
        <v>44760</v>
      </c>
      <c r="CO6" s="140">
        <v>44791</v>
      </c>
      <c r="CP6" s="140">
        <v>44822</v>
      </c>
      <c r="CQ6" s="140">
        <v>44852</v>
      </c>
      <c r="CR6" s="140">
        <v>44883</v>
      </c>
      <c r="CS6" s="141">
        <v>44913</v>
      </c>
    </row>
    <row r="7" spans="1:97" s="154" customFormat="1" x14ac:dyDescent="0.25">
      <c r="A7" s="154" t="s">
        <v>238</v>
      </c>
      <c r="M7" s="155"/>
      <c r="T7" s="154">
        <f>S11</f>
        <v>554</v>
      </c>
      <c r="U7" s="154">
        <f>T11</f>
        <v>533.56000000000006</v>
      </c>
      <c r="V7" s="154">
        <f t="shared" ref="V7:CG7" si="2">U11</f>
        <v>588.40440000000001</v>
      </c>
      <c r="W7" s="154">
        <f t="shared" si="2"/>
        <v>646.22385599999996</v>
      </c>
      <c r="X7" s="154">
        <f t="shared" si="2"/>
        <v>676.45446679999998</v>
      </c>
      <c r="Y7" s="155">
        <f t="shared" si="2"/>
        <v>740.15932213199994</v>
      </c>
      <c r="Z7" s="154">
        <f t="shared" si="2"/>
        <v>803.18141596859994</v>
      </c>
      <c r="AA7" s="154">
        <f t="shared" si="2"/>
        <v>753.68163325774992</v>
      </c>
      <c r="AB7" s="154">
        <f t="shared" si="2"/>
        <v>788.93471395919232</v>
      </c>
      <c r="AC7" s="154">
        <f t="shared" si="2"/>
        <v>836.730677379913</v>
      </c>
      <c r="AD7" s="154">
        <f t="shared" si="2"/>
        <v>787.63498543792321</v>
      </c>
      <c r="AE7" s="154">
        <f t="shared" si="2"/>
        <v>841.87497576993189</v>
      </c>
      <c r="AF7" s="154">
        <f t="shared" si="2"/>
        <v>916.13274556372653</v>
      </c>
      <c r="AG7" s="154">
        <f t="shared" si="2"/>
        <v>857.84841689412337</v>
      </c>
      <c r="AH7" s="154">
        <f t="shared" si="2"/>
        <v>910.34934734596732</v>
      </c>
      <c r="AI7" s="154">
        <f t="shared" si="2"/>
        <v>985.12575033492635</v>
      </c>
      <c r="AJ7" s="154">
        <f t="shared" si="2"/>
        <v>921.54158429427275</v>
      </c>
      <c r="AK7" s="155">
        <f t="shared" si="2"/>
        <v>979.35126972294472</v>
      </c>
      <c r="AL7" s="154">
        <f t="shared" si="2"/>
        <v>1042.2386677472709</v>
      </c>
      <c r="AM7" s="154">
        <f t="shared" si="2"/>
        <v>947.85724233899771</v>
      </c>
      <c r="AN7" s="154">
        <f t="shared" si="2"/>
        <v>991.60464047537801</v>
      </c>
      <c r="AO7" s="154">
        <f t="shared" si="2"/>
        <v>1052.6519828691657</v>
      </c>
      <c r="AP7" s="154">
        <f t="shared" si="2"/>
        <v>1011.8353275505772</v>
      </c>
      <c r="AQ7" s="154">
        <f t="shared" si="2"/>
        <v>1067.7767354111854</v>
      </c>
      <c r="AR7" s="154">
        <f t="shared" si="2"/>
        <v>1125.3997747506003</v>
      </c>
      <c r="AS7" s="154">
        <f t="shared" si="2"/>
        <v>1075.8625739792537</v>
      </c>
      <c r="AT7" s="154">
        <f t="shared" si="2"/>
        <v>1133.9773955549699</v>
      </c>
      <c r="AU7" s="154">
        <f t="shared" si="2"/>
        <v>1195.4738287316529</v>
      </c>
      <c r="AV7" s="154">
        <f t="shared" si="2"/>
        <v>1144.6363319302307</v>
      </c>
      <c r="AW7" s="155">
        <f t="shared" si="2"/>
        <v>1208.2436409415668</v>
      </c>
      <c r="AX7" s="154">
        <f t="shared" si="2"/>
        <v>1274.3686665605148</v>
      </c>
      <c r="AY7" s="154">
        <f t="shared" si="2"/>
        <v>1218.8888237559402</v>
      </c>
      <c r="AZ7" s="154">
        <f t="shared" si="2"/>
        <v>1271.8557422732874</v>
      </c>
      <c r="BA7" s="154">
        <f t="shared" si="2"/>
        <v>1345.9212345478306</v>
      </c>
      <c r="BB7" s="154">
        <f t="shared" si="2"/>
        <v>1289.0848826347979</v>
      </c>
      <c r="BC7" s="154">
        <f t="shared" si="2"/>
        <v>1345.6158881998751</v>
      </c>
      <c r="BD7" s="154">
        <f t="shared" si="2"/>
        <v>1404.2590990187655</v>
      </c>
      <c r="BE7" s="154">
        <f t="shared" si="2"/>
        <v>1340.5958791570345</v>
      </c>
      <c r="BF7" s="154">
        <f t="shared" si="2"/>
        <v>1400.8178636076957</v>
      </c>
      <c r="BG7" s="154">
        <f t="shared" si="2"/>
        <v>1465.3605399642508</v>
      </c>
      <c r="BH7" s="154">
        <f t="shared" si="2"/>
        <v>1407.5743711190846</v>
      </c>
      <c r="BI7" s="155">
        <f t="shared" si="2"/>
        <v>1476.1138074160897</v>
      </c>
      <c r="BJ7" s="154">
        <f t="shared" si="2"/>
        <v>1547.1006589344133</v>
      </c>
      <c r="BK7" s="154">
        <f t="shared" si="2"/>
        <v>1454.3178000221731</v>
      </c>
      <c r="BL7" s="154">
        <f t="shared" si="2"/>
        <v>1517.7309368103947</v>
      </c>
      <c r="BM7" s="154">
        <f t="shared" si="2"/>
        <v>1581.76694864872</v>
      </c>
      <c r="BN7" s="154">
        <f t="shared" si="2"/>
        <v>1482.4347404152884</v>
      </c>
      <c r="BO7" s="154">
        <f t="shared" si="2"/>
        <v>1538.9176470784946</v>
      </c>
      <c r="BP7" s="154">
        <f t="shared" si="2"/>
        <v>1596.7281394605561</v>
      </c>
      <c r="BQ7" s="154">
        <f t="shared" si="2"/>
        <v>1492.9050008985032</v>
      </c>
      <c r="BR7" s="154">
        <f t="shared" si="2"/>
        <v>1550.8228956555029</v>
      </c>
      <c r="BS7" s="154">
        <f t="shared" si="2"/>
        <v>1612.0859442132387</v>
      </c>
      <c r="BT7" s="154">
        <f t="shared" si="2"/>
        <v>1512.7232084369793</v>
      </c>
      <c r="BU7" s="155">
        <f t="shared" si="2"/>
        <v>1577.3544096199826</v>
      </c>
      <c r="BV7" s="154">
        <f t="shared" si="2"/>
        <v>1644.6302486455413</v>
      </c>
      <c r="BW7" s="154">
        <f t="shared" si="2"/>
        <v>1577.6642922020542</v>
      </c>
      <c r="BX7" s="154">
        <f t="shared" si="2"/>
        <v>1646.9870739308535</v>
      </c>
      <c r="BY7" s="154">
        <f t="shared" si="2"/>
        <v>1716.6178789605633</v>
      </c>
      <c r="BZ7" s="154">
        <f t="shared" si="2"/>
        <v>1636.2015593076194</v>
      </c>
      <c r="CA7" s="154">
        <f t="shared" si="2"/>
        <v>1697.4535128475363</v>
      </c>
      <c r="CB7" s="154">
        <f t="shared" si="2"/>
        <v>1760.4970826205456</v>
      </c>
      <c r="CC7" s="154">
        <f t="shared" si="2"/>
        <v>1670.6189681629126</v>
      </c>
      <c r="CD7" s="154">
        <f t="shared" si="2"/>
        <v>1733.1841693313881</v>
      </c>
      <c r="CE7" s="154">
        <f t="shared" si="2"/>
        <v>1799.5484631884419</v>
      </c>
      <c r="CF7" s="154">
        <f t="shared" si="2"/>
        <v>1715.3934404924337</v>
      </c>
      <c r="CG7" s="155">
        <f t="shared" si="2"/>
        <v>1785.4164344150431</v>
      </c>
      <c r="CH7" s="154">
        <f t="shared" ref="CH7:CS7" si="3">CG11</f>
        <v>1858.530373778236</v>
      </c>
      <c r="CI7" s="154">
        <f t="shared" si="3"/>
        <v>1779.8245384896659</v>
      </c>
      <c r="CJ7" s="154">
        <f t="shared" si="3"/>
        <v>1855.9675078272915</v>
      </c>
      <c r="CK7" s="154">
        <f t="shared" si="3"/>
        <v>1932.6462691403549</v>
      </c>
      <c r="CL7" s="154">
        <f t="shared" si="3"/>
        <v>1840.7624288965098</v>
      </c>
      <c r="CM7" s="154">
        <f t="shared" si="3"/>
        <v>1908.6766559190912</v>
      </c>
      <c r="CN7" s="154">
        <f t="shared" si="3"/>
        <v>1978.867793083683</v>
      </c>
      <c r="CO7" s="154">
        <f t="shared" si="3"/>
        <v>1877.7510495781466</v>
      </c>
      <c r="CP7" s="154">
        <f t="shared" si="3"/>
        <v>1947.431443622213</v>
      </c>
      <c r="CQ7" s="154">
        <f t="shared" si="3"/>
        <v>2021.449344929822</v>
      </c>
      <c r="CR7" s="154">
        <f t="shared" si="3"/>
        <v>1926.9505506627099</v>
      </c>
      <c r="CS7" s="155">
        <f t="shared" si="3"/>
        <v>2005.2961729762262</v>
      </c>
    </row>
    <row r="8" spans="1:97" s="213" customFormat="1" x14ac:dyDescent="0.25">
      <c r="A8" s="213" t="s">
        <v>239</v>
      </c>
      <c r="E8" s="213">
        <v>48</v>
      </c>
      <c r="F8" s="213">
        <v>33</v>
      </c>
      <c r="G8" s="213">
        <v>40</v>
      </c>
      <c r="H8" s="213">
        <v>36</v>
      </c>
      <c r="I8" s="213">
        <v>39</v>
      </c>
      <c r="J8" s="213">
        <v>67</v>
      </c>
      <c r="K8" s="213">
        <v>33</v>
      </c>
      <c r="L8" s="213">
        <v>49</v>
      </c>
      <c r="M8" s="214">
        <v>32</v>
      </c>
      <c r="N8" s="213">
        <v>6</v>
      </c>
      <c r="O8" s="213">
        <v>2</v>
      </c>
      <c r="P8" s="213">
        <v>34</v>
      </c>
      <c r="Q8" s="213">
        <v>17</v>
      </c>
      <c r="R8" s="213">
        <v>40</v>
      </c>
      <c r="S8" s="213">
        <v>44</v>
      </c>
      <c r="T8" s="215">
        <v>22</v>
      </c>
      <c r="U8" s="215">
        <v>45</v>
      </c>
      <c r="V8" s="215">
        <v>45</v>
      </c>
      <c r="W8" s="215">
        <v>50</v>
      </c>
      <c r="X8" s="215">
        <v>50</v>
      </c>
      <c r="Y8" s="216">
        <v>45</v>
      </c>
      <c r="Z8" s="215">
        <v>10</v>
      </c>
      <c r="AA8" s="215">
        <v>10</v>
      </c>
      <c r="AB8" s="217">
        <v>20</v>
      </c>
      <c r="AC8" s="217">
        <v>20</v>
      </c>
      <c r="AD8" s="217">
        <v>25</v>
      </c>
      <c r="AE8" s="217">
        <v>25</v>
      </c>
      <c r="AF8" s="217">
        <v>25</v>
      </c>
      <c r="AG8" s="217">
        <v>25</v>
      </c>
      <c r="AH8" s="217">
        <v>25</v>
      </c>
      <c r="AI8" s="217">
        <v>25</v>
      </c>
      <c r="AJ8" s="217">
        <v>25</v>
      </c>
      <c r="AK8" s="216">
        <v>25</v>
      </c>
      <c r="AL8" s="215">
        <v>10</v>
      </c>
      <c r="AM8" s="215">
        <v>10</v>
      </c>
      <c r="AN8" s="215">
        <v>25</v>
      </c>
      <c r="AO8" s="215">
        <v>25</v>
      </c>
      <c r="AP8" s="215">
        <v>25</v>
      </c>
      <c r="AQ8" s="215">
        <v>25</v>
      </c>
      <c r="AR8" s="215">
        <v>25</v>
      </c>
      <c r="AS8" s="215">
        <v>25</v>
      </c>
      <c r="AT8" s="215">
        <v>25</v>
      </c>
      <c r="AU8" s="215">
        <v>25</v>
      </c>
      <c r="AV8" s="215">
        <v>25</v>
      </c>
      <c r="AW8" s="216">
        <v>25</v>
      </c>
      <c r="AX8" s="215">
        <v>10</v>
      </c>
      <c r="AY8" s="215">
        <v>10</v>
      </c>
      <c r="AZ8" s="215">
        <v>30</v>
      </c>
      <c r="BA8" s="215">
        <v>20</v>
      </c>
      <c r="BB8" s="215">
        <v>20</v>
      </c>
      <c r="BC8" s="215">
        <v>20</v>
      </c>
      <c r="BD8" s="215">
        <v>20</v>
      </c>
      <c r="BE8" s="215">
        <v>20</v>
      </c>
      <c r="BF8" s="215">
        <v>20</v>
      </c>
      <c r="BG8" s="215">
        <v>20</v>
      </c>
      <c r="BH8" s="215">
        <v>20</v>
      </c>
      <c r="BI8" s="216">
        <v>20</v>
      </c>
      <c r="BJ8" s="215">
        <v>10</v>
      </c>
      <c r="BK8" s="215">
        <v>10</v>
      </c>
      <c r="BL8" s="215">
        <v>10</v>
      </c>
      <c r="BM8" s="215">
        <v>10</v>
      </c>
      <c r="BN8" s="215">
        <v>10</v>
      </c>
      <c r="BO8" s="215">
        <v>10</v>
      </c>
      <c r="BP8" s="215">
        <v>10</v>
      </c>
      <c r="BQ8" s="215">
        <v>10</v>
      </c>
      <c r="BR8" s="215">
        <v>10</v>
      </c>
      <c r="BS8" s="215">
        <v>10</v>
      </c>
      <c r="BT8" s="215">
        <v>10</v>
      </c>
      <c r="BU8" s="216">
        <v>10</v>
      </c>
      <c r="BV8" s="215">
        <v>10</v>
      </c>
      <c r="BW8" s="215">
        <v>10</v>
      </c>
      <c r="BX8" s="215">
        <v>10</v>
      </c>
      <c r="BY8" s="215">
        <v>10</v>
      </c>
      <c r="BZ8" s="215">
        <v>10</v>
      </c>
      <c r="CA8" s="215">
        <v>10</v>
      </c>
      <c r="CB8" s="215">
        <v>10</v>
      </c>
      <c r="CC8" s="215">
        <v>10</v>
      </c>
      <c r="CD8" s="215">
        <v>10</v>
      </c>
      <c r="CE8" s="215">
        <v>10</v>
      </c>
      <c r="CF8" s="215">
        <v>10</v>
      </c>
      <c r="CG8" s="216">
        <v>10</v>
      </c>
      <c r="CH8" s="215">
        <v>10</v>
      </c>
      <c r="CI8" s="217">
        <v>10</v>
      </c>
      <c r="CJ8" s="217">
        <v>10</v>
      </c>
      <c r="CK8" s="217">
        <v>10</v>
      </c>
      <c r="CL8" s="217">
        <v>10</v>
      </c>
      <c r="CM8" s="217">
        <v>10</v>
      </c>
      <c r="CN8" s="217">
        <v>10</v>
      </c>
      <c r="CO8" s="217">
        <v>10</v>
      </c>
      <c r="CP8" s="217">
        <v>10</v>
      </c>
      <c r="CQ8" s="217">
        <v>10</v>
      </c>
      <c r="CR8" s="217">
        <v>10</v>
      </c>
      <c r="CS8" s="216">
        <v>10</v>
      </c>
    </row>
    <row r="9" spans="1:97" s="154" customFormat="1" x14ac:dyDescent="0.25">
      <c r="A9" s="154" t="s">
        <v>240</v>
      </c>
      <c r="M9" s="155"/>
      <c r="T9" s="154">
        <f>(SUM(T33,T37:T39)-T7)*T17</f>
        <v>12.959999999999999</v>
      </c>
      <c r="U9" s="154">
        <f t="shared" ref="U9:CF9" si="4">(SUM(U33,U37:U39)-U7)*U17</f>
        <v>9.8444000000000003</v>
      </c>
      <c r="V9" s="154">
        <f t="shared" si="4"/>
        <v>12.819456000000001</v>
      </c>
      <c r="W9" s="154">
        <f t="shared" si="4"/>
        <v>19.004042159999997</v>
      </c>
      <c r="X9" s="154">
        <f t="shared" si="4"/>
        <v>13.704855332000003</v>
      </c>
      <c r="Y9" s="155">
        <f t="shared" si="4"/>
        <v>18.022093836600003</v>
      </c>
      <c r="Z9" s="154">
        <f t="shared" si="4"/>
        <v>20.81835888601</v>
      </c>
      <c r="AA9" s="154">
        <f t="shared" si="4"/>
        <v>25.253080701442343</v>
      </c>
      <c r="AB9" s="154">
        <f t="shared" si="4"/>
        <v>27.795963420720714</v>
      </c>
      <c r="AC9" s="154">
        <f t="shared" si="4"/>
        <v>31.311989343599787</v>
      </c>
      <c r="AD9" s="154">
        <f t="shared" si="4"/>
        <v>29.23999033200867</v>
      </c>
      <c r="AE9" s="154">
        <f t="shared" si="4"/>
        <v>49.257769793794616</v>
      </c>
      <c r="AF9" s="154">
        <f t="shared" si="4"/>
        <v>26.651600798043983</v>
      </c>
      <c r="AG9" s="154">
        <f t="shared" si="4"/>
        <v>27.500930451843992</v>
      </c>
      <c r="AH9" s="154">
        <f t="shared" si="4"/>
        <v>49.776402988958999</v>
      </c>
      <c r="AI9" s="154">
        <f t="shared" si="4"/>
        <v>29.630923999537476</v>
      </c>
      <c r="AJ9" s="154">
        <f t="shared" si="4"/>
        <v>32.809685428671983</v>
      </c>
      <c r="AK9" s="155">
        <f t="shared" si="4"/>
        <v>37.887398024326245</v>
      </c>
      <c r="AL9" s="154">
        <f t="shared" si="4"/>
        <v>31.109601398871987</v>
      </c>
      <c r="AM9" s="154">
        <f t="shared" si="4"/>
        <v>33.747398136380262</v>
      </c>
      <c r="AN9" s="154">
        <f t="shared" si="4"/>
        <v>36.04734239378768</v>
      </c>
      <c r="AO9" s="154">
        <f t="shared" si="4"/>
        <v>39.448542968327978</v>
      </c>
      <c r="AP9" s="154">
        <f t="shared" si="4"/>
        <v>30.94140786060828</v>
      </c>
      <c r="AQ9" s="154">
        <f t="shared" si="4"/>
        <v>32.623039339414937</v>
      </c>
      <c r="AR9" s="154">
        <f t="shared" si="4"/>
        <v>38.002776703713479</v>
      </c>
      <c r="AS9" s="154">
        <f t="shared" si="4"/>
        <v>33.114821575716149</v>
      </c>
      <c r="AT9" s="154">
        <f t="shared" si="4"/>
        <v>36.49643317668297</v>
      </c>
      <c r="AU9" s="154">
        <f t="shared" si="4"/>
        <v>43.709886071743085</v>
      </c>
      <c r="AV9" s="154">
        <f t="shared" si="4"/>
        <v>38.60730901133622</v>
      </c>
      <c r="AW9" s="155">
        <f t="shared" si="4"/>
        <v>41.125025618948051</v>
      </c>
      <c r="AX9" s="154">
        <f t="shared" si="4"/>
        <v>61.957023851476755</v>
      </c>
      <c r="AY9" s="154">
        <f t="shared" si="4"/>
        <v>42.966918517347359</v>
      </c>
      <c r="AZ9" s="154">
        <f t="shared" si="4"/>
        <v>44.065492274543168</v>
      </c>
      <c r="BA9" s="154">
        <f t="shared" si="4"/>
        <v>57.755771541750299</v>
      </c>
      <c r="BB9" s="154">
        <f t="shared" si="4"/>
        <v>36.53100556507728</v>
      </c>
      <c r="BC9" s="154">
        <f t="shared" si="4"/>
        <v>38.643210818890445</v>
      </c>
      <c r="BD9" s="154">
        <f t="shared" si="4"/>
        <v>56.762690040145522</v>
      </c>
      <c r="BE9" s="154">
        <f t="shared" si="4"/>
        <v>40.221984450661246</v>
      </c>
      <c r="BF9" s="154">
        <f t="shared" si="4"/>
        <v>44.542676356555198</v>
      </c>
      <c r="BG9" s="154">
        <f t="shared" si="4"/>
        <v>68.749885151258923</v>
      </c>
      <c r="BH9" s="154">
        <f t="shared" si="4"/>
        <v>48.539436297005011</v>
      </c>
      <c r="BI9" s="155">
        <f t="shared" si="4"/>
        <v>50.986851518323569</v>
      </c>
      <c r="BJ9" s="154">
        <f t="shared" si="4"/>
        <v>51.927206981201209</v>
      </c>
      <c r="BK9" s="154">
        <f t="shared" si="4"/>
        <v>53.413136788221728</v>
      </c>
      <c r="BL9" s="154">
        <f t="shared" si="4"/>
        <v>54.036011838325379</v>
      </c>
      <c r="BM9" s="154">
        <f t="shared" si="4"/>
        <v>48.844486631440212</v>
      </c>
      <c r="BN9" s="154">
        <f t="shared" si="4"/>
        <v>46.482906663206116</v>
      </c>
      <c r="BO9" s="154">
        <f t="shared" si="4"/>
        <v>47.810492382061604</v>
      </c>
      <c r="BP9" s="154">
        <f t="shared" si="4"/>
        <v>45.849675384002751</v>
      </c>
      <c r="BQ9" s="154">
        <f t="shared" si="4"/>
        <v>47.917894756999566</v>
      </c>
      <c r="BR9" s="154">
        <f t="shared" si="4"/>
        <v>51.263048557735736</v>
      </c>
      <c r="BS9" s="154">
        <f t="shared" si="4"/>
        <v>51.845858645064453</v>
      </c>
      <c r="BT9" s="154">
        <f t="shared" si="4"/>
        <v>54.631201183003107</v>
      </c>
      <c r="BU9" s="155">
        <f t="shared" si="4"/>
        <v>57.275839025558746</v>
      </c>
      <c r="BV9" s="154">
        <f t="shared" si="4"/>
        <v>87.497068421067013</v>
      </c>
      <c r="BW9" s="154">
        <f t="shared" si="4"/>
        <v>59.322781728799256</v>
      </c>
      <c r="BX9" s="154">
        <f t="shared" si="4"/>
        <v>59.630805029709784</v>
      </c>
      <c r="BY9" s="154">
        <f t="shared" si="4"/>
        <v>81.245468243112413</v>
      </c>
      <c r="BZ9" s="154">
        <f t="shared" si="4"/>
        <v>51.25195353991684</v>
      </c>
      <c r="CA9" s="154">
        <f t="shared" si="4"/>
        <v>53.043569773009203</v>
      </c>
      <c r="CB9" s="154">
        <f t="shared" si="4"/>
        <v>76.17159380442142</v>
      </c>
      <c r="CC9" s="154">
        <f t="shared" si="4"/>
        <v>52.565201168475653</v>
      </c>
      <c r="CD9" s="154">
        <f t="shared" si="4"/>
        <v>56.364293857053717</v>
      </c>
      <c r="CE9" s="154">
        <f t="shared" si="4"/>
        <v>85.799823622835817</v>
      </c>
      <c r="CF9" s="154">
        <f t="shared" si="4"/>
        <v>60.022993922609416</v>
      </c>
      <c r="CG9" s="155">
        <f t="shared" ref="CG9:CS9" si="5">(SUM(CG33,CG37:CG39)-CG7)*CG17</f>
        <v>63.113939363192948</v>
      </c>
      <c r="CH9" s="154">
        <f t="shared" si="5"/>
        <v>97.147202089253312</v>
      </c>
      <c r="CI9" s="154">
        <f t="shared" si="5"/>
        <v>66.142969337625644</v>
      </c>
      <c r="CJ9" s="154">
        <f t="shared" si="5"/>
        <v>66.678761313063376</v>
      </c>
      <c r="CK9" s="154">
        <f t="shared" si="5"/>
        <v>91.380786670190545</v>
      </c>
      <c r="CL9" s="154">
        <f t="shared" si="5"/>
        <v>57.914227022581301</v>
      </c>
      <c r="CM9" s="154">
        <f t="shared" si="5"/>
        <v>60.191137164591673</v>
      </c>
      <c r="CN9" s="154">
        <f t="shared" si="5"/>
        <v>86.770035802831742</v>
      </c>
      <c r="CO9" s="154">
        <f t="shared" si="5"/>
        <v>59.680394044066254</v>
      </c>
      <c r="CP9" s="154">
        <f t="shared" si="5"/>
        <v>64.017901307609108</v>
      </c>
      <c r="CQ9" s="154">
        <f t="shared" si="5"/>
        <v>97.646140225870326</v>
      </c>
      <c r="CR9" s="154">
        <f t="shared" si="5"/>
        <v>68.345622313516373</v>
      </c>
      <c r="CS9" s="155">
        <f t="shared" si="5"/>
        <v>72.052217469661926</v>
      </c>
    </row>
    <row r="10" spans="1:97" s="154" customFormat="1" x14ac:dyDescent="0.25">
      <c r="A10" s="154" t="s">
        <v>254</v>
      </c>
      <c r="M10" s="155"/>
      <c r="T10" s="218">
        <f t="shared" ref="T10:CE10" si="6">T7*T18</f>
        <v>55.400000000000006</v>
      </c>
      <c r="U10" s="218">
        <f t="shared" si="6"/>
        <v>0</v>
      </c>
      <c r="V10" s="218">
        <f t="shared" si="6"/>
        <v>0</v>
      </c>
      <c r="W10" s="218">
        <f t="shared" si="6"/>
        <v>38.773431359999996</v>
      </c>
      <c r="X10" s="218">
        <f t="shared" si="6"/>
        <v>0</v>
      </c>
      <c r="Y10" s="155">
        <f t="shared" si="6"/>
        <v>0</v>
      </c>
      <c r="Z10" s="154">
        <f t="shared" si="6"/>
        <v>80.318141596860002</v>
      </c>
      <c r="AA10" s="154">
        <f t="shared" si="6"/>
        <v>0</v>
      </c>
      <c r="AB10" s="154">
        <f t="shared" si="6"/>
        <v>0</v>
      </c>
      <c r="AC10" s="154">
        <f t="shared" si="6"/>
        <v>100.40768128558956</v>
      </c>
      <c r="AD10" s="154">
        <f t="shared" si="6"/>
        <v>0</v>
      </c>
      <c r="AE10" s="154">
        <f t="shared" si="6"/>
        <v>0</v>
      </c>
      <c r="AF10" s="154">
        <f t="shared" si="6"/>
        <v>109.93592946764718</v>
      </c>
      <c r="AG10" s="154">
        <f t="shared" si="6"/>
        <v>0</v>
      </c>
      <c r="AH10" s="154">
        <f t="shared" si="6"/>
        <v>0</v>
      </c>
      <c r="AI10" s="154">
        <f t="shared" si="6"/>
        <v>118.21509004019116</v>
      </c>
      <c r="AJ10" s="154">
        <f t="shared" si="6"/>
        <v>0</v>
      </c>
      <c r="AK10" s="155">
        <f t="shared" si="6"/>
        <v>0</v>
      </c>
      <c r="AL10" s="154">
        <f t="shared" si="6"/>
        <v>135.49102680714523</v>
      </c>
      <c r="AM10" s="154">
        <f t="shared" si="6"/>
        <v>0</v>
      </c>
      <c r="AN10" s="154">
        <f t="shared" si="6"/>
        <v>0</v>
      </c>
      <c r="AO10" s="154">
        <f t="shared" si="6"/>
        <v>105.26519828691659</v>
      </c>
      <c r="AP10" s="154">
        <f t="shared" si="6"/>
        <v>0</v>
      </c>
      <c r="AQ10" s="154">
        <f t="shared" si="6"/>
        <v>0</v>
      </c>
      <c r="AR10" s="154">
        <f t="shared" si="6"/>
        <v>112.53997747506003</v>
      </c>
      <c r="AS10" s="154">
        <f t="shared" si="6"/>
        <v>0</v>
      </c>
      <c r="AT10" s="154">
        <f t="shared" si="6"/>
        <v>0</v>
      </c>
      <c r="AU10" s="154">
        <f t="shared" si="6"/>
        <v>119.5473828731653</v>
      </c>
      <c r="AV10" s="154">
        <f t="shared" si="6"/>
        <v>0</v>
      </c>
      <c r="AW10" s="155">
        <f t="shared" si="6"/>
        <v>0</v>
      </c>
      <c r="AX10" s="154">
        <f t="shared" si="6"/>
        <v>127.43686665605149</v>
      </c>
      <c r="AY10" s="154">
        <f t="shared" si="6"/>
        <v>0</v>
      </c>
      <c r="AZ10" s="154">
        <f t="shared" si="6"/>
        <v>0</v>
      </c>
      <c r="BA10" s="154">
        <f t="shared" si="6"/>
        <v>134.59212345478306</v>
      </c>
      <c r="BB10" s="154">
        <f t="shared" si="6"/>
        <v>0</v>
      </c>
      <c r="BC10" s="154">
        <f t="shared" si="6"/>
        <v>0</v>
      </c>
      <c r="BD10" s="154">
        <f t="shared" si="6"/>
        <v>140.42590990187657</v>
      </c>
      <c r="BE10" s="154">
        <f t="shared" si="6"/>
        <v>0</v>
      </c>
      <c r="BF10" s="154">
        <f t="shared" si="6"/>
        <v>0</v>
      </c>
      <c r="BG10" s="154">
        <f t="shared" si="6"/>
        <v>146.5360539964251</v>
      </c>
      <c r="BH10" s="154">
        <f t="shared" si="6"/>
        <v>0</v>
      </c>
      <c r="BI10" s="155">
        <f t="shared" si="6"/>
        <v>0</v>
      </c>
      <c r="BJ10" s="154">
        <f t="shared" si="6"/>
        <v>154.71006589344134</v>
      </c>
      <c r="BK10" s="154">
        <f t="shared" si="6"/>
        <v>0</v>
      </c>
      <c r="BL10" s="154">
        <f t="shared" si="6"/>
        <v>0</v>
      </c>
      <c r="BM10" s="154">
        <f t="shared" si="6"/>
        <v>158.17669486487202</v>
      </c>
      <c r="BN10" s="154">
        <f t="shared" si="6"/>
        <v>0</v>
      </c>
      <c r="BO10" s="154">
        <f t="shared" si="6"/>
        <v>0</v>
      </c>
      <c r="BP10" s="154">
        <f t="shared" si="6"/>
        <v>159.67281394605561</v>
      </c>
      <c r="BQ10" s="154">
        <f t="shared" si="6"/>
        <v>0</v>
      </c>
      <c r="BR10" s="154">
        <f t="shared" si="6"/>
        <v>0</v>
      </c>
      <c r="BS10" s="154">
        <f t="shared" si="6"/>
        <v>161.20859442132388</v>
      </c>
      <c r="BT10" s="154">
        <f t="shared" si="6"/>
        <v>0</v>
      </c>
      <c r="BU10" s="155">
        <f t="shared" si="6"/>
        <v>0</v>
      </c>
      <c r="BV10" s="154">
        <f t="shared" si="6"/>
        <v>164.46302486455414</v>
      </c>
      <c r="BW10" s="154">
        <f t="shared" si="6"/>
        <v>0</v>
      </c>
      <c r="BX10" s="154">
        <f t="shared" si="6"/>
        <v>0</v>
      </c>
      <c r="BY10" s="154">
        <f t="shared" si="6"/>
        <v>171.66178789605635</v>
      </c>
      <c r="BZ10" s="154">
        <f t="shared" si="6"/>
        <v>0</v>
      </c>
      <c r="CA10" s="154">
        <f t="shared" si="6"/>
        <v>0</v>
      </c>
      <c r="CB10" s="154">
        <f t="shared" si="6"/>
        <v>176.04970826205457</v>
      </c>
      <c r="CC10" s="154">
        <f t="shared" si="6"/>
        <v>0</v>
      </c>
      <c r="CD10" s="154">
        <f t="shared" si="6"/>
        <v>0</v>
      </c>
      <c r="CE10" s="154">
        <f t="shared" si="6"/>
        <v>179.9548463188442</v>
      </c>
      <c r="CF10" s="154">
        <f t="shared" ref="CF10:CS10" si="7">CF7*CF18</f>
        <v>0</v>
      </c>
      <c r="CG10" s="155">
        <f t="shared" si="7"/>
        <v>0</v>
      </c>
      <c r="CH10" s="154">
        <f t="shared" si="7"/>
        <v>185.85303737782363</v>
      </c>
      <c r="CI10" s="154">
        <f t="shared" si="7"/>
        <v>0</v>
      </c>
      <c r="CJ10" s="154">
        <f t="shared" si="7"/>
        <v>0</v>
      </c>
      <c r="CK10" s="154">
        <f t="shared" si="7"/>
        <v>193.26462691403549</v>
      </c>
      <c r="CL10" s="154">
        <f t="shared" si="7"/>
        <v>0</v>
      </c>
      <c r="CM10" s="154">
        <f t="shared" si="7"/>
        <v>0</v>
      </c>
      <c r="CN10" s="154">
        <f t="shared" si="7"/>
        <v>197.88677930836832</v>
      </c>
      <c r="CO10" s="154">
        <f t="shared" si="7"/>
        <v>0</v>
      </c>
      <c r="CP10" s="154">
        <f t="shared" si="7"/>
        <v>0</v>
      </c>
      <c r="CQ10" s="154">
        <f t="shared" si="7"/>
        <v>202.1449344929822</v>
      </c>
      <c r="CR10" s="154">
        <f t="shared" si="7"/>
        <v>0</v>
      </c>
      <c r="CS10" s="155">
        <f t="shared" si="7"/>
        <v>0</v>
      </c>
    </row>
    <row r="11" spans="1:97" s="148" customFormat="1" x14ac:dyDescent="0.25">
      <c r="A11" s="148" t="s">
        <v>242</v>
      </c>
      <c r="E11" s="148">
        <v>376</v>
      </c>
      <c r="F11" s="148">
        <v>398</v>
      </c>
      <c r="G11" s="148">
        <v>380</v>
      </c>
      <c r="H11" s="148">
        <v>384</v>
      </c>
      <c r="I11" s="148">
        <v>373</v>
      </c>
      <c r="J11" s="148">
        <v>435</v>
      </c>
      <c r="K11" s="148">
        <v>465</v>
      </c>
      <c r="L11" s="148">
        <v>487</v>
      </c>
      <c r="M11" s="149">
        <v>488</v>
      </c>
      <c r="N11" s="148">
        <v>499</v>
      </c>
      <c r="O11" s="148">
        <v>484</v>
      </c>
      <c r="P11" s="148">
        <v>512</v>
      </c>
      <c r="Q11" s="148">
        <v>536</v>
      </c>
      <c r="R11" s="148">
        <v>559</v>
      </c>
      <c r="S11" s="148">
        <v>554</v>
      </c>
      <c r="T11" s="148">
        <f>T7+T8+T9-T10</f>
        <v>533.56000000000006</v>
      </c>
      <c r="U11" s="148">
        <f t="shared" ref="U11:CF11" si="8">U7+U8+U9-U10</f>
        <v>588.40440000000001</v>
      </c>
      <c r="V11" s="148">
        <f t="shared" si="8"/>
        <v>646.22385599999996</v>
      </c>
      <c r="W11" s="148">
        <f t="shared" si="8"/>
        <v>676.45446679999998</v>
      </c>
      <c r="X11" s="148">
        <f t="shared" si="8"/>
        <v>740.15932213199994</v>
      </c>
      <c r="Y11" s="149">
        <f t="shared" si="8"/>
        <v>803.18141596859994</v>
      </c>
      <c r="Z11" s="148">
        <f t="shared" si="8"/>
        <v>753.68163325774992</v>
      </c>
      <c r="AA11" s="148">
        <f t="shared" si="8"/>
        <v>788.93471395919232</v>
      </c>
      <c r="AB11" s="148">
        <f t="shared" si="8"/>
        <v>836.730677379913</v>
      </c>
      <c r="AC11" s="148">
        <f t="shared" si="8"/>
        <v>787.63498543792321</v>
      </c>
      <c r="AD11" s="148">
        <f t="shared" si="8"/>
        <v>841.87497576993189</v>
      </c>
      <c r="AE11" s="148">
        <f t="shared" si="8"/>
        <v>916.13274556372653</v>
      </c>
      <c r="AF11" s="148">
        <f t="shared" si="8"/>
        <v>857.84841689412337</v>
      </c>
      <c r="AG11" s="148">
        <f t="shared" si="8"/>
        <v>910.34934734596732</v>
      </c>
      <c r="AH11" s="148">
        <f t="shared" si="8"/>
        <v>985.12575033492635</v>
      </c>
      <c r="AI11" s="148">
        <f t="shared" si="8"/>
        <v>921.54158429427275</v>
      </c>
      <c r="AJ11" s="148">
        <f t="shared" si="8"/>
        <v>979.35126972294472</v>
      </c>
      <c r="AK11" s="149">
        <f t="shared" si="8"/>
        <v>1042.2386677472709</v>
      </c>
      <c r="AL11" s="148">
        <f t="shared" si="8"/>
        <v>947.85724233899771</v>
      </c>
      <c r="AM11" s="148">
        <f t="shared" si="8"/>
        <v>991.60464047537801</v>
      </c>
      <c r="AN11" s="148">
        <f t="shared" si="8"/>
        <v>1052.6519828691657</v>
      </c>
      <c r="AO11" s="148">
        <f t="shared" si="8"/>
        <v>1011.8353275505772</v>
      </c>
      <c r="AP11" s="148">
        <f t="shared" si="8"/>
        <v>1067.7767354111854</v>
      </c>
      <c r="AQ11" s="148">
        <f t="shared" si="8"/>
        <v>1125.3997747506003</v>
      </c>
      <c r="AR11" s="148">
        <f t="shared" si="8"/>
        <v>1075.8625739792537</v>
      </c>
      <c r="AS11" s="148">
        <f t="shared" si="8"/>
        <v>1133.9773955549699</v>
      </c>
      <c r="AT11" s="148">
        <f t="shared" si="8"/>
        <v>1195.4738287316529</v>
      </c>
      <c r="AU11" s="148">
        <f t="shared" si="8"/>
        <v>1144.6363319302307</v>
      </c>
      <c r="AV11" s="148">
        <f t="shared" si="8"/>
        <v>1208.2436409415668</v>
      </c>
      <c r="AW11" s="149">
        <f t="shared" si="8"/>
        <v>1274.3686665605148</v>
      </c>
      <c r="AX11" s="148">
        <f t="shared" si="8"/>
        <v>1218.8888237559402</v>
      </c>
      <c r="AY11" s="148">
        <f t="shared" si="8"/>
        <v>1271.8557422732874</v>
      </c>
      <c r="AZ11" s="148">
        <f t="shared" si="8"/>
        <v>1345.9212345478306</v>
      </c>
      <c r="BA11" s="148">
        <f t="shared" si="8"/>
        <v>1289.0848826347979</v>
      </c>
      <c r="BB11" s="148">
        <f t="shared" si="8"/>
        <v>1345.6158881998751</v>
      </c>
      <c r="BC11" s="148">
        <f t="shared" si="8"/>
        <v>1404.2590990187655</v>
      </c>
      <c r="BD11" s="148">
        <f t="shared" si="8"/>
        <v>1340.5958791570345</v>
      </c>
      <c r="BE11" s="148">
        <f t="shared" si="8"/>
        <v>1400.8178636076957</v>
      </c>
      <c r="BF11" s="148">
        <f t="shared" si="8"/>
        <v>1465.3605399642508</v>
      </c>
      <c r="BG11" s="148">
        <f t="shared" si="8"/>
        <v>1407.5743711190846</v>
      </c>
      <c r="BH11" s="148">
        <f t="shared" si="8"/>
        <v>1476.1138074160897</v>
      </c>
      <c r="BI11" s="149">
        <f t="shared" si="8"/>
        <v>1547.1006589344133</v>
      </c>
      <c r="BJ11" s="148">
        <f t="shared" si="8"/>
        <v>1454.3178000221731</v>
      </c>
      <c r="BK11" s="148">
        <f t="shared" si="8"/>
        <v>1517.7309368103947</v>
      </c>
      <c r="BL11" s="148">
        <f t="shared" si="8"/>
        <v>1581.76694864872</v>
      </c>
      <c r="BM11" s="148">
        <f t="shared" si="8"/>
        <v>1482.4347404152884</v>
      </c>
      <c r="BN11" s="148">
        <f t="shared" si="8"/>
        <v>1538.9176470784946</v>
      </c>
      <c r="BO11" s="148">
        <f t="shared" si="8"/>
        <v>1596.7281394605561</v>
      </c>
      <c r="BP11" s="148">
        <f t="shared" si="8"/>
        <v>1492.9050008985032</v>
      </c>
      <c r="BQ11" s="148">
        <f t="shared" si="8"/>
        <v>1550.8228956555029</v>
      </c>
      <c r="BR11" s="148">
        <f t="shared" si="8"/>
        <v>1612.0859442132387</v>
      </c>
      <c r="BS11" s="148">
        <f t="shared" si="8"/>
        <v>1512.7232084369793</v>
      </c>
      <c r="BT11" s="148">
        <f t="shared" si="8"/>
        <v>1577.3544096199826</v>
      </c>
      <c r="BU11" s="149">
        <f t="shared" si="8"/>
        <v>1644.6302486455413</v>
      </c>
      <c r="BV11" s="148">
        <f t="shared" si="8"/>
        <v>1577.6642922020542</v>
      </c>
      <c r="BW11" s="148">
        <f t="shared" si="8"/>
        <v>1646.9870739308535</v>
      </c>
      <c r="BX11" s="148">
        <f t="shared" si="8"/>
        <v>1716.6178789605633</v>
      </c>
      <c r="BY11" s="148">
        <f t="shared" si="8"/>
        <v>1636.2015593076194</v>
      </c>
      <c r="BZ11" s="148">
        <f t="shared" si="8"/>
        <v>1697.4535128475363</v>
      </c>
      <c r="CA11" s="148">
        <f t="shared" si="8"/>
        <v>1760.4970826205456</v>
      </c>
      <c r="CB11" s="148">
        <f>CB7+CB8+CB9-CB10</f>
        <v>1670.6189681629126</v>
      </c>
      <c r="CC11" s="148">
        <f t="shared" si="8"/>
        <v>1733.1841693313881</v>
      </c>
      <c r="CD11" s="148">
        <f t="shared" si="8"/>
        <v>1799.5484631884419</v>
      </c>
      <c r="CE11" s="148">
        <f t="shared" si="8"/>
        <v>1715.3934404924337</v>
      </c>
      <c r="CF11" s="148">
        <f t="shared" si="8"/>
        <v>1785.4164344150431</v>
      </c>
      <c r="CG11" s="149">
        <f t="shared" ref="CG11:CS11" si="9">CG7+CG8+CG9-CG10</f>
        <v>1858.530373778236</v>
      </c>
      <c r="CH11" s="148">
        <f t="shared" si="9"/>
        <v>1779.8245384896659</v>
      </c>
      <c r="CI11" s="148">
        <f t="shared" si="9"/>
        <v>1855.9675078272915</v>
      </c>
      <c r="CJ11" s="148">
        <f t="shared" si="9"/>
        <v>1932.6462691403549</v>
      </c>
      <c r="CK11" s="148">
        <f t="shared" si="9"/>
        <v>1840.7624288965098</v>
      </c>
      <c r="CL11" s="148">
        <f t="shared" si="9"/>
        <v>1908.6766559190912</v>
      </c>
      <c r="CM11" s="148">
        <f t="shared" si="9"/>
        <v>1978.867793083683</v>
      </c>
      <c r="CN11" s="148">
        <f t="shared" si="9"/>
        <v>1877.7510495781466</v>
      </c>
      <c r="CO11" s="148">
        <f t="shared" si="9"/>
        <v>1947.431443622213</v>
      </c>
      <c r="CP11" s="148">
        <f t="shared" si="9"/>
        <v>2021.449344929822</v>
      </c>
      <c r="CQ11" s="148">
        <f t="shared" si="9"/>
        <v>1926.9505506627099</v>
      </c>
      <c r="CR11" s="148">
        <f t="shared" si="9"/>
        <v>2005.2961729762262</v>
      </c>
      <c r="CS11" s="149">
        <f t="shared" si="9"/>
        <v>2087.3483904458881</v>
      </c>
    </row>
    <row r="12" spans="1:97" s="219" customFormat="1" x14ac:dyDescent="0.25">
      <c r="A12" s="219" t="s">
        <v>243</v>
      </c>
      <c r="E12" s="219">
        <v>0.34308510638297873</v>
      </c>
      <c r="F12" s="219">
        <v>0.33668341708542715</v>
      </c>
      <c r="G12" s="219">
        <v>0.34210526315789475</v>
      </c>
      <c r="H12" s="219">
        <v>0.36979166666666669</v>
      </c>
      <c r="I12" s="219">
        <v>0.3512064343163539</v>
      </c>
      <c r="J12" s="219">
        <v>0.39080459770114945</v>
      </c>
      <c r="K12" s="219">
        <v>0.33763440860215055</v>
      </c>
      <c r="L12" s="219">
        <v>0.4537987679671458</v>
      </c>
      <c r="M12" s="220">
        <v>0.37295081967213117</v>
      </c>
      <c r="N12" s="219">
        <v>0.10821643286573146</v>
      </c>
      <c r="O12" s="219">
        <v>9.9173553719008267E-2</v>
      </c>
      <c r="P12" s="219">
        <v>0.30078125</v>
      </c>
      <c r="Q12" s="219">
        <v>0.21828358208955223</v>
      </c>
      <c r="R12" s="219">
        <v>0.19499105545617174</v>
      </c>
      <c r="S12" s="219">
        <v>0.27978339350180503</v>
      </c>
      <c r="T12" s="221">
        <v>0.3</v>
      </c>
      <c r="U12" s="221">
        <v>0.3</v>
      </c>
      <c r="V12" s="221">
        <v>0.3</v>
      </c>
      <c r="W12" s="221">
        <v>0.32</v>
      </c>
      <c r="X12" s="221">
        <v>0.32</v>
      </c>
      <c r="Y12" s="222">
        <v>0.3</v>
      </c>
      <c r="Z12" s="221">
        <v>0.15</v>
      </c>
      <c r="AA12" s="221">
        <v>0.15</v>
      </c>
      <c r="AB12" s="221">
        <v>0.25</v>
      </c>
      <c r="AC12" s="221">
        <v>0.28000000000000003</v>
      </c>
      <c r="AD12" s="221">
        <v>0.3</v>
      </c>
      <c r="AE12" s="221">
        <v>0.32</v>
      </c>
      <c r="AF12" s="221">
        <v>0.28000000000000003</v>
      </c>
      <c r="AG12" s="221">
        <v>0.3</v>
      </c>
      <c r="AH12" s="221">
        <v>0.32</v>
      </c>
      <c r="AI12" s="221">
        <v>0.28000000000000003</v>
      </c>
      <c r="AJ12" s="221">
        <v>0.3</v>
      </c>
      <c r="AK12" s="222">
        <v>0.32</v>
      </c>
      <c r="AL12" s="221">
        <v>0.15</v>
      </c>
      <c r="AM12" s="221">
        <v>0.15</v>
      </c>
      <c r="AN12" s="221">
        <v>0.3</v>
      </c>
      <c r="AO12" s="221">
        <v>0.32</v>
      </c>
      <c r="AP12" s="221">
        <v>0.32</v>
      </c>
      <c r="AQ12" s="221">
        <v>0.35</v>
      </c>
      <c r="AR12" s="221">
        <v>0.32</v>
      </c>
      <c r="AS12" s="221">
        <v>0.32</v>
      </c>
      <c r="AT12" s="221">
        <v>0.35</v>
      </c>
      <c r="AU12" s="221">
        <v>0.32</v>
      </c>
      <c r="AV12" s="221">
        <v>0.32</v>
      </c>
      <c r="AW12" s="222">
        <v>0.32</v>
      </c>
      <c r="AX12" s="221">
        <v>0.15</v>
      </c>
      <c r="AY12" s="221">
        <v>0.15</v>
      </c>
      <c r="AZ12" s="221">
        <v>0.3</v>
      </c>
      <c r="BA12" s="221">
        <v>0.3</v>
      </c>
      <c r="BB12" s="221">
        <v>0.3</v>
      </c>
      <c r="BC12" s="221">
        <v>0.3</v>
      </c>
      <c r="BD12" s="221">
        <v>0.3</v>
      </c>
      <c r="BE12" s="221">
        <v>0.3</v>
      </c>
      <c r="BF12" s="221">
        <v>0.3</v>
      </c>
      <c r="BG12" s="221">
        <v>0.3</v>
      </c>
      <c r="BH12" s="221">
        <v>0.3</v>
      </c>
      <c r="BI12" s="222">
        <v>0.3</v>
      </c>
      <c r="BJ12" s="221">
        <v>0.15</v>
      </c>
      <c r="BK12" s="221">
        <v>0.15</v>
      </c>
      <c r="BL12" s="221">
        <v>0.3</v>
      </c>
      <c r="BM12" s="221">
        <v>0.3</v>
      </c>
      <c r="BN12" s="221">
        <v>0.3</v>
      </c>
      <c r="BO12" s="221">
        <v>0.3</v>
      </c>
      <c r="BP12" s="221">
        <v>0.3</v>
      </c>
      <c r="BQ12" s="221">
        <v>0.3</v>
      </c>
      <c r="BR12" s="221">
        <v>0.3</v>
      </c>
      <c r="BS12" s="221">
        <v>0.3</v>
      </c>
      <c r="BT12" s="221">
        <v>0.3</v>
      </c>
      <c r="BU12" s="222">
        <v>0.3</v>
      </c>
      <c r="BV12" s="221">
        <v>0.15</v>
      </c>
      <c r="BW12" s="221">
        <v>0.15</v>
      </c>
      <c r="BX12" s="221">
        <v>0.3</v>
      </c>
      <c r="BY12" s="221">
        <v>0.3</v>
      </c>
      <c r="BZ12" s="221">
        <v>0.3</v>
      </c>
      <c r="CA12" s="221">
        <v>0.3</v>
      </c>
      <c r="CB12" s="221">
        <v>0.3</v>
      </c>
      <c r="CC12" s="221">
        <v>0.3</v>
      </c>
      <c r="CD12" s="221">
        <v>0.3</v>
      </c>
      <c r="CE12" s="221">
        <v>0.3</v>
      </c>
      <c r="CF12" s="221">
        <v>0.3</v>
      </c>
      <c r="CG12" s="222">
        <v>0.3</v>
      </c>
      <c r="CH12" s="221">
        <v>0.15</v>
      </c>
      <c r="CI12" s="221">
        <v>0.15</v>
      </c>
      <c r="CJ12" s="223">
        <v>0.3</v>
      </c>
      <c r="CK12" s="223">
        <v>0.3</v>
      </c>
      <c r="CL12" s="223">
        <v>0.3</v>
      </c>
      <c r="CM12" s="223">
        <v>0.3</v>
      </c>
      <c r="CN12" s="223">
        <v>0.3</v>
      </c>
      <c r="CO12" s="223">
        <v>0.3</v>
      </c>
      <c r="CP12" s="223">
        <v>0.3</v>
      </c>
      <c r="CQ12" s="223">
        <v>0.3</v>
      </c>
      <c r="CR12" s="223">
        <v>0.3</v>
      </c>
      <c r="CS12" s="222">
        <v>0.3</v>
      </c>
    </row>
    <row r="13" spans="1:97" s="154" customFormat="1" x14ac:dyDescent="0.25">
      <c r="A13" s="154" t="s">
        <v>244</v>
      </c>
      <c r="M13" s="155"/>
      <c r="N13" s="154">
        <f>N11*N12</f>
        <v>54</v>
      </c>
      <c r="O13" s="154">
        <f>O12*O11</f>
        <v>48</v>
      </c>
      <c r="P13" s="154">
        <f t="shared" ref="P13:CA13" si="10">P12*P11</f>
        <v>154</v>
      </c>
      <c r="Q13" s="154">
        <f t="shared" si="10"/>
        <v>117</v>
      </c>
      <c r="R13" s="154">
        <f t="shared" si="10"/>
        <v>109</v>
      </c>
      <c r="S13" s="154">
        <f t="shared" si="10"/>
        <v>155</v>
      </c>
      <c r="T13" s="154">
        <f t="shared" si="10"/>
        <v>160.06800000000001</v>
      </c>
      <c r="U13" s="154">
        <f t="shared" si="10"/>
        <v>176.52132</v>
      </c>
      <c r="V13" s="154">
        <f t="shared" si="10"/>
        <v>193.86715679999998</v>
      </c>
      <c r="W13" s="154">
        <f t="shared" si="10"/>
        <v>216.465429376</v>
      </c>
      <c r="X13" s="154">
        <f t="shared" si="10"/>
        <v>236.85098308223999</v>
      </c>
      <c r="Y13" s="155">
        <f t="shared" si="10"/>
        <v>240.95442479057996</v>
      </c>
      <c r="Z13" s="154">
        <f t="shared" si="10"/>
        <v>113.05224498866248</v>
      </c>
      <c r="AA13" s="154">
        <f t="shared" si="10"/>
        <v>118.34020709387885</v>
      </c>
      <c r="AB13" s="154">
        <f t="shared" si="10"/>
        <v>209.18266934497825</v>
      </c>
      <c r="AC13" s="154">
        <f t="shared" si="10"/>
        <v>220.53779592261853</v>
      </c>
      <c r="AD13" s="154">
        <f t="shared" si="10"/>
        <v>252.56249273097956</v>
      </c>
      <c r="AE13" s="154">
        <f t="shared" si="10"/>
        <v>293.16247858039247</v>
      </c>
      <c r="AF13" s="154">
        <f t="shared" si="10"/>
        <v>240.19755673035456</v>
      </c>
      <c r="AG13" s="154">
        <f t="shared" si="10"/>
        <v>273.1048042037902</v>
      </c>
      <c r="AH13" s="154">
        <f t="shared" si="10"/>
        <v>315.24024010717642</v>
      </c>
      <c r="AI13" s="154">
        <f t="shared" si="10"/>
        <v>258.0316436023964</v>
      </c>
      <c r="AJ13" s="154">
        <f t="shared" si="10"/>
        <v>293.80538091688339</v>
      </c>
      <c r="AK13" s="155">
        <f t="shared" si="10"/>
        <v>333.51637367912673</v>
      </c>
      <c r="AL13" s="154">
        <f t="shared" si="10"/>
        <v>142.17858635084966</v>
      </c>
      <c r="AM13" s="154">
        <f t="shared" si="10"/>
        <v>148.7406960713067</v>
      </c>
      <c r="AN13" s="154">
        <f t="shared" si="10"/>
        <v>315.7955948607497</v>
      </c>
      <c r="AO13" s="154">
        <f t="shared" si="10"/>
        <v>323.7873048161847</v>
      </c>
      <c r="AP13" s="154">
        <f t="shared" si="10"/>
        <v>341.68855533157932</v>
      </c>
      <c r="AQ13" s="154">
        <f t="shared" si="10"/>
        <v>393.8899211627101</v>
      </c>
      <c r="AR13" s="154">
        <f t="shared" si="10"/>
        <v>344.27602367336118</v>
      </c>
      <c r="AS13" s="154">
        <f t="shared" si="10"/>
        <v>362.87276657759037</v>
      </c>
      <c r="AT13" s="154">
        <f t="shared" si="10"/>
        <v>418.41584005607848</v>
      </c>
      <c r="AU13" s="154">
        <f t="shared" si="10"/>
        <v>366.28362621767383</v>
      </c>
      <c r="AV13" s="154">
        <f t="shared" si="10"/>
        <v>386.6379651013014</v>
      </c>
      <c r="AW13" s="155">
        <f t="shared" si="10"/>
        <v>407.79797329936474</v>
      </c>
      <c r="AX13" s="154">
        <f t="shared" si="10"/>
        <v>182.83332356339102</v>
      </c>
      <c r="AY13" s="154">
        <f t="shared" si="10"/>
        <v>190.77836134099311</v>
      </c>
      <c r="AZ13" s="154">
        <f t="shared" si="10"/>
        <v>403.77637036434919</v>
      </c>
      <c r="BA13" s="154">
        <f t="shared" si="10"/>
        <v>386.72546479043933</v>
      </c>
      <c r="BB13" s="154">
        <f t="shared" si="10"/>
        <v>403.68476645996253</v>
      </c>
      <c r="BC13" s="154">
        <f t="shared" si="10"/>
        <v>421.27772970562961</v>
      </c>
      <c r="BD13" s="154">
        <f t="shared" si="10"/>
        <v>402.17876374711034</v>
      </c>
      <c r="BE13" s="154">
        <f t="shared" si="10"/>
        <v>420.24535908230871</v>
      </c>
      <c r="BF13" s="154">
        <f t="shared" si="10"/>
        <v>439.60816198927523</v>
      </c>
      <c r="BG13" s="154">
        <f t="shared" si="10"/>
        <v>422.27231133572536</v>
      </c>
      <c r="BH13" s="154">
        <f t="shared" si="10"/>
        <v>442.83414222482691</v>
      </c>
      <c r="BI13" s="155">
        <f t="shared" si="10"/>
        <v>464.13019768032399</v>
      </c>
      <c r="BJ13" s="154">
        <f t="shared" si="10"/>
        <v>218.14767000332594</v>
      </c>
      <c r="BK13" s="154">
        <f t="shared" si="10"/>
        <v>227.6596405215592</v>
      </c>
      <c r="BL13" s="154">
        <f t="shared" si="10"/>
        <v>474.53008459461597</v>
      </c>
      <c r="BM13" s="154">
        <f t="shared" si="10"/>
        <v>444.73042212458648</v>
      </c>
      <c r="BN13" s="154">
        <f t="shared" si="10"/>
        <v>461.67529412354838</v>
      </c>
      <c r="BO13" s="154">
        <f t="shared" si="10"/>
        <v>479.01844183816684</v>
      </c>
      <c r="BP13" s="154">
        <f t="shared" si="10"/>
        <v>447.87150026955095</v>
      </c>
      <c r="BQ13" s="154">
        <f t="shared" si="10"/>
        <v>465.24686869665084</v>
      </c>
      <c r="BR13" s="154">
        <f t="shared" si="10"/>
        <v>483.62578326397158</v>
      </c>
      <c r="BS13" s="154">
        <f t="shared" si="10"/>
        <v>453.81696253109379</v>
      </c>
      <c r="BT13" s="154">
        <f t="shared" si="10"/>
        <v>473.20632288599472</v>
      </c>
      <c r="BU13" s="155">
        <f t="shared" si="10"/>
        <v>493.38907459366237</v>
      </c>
      <c r="BV13" s="154">
        <f t="shared" si="10"/>
        <v>236.64964383030812</v>
      </c>
      <c r="BW13" s="154">
        <f t="shared" si="10"/>
        <v>247.04806108962802</v>
      </c>
      <c r="BX13" s="154">
        <f t="shared" si="10"/>
        <v>514.98536368816895</v>
      </c>
      <c r="BY13" s="154">
        <f t="shared" si="10"/>
        <v>490.86046779228582</v>
      </c>
      <c r="BZ13" s="154">
        <f t="shared" si="10"/>
        <v>509.23605385426089</v>
      </c>
      <c r="CA13" s="154">
        <f t="shared" si="10"/>
        <v>528.14912478616361</v>
      </c>
      <c r="CB13" s="154">
        <f t="shared" ref="CB13:CS13" si="11">CB12*CB11</f>
        <v>501.18569044887374</v>
      </c>
      <c r="CC13" s="154">
        <f t="shared" si="11"/>
        <v>519.95525079941638</v>
      </c>
      <c r="CD13" s="154">
        <f t="shared" si="11"/>
        <v>539.86453895653256</v>
      </c>
      <c r="CE13" s="154">
        <f t="shared" si="11"/>
        <v>514.6180321477301</v>
      </c>
      <c r="CF13" s="154">
        <f t="shared" si="11"/>
        <v>535.62493032451289</v>
      </c>
      <c r="CG13" s="155">
        <f t="shared" si="11"/>
        <v>557.55911213347076</v>
      </c>
      <c r="CH13" s="154">
        <f t="shared" si="11"/>
        <v>266.97368077344987</v>
      </c>
      <c r="CI13" s="154">
        <f t="shared" si="11"/>
        <v>278.39512617409372</v>
      </c>
      <c r="CJ13" s="154">
        <f t="shared" si="11"/>
        <v>579.79388074210647</v>
      </c>
      <c r="CK13" s="154">
        <f t="shared" si="11"/>
        <v>552.22872866895295</v>
      </c>
      <c r="CL13" s="154">
        <f t="shared" si="11"/>
        <v>572.60299677572732</v>
      </c>
      <c r="CM13" s="154">
        <f t="shared" si="11"/>
        <v>593.66033792510484</v>
      </c>
      <c r="CN13" s="154">
        <f t="shared" si="11"/>
        <v>563.32531487344397</v>
      </c>
      <c r="CO13" s="154">
        <f t="shared" si="11"/>
        <v>584.2294330866639</v>
      </c>
      <c r="CP13" s="154">
        <f t="shared" si="11"/>
        <v>606.43480347894661</v>
      </c>
      <c r="CQ13" s="154">
        <f t="shared" si="11"/>
        <v>578.085165198813</v>
      </c>
      <c r="CR13" s="154">
        <f t="shared" si="11"/>
        <v>601.58885189286786</v>
      </c>
      <c r="CS13" s="155">
        <f t="shared" si="11"/>
        <v>626.20451713376644</v>
      </c>
    </row>
    <row r="14" spans="1:97" s="224" customFormat="1" x14ac:dyDescent="0.25">
      <c r="A14" s="224" t="s">
        <v>255</v>
      </c>
      <c r="E14" s="224">
        <v>1.7829457364341086</v>
      </c>
      <c r="F14" s="224">
        <v>1.6194029850746268</v>
      </c>
      <c r="G14" s="224">
        <v>1.6076923076923078</v>
      </c>
      <c r="H14" s="224">
        <v>1.6901408450704225</v>
      </c>
      <c r="I14" s="224">
        <v>1.717557251908397</v>
      </c>
      <c r="J14" s="224">
        <v>1.6647058823529413</v>
      </c>
      <c r="K14" s="224">
        <v>1.5668789808917198</v>
      </c>
      <c r="L14" s="224">
        <v>2.0226244343891402</v>
      </c>
      <c r="M14" s="225">
        <v>1.7472527472527473</v>
      </c>
      <c r="N14" s="224">
        <v>1.2222222222222223</v>
      </c>
      <c r="O14" s="224">
        <v>1.4791666666666667</v>
      </c>
      <c r="P14" s="224">
        <v>1.8636363636363635</v>
      </c>
      <c r="Q14" s="224">
        <v>1.6153846153846154</v>
      </c>
      <c r="R14" s="224">
        <v>1.5871559633027523</v>
      </c>
      <c r="S14" s="224">
        <v>1.7483870967741935</v>
      </c>
      <c r="T14" s="306">
        <v>1.9823008849557522</v>
      </c>
      <c r="U14" s="226">
        <v>1.8</v>
      </c>
      <c r="V14" s="226">
        <v>1.8</v>
      </c>
      <c r="W14" s="226">
        <v>2</v>
      </c>
      <c r="X14" s="226">
        <v>2</v>
      </c>
      <c r="Y14" s="227">
        <v>2</v>
      </c>
      <c r="Z14" s="226">
        <v>1.5</v>
      </c>
      <c r="AA14" s="226">
        <v>1.5</v>
      </c>
      <c r="AB14" s="226">
        <v>2</v>
      </c>
      <c r="AC14" s="226">
        <v>1.8</v>
      </c>
      <c r="AD14" s="226">
        <v>1.9</v>
      </c>
      <c r="AE14" s="226">
        <v>2</v>
      </c>
      <c r="AF14" s="226">
        <v>1.8</v>
      </c>
      <c r="AG14" s="226">
        <v>1.9</v>
      </c>
      <c r="AH14" s="226">
        <v>2</v>
      </c>
      <c r="AI14" s="228">
        <v>1.9</v>
      </c>
      <c r="AJ14" s="228">
        <v>1.9</v>
      </c>
      <c r="AK14" s="227">
        <v>2</v>
      </c>
      <c r="AL14" s="226">
        <v>1.5</v>
      </c>
      <c r="AM14" s="226">
        <v>1.5</v>
      </c>
      <c r="AN14" s="226">
        <v>2</v>
      </c>
      <c r="AO14" s="226">
        <v>2</v>
      </c>
      <c r="AP14" s="226">
        <v>2</v>
      </c>
      <c r="AQ14" s="226">
        <v>2</v>
      </c>
      <c r="AR14" s="226">
        <v>2</v>
      </c>
      <c r="AS14" s="226">
        <v>2</v>
      </c>
      <c r="AT14" s="226">
        <v>2</v>
      </c>
      <c r="AU14" s="226">
        <v>2</v>
      </c>
      <c r="AV14" s="226">
        <v>2</v>
      </c>
      <c r="AW14" s="227">
        <v>2</v>
      </c>
      <c r="AX14" s="226">
        <v>1.2</v>
      </c>
      <c r="AY14" s="226">
        <v>1.2</v>
      </c>
      <c r="AZ14" s="228">
        <v>1.9</v>
      </c>
      <c r="BA14" s="228">
        <v>1.9</v>
      </c>
      <c r="BB14" s="228">
        <v>1.9</v>
      </c>
      <c r="BC14" s="228">
        <v>2</v>
      </c>
      <c r="BD14" s="228">
        <v>1.9</v>
      </c>
      <c r="BE14" s="228">
        <v>1.9</v>
      </c>
      <c r="BF14" s="228">
        <v>2</v>
      </c>
      <c r="BG14" s="228">
        <v>1.9</v>
      </c>
      <c r="BH14" s="228">
        <v>1.9</v>
      </c>
      <c r="BI14" s="227">
        <v>2</v>
      </c>
      <c r="BJ14" s="226">
        <v>1.2</v>
      </c>
      <c r="BK14" s="226">
        <v>1.2</v>
      </c>
      <c r="BL14" s="228">
        <v>1.9</v>
      </c>
      <c r="BM14" s="228">
        <v>1.9</v>
      </c>
      <c r="BN14" s="228">
        <v>1.9</v>
      </c>
      <c r="BO14" s="228">
        <v>1.9</v>
      </c>
      <c r="BP14" s="228">
        <v>1.9</v>
      </c>
      <c r="BQ14" s="228">
        <v>1.9</v>
      </c>
      <c r="BR14" s="228">
        <v>1.9</v>
      </c>
      <c r="BS14" s="228">
        <v>1.9</v>
      </c>
      <c r="BT14" s="228">
        <v>1.9</v>
      </c>
      <c r="BU14" s="227">
        <v>1.9</v>
      </c>
      <c r="BV14" s="226">
        <v>1.2</v>
      </c>
      <c r="BW14" s="226">
        <v>1.2</v>
      </c>
      <c r="BX14" s="228">
        <v>1.9</v>
      </c>
      <c r="BY14" s="228">
        <v>1.9</v>
      </c>
      <c r="BZ14" s="228">
        <v>1.9</v>
      </c>
      <c r="CA14" s="228">
        <v>1.9</v>
      </c>
      <c r="CB14" s="228">
        <v>1.9</v>
      </c>
      <c r="CC14" s="228">
        <v>1.9</v>
      </c>
      <c r="CD14" s="228">
        <v>1.9</v>
      </c>
      <c r="CE14" s="228">
        <v>1.9</v>
      </c>
      <c r="CF14" s="228">
        <v>1.9</v>
      </c>
      <c r="CG14" s="227">
        <v>1.9</v>
      </c>
      <c r="CH14" s="226">
        <v>1.2</v>
      </c>
      <c r="CI14" s="226">
        <v>1.2</v>
      </c>
      <c r="CJ14" s="228">
        <v>1.9</v>
      </c>
      <c r="CK14" s="228">
        <v>1.9</v>
      </c>
      <c r="CL14" s="228">
        <v>1.9</v>
      </c>
      <c r="CM14" s="228">
        <v>1.9</v>
      </c>
      <c r="CN14" s="228">
        <v>1.9</v>
      </c>
      <c r="CO14" s="228">
        <v>1.9</v>
      </c>
      <c r="CP14" s="228">
        <v>1.9</v>
      </c>
      <c r="CQ14" s="228">
        <v>1.9</v>
      </c>
      <c r="CR14" s="228">
        <v>1.9</v>
      </c>
      <c r="CS14" s="227">
        <v>1.9</v>
      </c>
    </row>
    <row r="15" spans="1:97" s="154" customFormat="1" x14ac:dyDescent="0.25">
      <c r="A15" s="154" t="s">
        <v>256</v>
      </c>
      <c r="M15" s="155"/>
      <c r="N15" s="154">
        <f>N13*N14</f>
        <v>66</v>
      </c>
      <c r="O15" s="154">
        <f t="shared" ref="O15:BZ15" si="12">O13*O14</f>
        <v>71</v>
      </c>
      <c r="P15" s="154">
        <f t="shared" si="12"/>
        <v>287</v>
      </c>
      <c r="Q15" s="154">
        <f t="shared" si="12"/>
        <v>189</v>
      </c>
      <c r="R15" s="154">
        <f t="shared" si="12"/>
        <v>173</v>
      </c>
      <c r="S15" s="154">
        <f t="shared" si="12"/>
        <v>271</v>
      </c>
      <c r="T15" s="154">
        <f t="shared" si="12"/>
        <v>317.30293805309736</v>
      </c>
      <c r="U15" s="154">
        <f t="shared" si="12"/>
        <v>317.73837600000002</v>
      </c>
      <c r="V15" s="154">
        <f t="shared" si="12"/>
        <v>348.96088223999999</v>
      </c>
      <c r="W15" s="154">
        <f t="shared" si="12"/>
        <v>432.93085875200001</v>
      </c>
      <c r="X15" s="154">
        <f t="shared" si="12"/>
        <v>473.70196616447998</v>
      </c>
      <c r="Y15" s="155">
        <f t="shared" si="12"/>
        <v>481.90884958115993</v>
      </c>
      <c r="Z15" s="154">
        <f t="shared" si="12"/>
        <v>169.57836748299371</v>
      </c>
      <c r="AA15" s="154">
        <f t="shared" si="12"/>
        <v>177.51031064081826</v>
      </c>
      <c r="AB15" s="154">
        <f t="shared" si="12"/>
        <v>418.3653386899565</v>
      </c>
      <c r="AC15" s="154">
        <f t="shared" si="12"/>
        <v>396.96803266071333</v>
      </c>
      <c r="AD15" s="154">
        <f t="shared" si="12"/>
        <v>479.86873618886113</v>
      </c>
      <c r="AE15" s="154">
        <f t="shared" si="12"/>
        <v>586.32495716078495</v>
      </c>
      <c r="AF15" s="154">
        <f t="shared" si="12"/>
        <v>432.3556021146382</v>
      </c>
      <c r="AG15" s="154">
        <f t="shared" si="12"/>
        <v>518.89912798720138</v>
      </c>
      <c r="AH15" s="154">
        <f t="shared" si="12"/>
        <v>630.48048021435284</v>
      </c>
      <c r="AI15" s="154">
        <f t="shared" si="12"/>
        <v>490.26012284455311</v>
      </c>
      <c r="AJ15" s="154">
        <f t="shared" si="12"/>
        <v>558.23022374207846</v>
      </c>
      <c r="AK15" s="155">
        <f t="shared" si="12"/>
        <v>667.03274735825346</v>
      </c>
      <c r="AL15" s="154">
        <f t="shared" si="12"/>
        <v>213.2678795262745</v>
      </c>
      <c r="AM15" s="154">
        <f t="shared" si="12"/>
        <v>223.11104410696004</v>
      </c>
      <c r="AN15" s="154">
        <f t="shared" si="12"/>
        <v>631.5911897214994</v>
      </c>
      <c r="AO15" s="154">
        <f t="shared" si="12"/>
        <v>647.5746096323694</v>
      </c>
      <c r="AP15" s="154">
        <f t="shared" si="12"/>
        <v>683.37711066315865</v>
      </c>
      <c r="AQ15" s="154">
        <f t="shared" si="12"/>
        <v>787.77984232542019</v>
      </c>
      <c r="AR15" s="154">
        <f t="shared" si="12"/>
        <v>688.55204734672236</v>
      </c>
      <c r="AS15" s="154">
        <f t="shared" si="12"/>
        <v>725.74553315518074</v>
      </c>
      <c r="AT15" s="154">
        <f t="shared" si="12"/>
        <v>836.83168011215696</v>
      </c>
      <c r="AU15" s="154">
        <f t="shared" si="12"/>
        <v>732.56725243534765</v>
      </c>
      <c r="AV15" s="154">
        <f t="shared" si="12"/>
        <v>773.27593020260281</v>
      </c>
      <c r="AW15" s="155">
        <f t="shared" si="12"/>
        <v>815.59594659872948</v>
      </c>
      <c r="AX15" s="154">
        <f t="shared" si="12"/>
        <v>219.39998827606922</v>
      </c>
      <c r="AY15" s="154">
        <f t="shared" si="12"/>
        <v>228.93403360919174</v>
      </c>
      <c r="AZ15" s="154">
        <f t="shared" si="12"/>
        <v>767.17510369226341</v>
      </c>
      <c r="BA15" s="154">
        <f t="shared" si="12"/>
        <v>734.77838310183472</v>
      </c>
      <c r="BB15" s="154">
        <f t="shared" si="12"/>
        <v>767.00105627392873</v>
      </c>
      <c r="BC15" s="154">
        <f t="shared" si="12"/>
        <v>842.55545941125922</v>
      </c>
      <c r="BD15" s="154">
        <f t="shared" si="12"/>
        <v>764.13965111950961</v>
      </c>
      <c r="BE15" s="154">
        <f t="shared" si="12"/>
        <v>798.46618225638656</v>
      </c>
      <c r="BF15" s="154">
        <f t="shared" si="12"/>
        <v>879.21632397855046</v>
      </c>
      <c r="BG15" s="154">
        <f t="shared" si="12"/>
        <v>802.31739153787817</v>
      </c>
      <c r="BH15" s="154">
        <f t="shared" si="12"/>
        <v>841.38487022717106</v>
      </c>
      <c r="BI15" s="155">
        <f t="shared" si="12"/>
        <v>928.26039536064798</v>
      </c>
      <c r="BJ15" s="154">
        <f t="shared" si="12"/>
        <v>261.77720400399113</v>
      </c>
      <c r="BK15" s="154">
        <f t="shared" si="12"/>
        <v>273.19156862587101</v>
      </c>
      <c r="BL15" s="154">
        <f t="shared" si="12"/>
        <v>901.60716072977027</v>
      </c>
      <c r="BM15" s="154">
        <f t="shared" si="12"/>
        <v>844.98780203671424</v>
      </c>
      <c r="BN15" s="154">
        <f t="shared" si="12"/>
        <v>877.18305883474193</v>
      </c>
      <c r="BO15" s="154">
        <f t="shared" si="12"/>
        <v>910.13503949251697</v>
      </c>
      <c r="BP15" s="154">
        <f t="shared" si="12"/>
        <v>850.95585051214675</v>
      </c>
      <c r="BQ15" s="154">
        <f t="shared" si="12"/>
        <v>883.9690505236365</v>
      </c>
      <c r="BR15" s="154">
        <f t="shared" si="12"/>
        <v>918.888988201546</v>
      </c>
      <c r="BS15" s="154">
        <f t="shared" si="12"/>
        <v>862.25222880907813</v>
      </c>
      <c r="BT15" s="154">
        <f t="shared" si="12"/>
        <v>899.09201348338991</v>
      </c>
      <c r="BU15" s="155">
        <f t="shared" si="12"/>
        <v>937.43924172795846</v>
      </c>
      <c r="BV15" s="154">
        <f t="shared" si="12"/>
        <v>283.97957259636974</v>
      </c>
      <c r="BW15" s="154">
        <f t="shared" si="12"/>
        <v>296.45767330755359</v>
      </c>
      <c r="BX15" s="154">
        <f t="shared" si="12"/>
        <v>978.47219100752091</v>
      </c>
      <c r="BY15" s="154">
        <f t="shared" si="12"/>
        <v>932.63488880534305</v>
      </c>
      <c r="BZ15" s="154">
        <f t="shared" si="12"/>
        <v>967.54850232309559</v>
      </c>
      <c r="CA15" s="154">
        <f t="shared" ref="CA15:CS15" si="13">CA13*CA14</f>
        <v>1003.4833370937108</v>
      </c>
      <c r="CB15" s="154">
        <f t="shared" si="13"/>
        <v>952.25281185286008</v>
      </c>
      <c r="CC15" s="154">
        <f t="shared" si="13"/>
        <v>987.91497651889108</v>
      </c>
      <c r="CD15" s="154">
        <f t="shared" si="13"/>
        <v>1025.7426240174118</v>
      </c>
      <c r="CE15" s="154">
        <f t="shared" si="13"/>
        <v>977.7742610806871</v>
      </c>
      <c r="CF15" s="154">
        <f t="shared" si="13"/>
        <v>1017.6873676165744</v>
      </c>
      <c r="CG15" s="155">
        <f t="shared" si="13"/>
        <v>1059.3623130535943</v>
      </c>
      <c r="CH15" s="154">
        <f t="shared" si="13"/>
        <v>320.36841692813982</v>
      </c>
      <c r="CI15" s="154">
        <f t="shared" si="13"/>
        <v>334.07415140891243</v>
      </c>
      <c r="CJ15" s="154">
        <f t="shared" si="13"/>
        <v>1101.6083734100023</v>
      </c>
      <c r="CK15" s="154">
        <f t="shared" si="13"/>
        <v>1049.2345844710105</v>
      </c>
      <c r="CL15" s="154">
        <f t="shared" si="13"/>
        <v>1087.945693873882</v>
      </c>
      <c r="CM15" s="154">
        <f t="shared" si="13"/>
        <v>1127.9546420576992</v>
      </c>
      <c r="CN15" s="154">
        <f t="shared" si="13"/>
        <v>1070.3180982595436</v>
      </c>
      <c r="CO15" s="154">
        <f t="shared" si="13"/>
        <v>1110.0359228646614</v>
      </c>
      <c r="CP15" s="154">
        <f t="shared" si="13"/>
        <v>1152.2261266099986</v>
      </c>
      <c r="CQ15" s="154">
        <f t="shared" si="13"/>
        <v>1098.3618138777447</v>
      </c>
      <c r="CR15" s="154">
        <f t="shared" si="13"/>
        <v>1143.0188185964489</v>
      </c>
      <c r="CS15" s="155">
        <f t="shared" si="13"/>
        <v>1189.7885825541562</v>
      </c>
    </row>
    <row r="16" spans="1:97" s="154" customFormat="1" x14ac:dyDescent="0.25">
      <c r="M16" s="155"/>
      <c r="Y16" s="155"/>
      <c r="AK16" s="155"/>
      <c r="AW16" s="155"/>
      <c r="BI16" s="155"/>
      <c r="BU16" s="155"/>
      <c r="CG16" s="155"/>
      <c r="CS16" s="155"/>
    </row>
    <row r="17" spans="1:97" s="229" customFormat="1" x14ac:dyDescent="0.25">
      <c r="A17" s="229" t="s">
        <v>247</v>
      </c>
      <c r="M17" s="230"/>
      <c r="T17" s="231">
        <v>1.4999999999999999E-2</v>
      </c>
      <c r="U17" s="231">
        <v>0.01</v>
      </c>
      <c r="V17" s="231">
        <v>0.01</v>
      </c>
      <c r="W17" s="231">
        <v>1.4999999999999999E-2</v>
      </c>
      <c r="X17" s="231">
        <v>0.01</v>
      </c>
      <c r="Y17" s="232">
        <v>0.01</v>
      </c>
      <c r="Z17" s="231">
        <v>0.01</v>
      </c>
      <c r="AA17" s="231">
        <v>0.01</v>
      </c>
      <c r="AB17" s="231">
        <v>0.01</v>
      </c>
      <c r="AC17" s="231">
        <v>1.2E-2</v>
      </c>
      <c r="AD17" s="231">
        <v>1.2E-2</v>
      </c>
      <c r="AE17" s="231">
        <v>0.02</v>
      </c>
      <c r="AF17" s="231">
        <v>1.2E-2</v>
      </c>
      <c r="AG17" s="231">
        <v>1.2E-2</v>
      </c>
      <c r="AH17" s="231">
        <v>0.02</v>
      </c>
      <c r="AI17" s="231">
        <v>1.2E-2</v>
      </c>
      <c r="AJ17" s="231">
        <v>1.2E-2</v>
      </c>
      <c r="AK17" s="232">
        <v>1.2E-2</v>
      </c>
      <c r="AL17" s="231">
        <v>0.01</v>
      </c>
      <c r="AM17" s="231">
        <v>0.01</v>
      </c>
      <c r="AN17" s="231">
        <v>0.01</v>
      </c>
      <c r="AO17" s="231">
        <v>1.2E-2</v>
      </c>
      <c r="AP17" s="231">
        <v>0.01</v>
      </c>
      <c r="AQ17" s="231">
        <v>0.01</v>
      </c>
      <c r="AR17" s="231">
        <v>1.2E-2</v>
      </c>
      <c r="AS17" s="231">
        <v>0.01</v>
      </c>
      <c r="AT17" s="231">
        <v>0.01</v>
      </c>
      <c r="AU17" s="231">
        <v>1.2E-2</v>
      </c>
      <c r="AV17" s="231">
        <v>0.01</v>
      </c>
      <c r="AW17" s="232">
        <v>0.01</v>
      </c>
      <c r="AX17" s="231">
        <v>1.4999999999999999E-2</v>
      </c>
      <c r="AY17" s="231">
        <v>0.01</v>
      </c>
      <c r="AZ17" s="231">
        <v>0.01</v>
      </c>
      <c r="BA17" s="231">
        <v>1.4999999999999999E-2</v>
      </c>
      <c r="BB17" s="231">
        <v>0.01</v>
      </c>
      <c r="BC17" s="231">
        <v>0.01</v>
      </c>
      <c r="BD17" s="231">
        <v>1.4999999999999999E-2</v>
      </c>
      <c r="BE17" s="231">
        <v>0.01</v>
      </c>
      <c r="BF17" s="231">
        <v>0.01</v>
      </c>
      <c r="BG17" s="231">
        <v>1.4999999999999999E-2</v>
      </c>
      <c r="BH17" s="231">
        <v>0.01</v>
      </c>
      <c r="BI17" s="232">
        <v>0.01</v>
      </c>
      <c r="BJ17" s="231">
        <v>0.01</v>
      </c>
      <c r="BK17" s="231">
        <v>0.01</v>
      </c>
      <c r="BL17" s="231">
        <v>0.01</v>
      </c>
      <c r="BM17" s="231">
        <v>0.01</v>
      </c>
      <c r="BN17" s="231">
        <v>0.01</v>
      </c>
      <c r="BO17" s="231">
        <v>0.01</v>
      </c>
      <c r="BP17" s="231">
        <v>0.01</v>
      </c>
      <c r="BQ17" s="231">
        <v>0.01</v>
      </c>
      <c r="BR17" s="231">
        <v>0.01</v>
      </c>
      <c r="BS17" s="231">
        <v>0.01</v>
      </c>
      <c r="BT17" s="231">
        <v>0.01</v>
      </c>
      <c r="BU17" s="232">
        <v>0.01</v>
      </c>
      <c r="BV17" s="231">
        <v>1.4999999999999999E-2</v>
      </c>
      <c r="BW17" s="231">
        <v>0.01</v>
      </c>
      <c r="BX17" s="231">
        <v>0.01</v>
      </c>
      <c r="BY17" s="231">
        <v>1.4999999999999999E-2</v>
      </c>
      <c r="BZ17" s="231">
        <v>0.01</v>
      </c>
      <c r="CA17" s="231">
        <v>0.01</v>
      </c>
      <c r="CB17" s="231">
        <v>1.4999999999999999E-2</v>
      </c>
      <c r="CC17" s="231">
        <v>0.01</v>
      </c>
      <c r="CD17" s="231">
        <v>0.01</v>
      </c>
      <c r="CE17" s="231">
        <v>1.4999999999999999E-2</v>
      </c>
      <c r="CF17" s="231">
        <v>0.01</v>
      </c>
      <c r="CG17" s="232">
        <v>0.01</v>
      </c>
      <c r="CH17" s="231">
        <v>1.4999999999999999E-2</v>
      </c>
      <c r="CI17" s="231">
        <v>0.01</v>
      </c>
      <c r="CJ17" s="231">
        <v>0.01</v>
      </c>
      <c r="CK17" s="231">
        <v>1.4999999999999999E-2</v>
      </c>
      <c r="CL17" s="231">
        <v>0.01</v>
      </c>
      <c r="CM17" s="231">
        <v>0.01</v>
      </c>
      <c r="CN17" s="231">
        <v>1.4999999999999999E-2</v>
      </c>
      <c r="CO17" s="231">
        <v>0.01</v>
      </c>
      <c r="CP17" s="231">
        <v>0.01</v>
      </c>
      <c r="CQ17" s="231">
        <v>1.4999999999999999E-2</v>
      </c>
      <c r="CR17" s="231">
        <v>0.01</v>
      </c>
      <c r="CS17" s="232">
        <v>0.01</v>
      </c>
    </row>
    <row r="18" spans="1:97" s="219" customFormat="1" x14ac:dyDescent="0.25">
      <c r="A18" s="219" t="s">
        <v>248</v>
      </c>
      <c r="M18" s="220"/>
      <c r="T18" s="221">
        <v>0.1</v>
      </c>
      <c r="U18" s="221">
        <v>0</v>
      </c>
      <c r="V18" s="221">
        <v>0</v>
      </c>
      <c r="W18" s="221">
        <v>0.06</v>
      </c>
      <c r="X18" s="221">
        <v>0</v>
      </c>
      <c r="Y18" s="222">
        <v>0</v>
      </c>
      <c r="Z18" s="221">
        <v>0.1</v>
      </c>
      <c r="AA18" s="221">
        <v>0</v>
      </c>
      <c r="AB18" s="221">
        <v>0</v>
      </c>
      <c r="AC18" s="221">
        <v>0.12</v>
      </c>
      <c r="AD18" s="221">
        <v>0</v>
      </c>
      <c r="AE18" s="221">
        <v>0</v>
      </c>
      <c r="AF18" s="221">
        <v>0.12</v>
      </c>
      <c r="AG18" s="221">
        <v>0</v>
      </c>
      <c r="AH18" s="221">
        <v>0</v>
      </c>
      <c r="AI18" s="221">
        <v>0.12</v>
      </c>
      <c r="AJ18" s="221">
        <v>0</v>
      </c>
      <c r="AK18" s="222">
        <v>0</v>
      </c>
      <c r="AL18" s="221">
        <v>0.13</v>
      </c>
      <c r="AM18" s="221">
        <v>0</v>
      </c>
      <c r="AN18" s="221">
        <v>0</v>
      </c>
      <c r="AO18" s="221">
        <v>0.1</v>
      </c>
      <c r="AP18" s="221">
        <v>0</v>
      </c>
      <c r="AQ18" s="221">
        <v>0</v>
      </c>
      <c r="AR18" s="221">
        <v>0.1</v>
      </c>
      <c r="AS18" s="221">
        <v>0</v>
      </c>
      <c r="AT18" s="221">
        <v>0</v>
      </c>
      <c r="AU18" s="221">
        <v>0.1</v>
      </c>
      <c r="AV18" s="221">
        <v>0</v>
      </c>
      <c r="AW18" s="222">
        <v>0</v>
      </c>
      <c r="AX18" s="221">
        <v>0.1</v>
      </c>
      <c r="AY18" s="221">
        <v>0</v>
      </c>
      <c r="AZ18" s="221">
        <v>0</v>
      </c>
      <c r="BA18" s="221">
        <v>0.1</v>
      </c>
      <c r="BB18" s="221">
        <v>0</v>
      </c>
      <c r="BC18" s="221">
        <v>0</v>
      </c>
      <c r="BD18" s="221">
        <v>0.1</v>
      </c>
      <c r="BE18" s="221">
        <v>0</v>
      </c>
      <c r="BF18" s="221">
        <v>0</v>
      </c>
      <c r="BG18" s="221">
        <v>0.1</v>
      </c>
      <c r="BH18" s="221">
        <v>0</v>
      </c>
      <c r="BI18" s="222">
        <v>0</v>
      </c>
      <c r="BJ18" s="221">
        <v>0.1</v>
      </c>
      <c r="BK18" s="221">
        <v>0</v>
      </c>
      <c r="BL18" s="221">
        <v>0</v>
      </c>
      <c r="BM18" s="221">
        <v>0.1</v>
      </c>
      <c r="BN18" s="221">
        <v>0</v>
      </c>
      <c r="BO18" s="221">
        <v>0</v>
      </c>
      <c r="BP18" s="221">
        <v>0.1</v>
      </c>
      <c r="BQ18" s="221">
        <v>0</v>
      </c>
      <c r="BR18" s="221">
        <v>0</v>
      </c>
      <c r="BS18" s="221">
        <v>0.1</v>
      </c>
      <c r="BT18" s="221">
        <v>0</v>
      </c>
      <c r="BU18" s="222">
        <v>0</v>
      </c>
      <c r="BV18" s="221">
        <v>0.1</v>
      </c>
      <c r="BW18" s="221">
        <v>0</v>
      </c>
      <c r="BX18" s="221">
        <v>0</v>
      </c>
      <c r="BY18" s="221">
        <v>0.1</v>
      </c>
      <c r="BZ18" s="221">
        <v>0</v>
      </c>
      <c r="CA18" s="221">
        <v>0</v>
      </c>
      <c r="CB18" s="221">
        <v>0.1</v>
      </c>
      <c r="CC18" s="221">
        <v>0</v>
      </c>
      <c r="CD18" s="221">
        <v>0</v>
      </c>
      <c r="CE18" s="221">
        <v>0.1</v>
      </c>
      <c r="CF18" s="221">
        <v>0</v>
      </c>
      <c r="CG18" s="222">
        <v>0</v>
      </c>
      <c r="CH18" s="221">
        <v>0.1</v>
      </c>
      <c r="CI18" s="221">
        <v>0</v>
      </c>
      <c r="CJ18" s="221">
        <v>0</v>
      </c>
      <c r="CK18" s="221">
        <v>0.1</v>
      </c>
      <c r="CL18" s="221">
        <v>0</v>
      </c>
      <c r="CM18" s="221">
        <v>0</v>
      </c>
      <c r="CN18" s="221">
        <v>0.1</v>
      </c>
      <c r="CO18" s="221">
        <v>0</v>
      </c>
      <c r="CP18" s="221">
        <v>0</v>
      </c>
      <c r="CQ18" s="221">
        <v>0.1</v>
      </c>
      <c r="CR18" s="221">
        <v>0</v>
      </c>
      <c r="CS18" s="222">
        <v>0</v>
      </c>
    </row>
    <row r="19" spans="1:97" x14ac:dyDescent="0.25">
      <c r="Z19" s="134" t="s">
        <v>257</v>
      </c>
    </row>
    <row r="20" spans="1:97" s="139" customFormat="1" x14ac:dyDescent="0.25">
      <c r="A20" s="134"/>
      <c r="B20" s="134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136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6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6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6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6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6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6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6"/>
    </row>
    <row r="21" spans="1:97" s="140" customFormat="1" x14ac:dyDescent="0.25">
      <c r="A21" s="140" t="s">
        <v>52</v>
      </c>
      <c r="B21" s="140">
        <f>'Plan Agency North'!B21</f>
        <v>42005</v>
      </c>
      <c r="C21" s="140">
        <f>'Plan Agency North'!C21</f>
        <v>42036</v>
      </c>
      <c r="D21" s="140">
        <f>'Plan Agency North'!D21</f>
        <v>42064</v>
      </c>
      <c r="E21" s="140">
        <f>'Plan Agency North'!E21</f>
        <v>42095</v>
      </c>
      <c r="F21" s="140">
        <f>'Plan Agency North'!F21</f>
        <v>42125</v>
      </c>
      <c r="G21" s="140">
        <f>'Plan Agency North'!G21</f>
        <v>42156</v>
      </c>
      <c r="H21" s="140">
        <f>'Plan Agency North'!H21</f>
        <v>42186</v>
      </c>
      <c r="I21" s="140">
        <f>'Plan Agency North'!I21</f>
        <v>42217</v>
      </c>
      <c r="J21" s="140">
        <f>'Plan Agency North'!J21</f>
        <v>42248</v>
      </c>
      <c r="K21" s="140">
        <f>'Plan Agency North'!K21</f>
        <v>42278</v>
      </c>
      <c r="L21" s="140">
        <f>'Plan Agency North'!L21</f>
        <v>42309</v>
      </c>
      <c r="M21" s="141">
        <f>'Plan Agency North'!M21</f>
        <v>42339</v>
      </c>
      <c r="N21" s="140">
        <f>'Plan Agency North'!N21</f>
        <v>42370</v>
      </c>
      <c r="O21" s="140">
        <f>'Plan Agency North'!O21</f>
        <v>42401</v>
      </c>
      <c r="P21" s="140">
        <f>'Plan Agency North'!P21</f>
        <v>42430</v>
      </c>
      <c r="Q21" s="140">
        <f>'Plan Agency North'!Q21</f>
        <v>42461</v>
      </c>
      <c r="R21" s="140">
        <f>'Plan Agency North'!R21</f>
        <v>42491</v>
      </c>
      <c r="S21" s="140">
        <f>'Plan Agency North'!S21</f>
        <v>42522</v>
      </c>
      <c r="T21" s="140">
        <f>'Plan Agency North'!T21</f>
        <v>42552</v>
      </c>
      <c r="U21" s="140">
        <f>'Plan Agency North'!U21</f>
        <v>42583</v>
      </c>
      <c r="V21" s="307">
        <f>'Plan Agency North'!V21</f>
        <v>42614</v>
      </c>
      <c r="W21" s="307">
        <f>'Plan Agency North'!W21</f>
        <v>42644</v>
      </c>
      <c r="X21" s="307">
        <f>'Plan Agency North'!X21</f>
        <v>42675</v>
      </c>
      <c r="Y21" s="308">
        <f>'Plan Agency North'!Y21</f>
        <v>42705</v>
      </c>
      <c r="Z21" s="140">
        <f>'Plan Agency North'!Z21</f>
        <v>42752</v>
      </c>
      <c r="AA21" s="140">
        <f>'Plan Agency North'!AA21</f>
        <v>42783</v>
      </c>
      <c r="AB21" s="140">
        <f>'Plan Agency North'!AB21</f>
        <v>42811</v>
      </c>
      <c r="AC21" s="140">
        <f>'Plan Agency North'!AC21</f>
        <v>42842</v>
      </c>
      <c r="AD21" s="140">
        <f>'Plan Agency North'!AD21</f>
        <v>42872</v>
      </c>
      <c r="AE21" s="140">
        <f>'Plan Agency North'!AE21</f>
        <v>42903</v>
      </c>
      <c r="AF21" s="140">
        <f>'Plan Agency North'!AF21</f>
        <v>42933</v>
      </c>
      <c r="AG21" s="140">
        <f>'Plan Agency North'!AG21</f>
        <v>42964</v>
      </c>
      <c r="AH21" s="140">
        <f>'Plan Agency North'!AH21</f>
        <v>42995</v>
      </c>
      <c r="AI21" s="140">
        <f>'Plan Agency North'!AI21</f>
        <v>43025</v>
      </c>
      <c r="AJ21" s="140">
        <f>'Plan Agency North'!AJ21</f>
        <v>43056</v>
      </c>
      <c r="AK21" s="141">
        <f>'Plan Agency North'!AK21</f>
        <v>43086</v>
      </c>
      <c r="AL21" s="140">
        <f>'Plan Agency North'!AL21</f>
        <v>43118</v>
      </c>
      <c r="AM21" s="140">
        <f>'Plan Agency North'!AM21</f>
        <v>43149</v>
      </c>
      <c r="AN21" s="140">
        <f>'Plan Agency North'!AN21</f>
        <v>43177</v>
      </c>
      <c r="AO21" s="140">
        <f>'Plan Agency North'!AO21</f>
        <v>43208</v>
      </c>
      <c r="AP21" s="140">
        <f>'Plan Agency North'!AP21</f>
        <v>43238</v>
      </c>
      <c r="AQ21" s="140">
        <f>'Plan Agency North'!AQ21</f>
        <v>43269</v>
      </c>
      <c r="AR21" s="140">
        <f>'Plan Agency North'!AR21</f>
        <v>43299</v>
      </c>
      <c r="AS21" s="140">
        <f>'Plan Agency North'!AS21</f>
        <v>43330</v>
      </c>
      <c r="AT21" s="140">
        <f>'Plan Agency North'!AT21</f>
        <v>43361</v>
      </c>
      <c r="AU21" s="140">
        <f>'Plan Agency North'!AU21</f>
        <v>43391</v>
      </c>
      <c r="AV21" s="140">
        <f>'Plan Agency North'!AV21</f>
        <v>43422</v>
      </c>
      <c r="AW21" s="141">
        <f>'Plan Agency North'!AW21</f>
        <v>43452</v>
      </c>
      <c r="AX21" s="140">
        <f>'Plan Agency North'!AX21</f>
        <v>43483</v>
      </c>
      <c r="AY21" s="140">
        <f>'Plan Agency North'!AY21</f>
        <v>43514</v>
      </c>
      <c r="AZ21" s="140">
        <f>'Plan Agency North'!AZ21</f>
        <v>43542</v>
      </c>
      <c r="BA21" s="140">
        <f>'Plan Agency North'!BA21</f>
        <v>43573</v>
      </c>
      <c r="BB21" s="140">
        <f>'Plan Agency North'!BB21</f>
        <v>43603</v>
      </c>
      <c r="BC21" s="140">
        <f>'Plan Agency North'!BC21</f>
        <v>43634</v>
      </c>
      <c r="BD21" s="140">
        <f>'Plan Agency North'!BD21</f>
        <v>43664</v>
      </c>
      <c r="BE21" s="140">
        <f>'Plan Agency North'!BE21</f>
        <v>43695</v>
      </c>
      <c r="BF21" s="140">
        <f>'Plan Agency North'!BF21</f>
        <v>43726</v>
      </c>
      <c r="BG21" s="140">
        <f>'Plan Agency North'!BG21</f>
        <v>43756</v>
      </c>
      <c r="BH21" s="140">
        <f>'Plan Agency North'!BH21</f>
        <v>43787</v>
      </c>
      <c r="BI21" s="141">
        <f>'Plan Agency North'!BI21</f>
        <v>43817</v>
      </c>
      <c r="BJ21" s="140">
        <f>'Plan Agency North'!BJ21</f>
        <v>43848</v>
      </c>
      <c r="BK21" s="140">
        <f>'Plan Agency North'!BK21</f>
        <v>43879</v>
      </c>
      <c r="BL21" s="140">
        <f>'Plan Agency North'!BL21</f>
        <v>43908</v>
      </c>
      <c r="BM21" s="140">
        <f>'Plan Agency North'!BM21</f>
        <v>43939</v>
      </c>
      <c r="BN21" s="140">
        <f>'Plan Agency North'!BN21</f>
        <v>43969</v>
      </c>
      <c r="BO21" s="140">
        <f>'Plan Agency North'!BO21</f>
        <v>44000</v>
      </c>
      <c r="BP21" s="140">
        <f>'Plan Agency North'!BP21</f>
        <v>44030</v>
      </c>
      <c r="BQ21" s="140">
        <f>'Plan Agency North'!BQ21</f>
        <v>44061</v>
      </c>
      <c r="BR21" s="140">
        <f>'Plan Agency North'!BR21</f>
        <v>44092</v>
      </c>
      <c r="BS21" s="140">
        <f>'Plan Agency North'!BS21</f>
        <v>44122</v>
      </c>
      <c r="BT21" s="140">
        <f>'Plan Agency North'!BT21</f>
        <v>44153</v>
      </c>
      <c r="BU21" s="141">
        <f>'Plan Agency North'!BU21</f>
        <v>44183</v>
      </c>
      <c r="BV21" s="140">
        <f>'Plan Agency North'!BV21</f>
        <v>44214</v>
      </c>
      <c r="BW21" s="140">
        <f>'Plan Agency North'!BW21</f>
        <v>44245</v>
      </c>
      <c r="BX21" s="140">
        <f>'Plan Agency North'!BX21</f>
        <v>44273</v>
      </c>
      <c r="BY21" s="140">
        <f>'Plan Agency North'!BY21</f>
        <v>44304</v>
      </c>
      <c r="BZ21" s="140">
        <f>'Plan Agency North'!BZ21</f>
        <v>44334</v>
      </c>
      <c r="CA21" s="140">
        <f>'Plan Agency North'!CA21</f>
        <v>44365</v>
      </c>
      <c r="CB21" s="140">
        <f>'Plan Agency North'!CB21</f>
        <v>44395</v>
      </c>
      <c r="CC21" s="140">
        <f>'Plan Agency North'!CC21</f>
        <v>44426</v>
      </c>
      <c r="CD21" s="140">
        <f>'Plan Agency North'!CD21</f>
        <v>44457</v>
      </c>
      <c r="CE21" s="140">
        <f>'Plan Agency North'!CE21</f>
        <v>44487</v>
      </c>
      <c r="CF21" s="140">
        <f>'Plan Agency North'!CF21</f>
        <v>44518</v>
      </c>
      <c r="CG21" s="141">
        <f>'Plan Agency North'!CG21</f>
        <v>44548</v>
      </c>
      <c r="CH21" s="140">
        <f>'Plan Agency North'!CH21</f>
        <v>44579</v>
      </c>
      <c r="CI21" s="140">
        <f>'Plan Agency North'!CI21</f>
        <v>44610</v>
      </c>
      <c r="CJ21" s="140">
        <f>'Plan Agency North'!CJ21</f>
        <v>44638</v>
      </c>
      <c r="CK21" s="140">
        <f>'Plan Agency North'!CK21</f>
        <v>44669</v>
      </c>
      <c r="CL21" s="140">
        <f>'Plan Agency North'!CL21</f>
        <v>44699</v>
      </c>
      <c r="CM21" s="140">
        <f>'Plan Agency North'!CM21</f>
        <v>44730</v>
      </c>
      <c r="CN21" s="140">
        <f>'Plan Agency North'!CN21</f>
        <v>44760</v>
      </c>
      <c r="CO21" s="140">
        <f>'Plan Agency North'!CO21</f>
        <v>44791</v>
      </c>
      <c r="CP21" s="140">
        <f>'Plan Agency North'!CP21</f>
        <v>44822</v>
      </c>
      <c r="CQ21" s="140">
        <f>'Plan Agency North'!CQ21</f>
        <v>44852</v>
      </c>
      <c r="CR21" s="140">
        <f>'Plan Agency North'!CR21</f>
        <v>44883</v>
      </c>
      <c r="CS21" s="141">
        <f>'Plan Agency North'!CS21</f>
        <v>44913</v>
      </c>
    </row>
    <row r="22" spans="1:97" x14ac:dyDescent="0.25">
      <c r="A22" s="134" t="s">
        <v>99</v>
      </c>
      <c r="B22" s="243">
        <v>1473.904</v>
      </c>
      <c r="C22" s="243">
        <v>1078.319</v>
      </c>
      <c r="D22" s="243">
        <v>3277.1529999999998</v>
      </c>
      <c r="E22" s="243">
        <v>4798.7695000000003</v>
      </c>
      <c r="F22" s="243">
        <v>2642.3245000000002</v>
      </c>
      <c r="G22" s="243">
        <v>4236.8100000000004</v>
      </c>
      <c r="H22" s="243">
        <v>4861.8514999999998</v>
      </c>
      <c r="I22" s="243">
        <v>1896.876</v>
      </c>
      <c r="J22" s="243">
        <v>5458.4764999999998</v>
      </c>
      <c r="K22" s="243">
        <v>4041.5549999999898</v>
      </c>
      <c r="L22" s="243">
        <v>3524.4515000000001</v>
      </c>
      <c r="M22" s="309">
        <v>6084.3504999999896</v>
      </c>
      <c r="N22" s="243">
        <v>1577.261</v>
      </c>
      <c r="O22" s="243">
        <v>1695.9549999999699</v>
      </c>
      <c r="P22" s="243">
        <v>3655.0449999999901</v>
      </c>
      <c r="Q22" s="243">
        <v>5513.5510000000004</v>
      </c>
      <c r="R22" s="243">
        <v>2476.4769999999999</v>
      </c>
      <c r="S22" s="154">
        <v>2380.7105000000001</v>
      </c>
      <c r="T22" s="237">
        <v>2392.8470000000002</v>
      </c>
      <c r="U22" s="237">
        <v>2005.9945</v>
      </c>
      <c r="V22" s="237">
        <f t="shared" ref="V22:CG25" si="14">V70*V92</f>
        <v>4536.0000000000009</v>
      </c>
      <c r="W22" s="237">
        <f t="shared" si="14"/>
        <v>3696</v>
      </c>
      <c r="X22" s="237">
        <f t="shared" si="14"/>
        <v>4641</v>
      </c>
      <c r="Y22" s="238">
        <f t="shared" si="14"/>
        <v>5173.7849937732681</v>
      </c>
      <c r="Z22" s="237">
        <f t="shared" si="14"/>
        <v>1322.9999999999998</v>
      </c>
      <c r="AA22" s="154">
        <f t="shared" si="14"/>
        <v>1322.9999999999998</v>
      </c>
      <c r="AB22" s="154">
        <f t="shared" si="14"/>
        <v>3024</v>
      </c>
      <c r="AC22" s="154">
        <f t="shared" si="14"/>
        <v>2757.8879999999999</v>
      </c>
      <c r="AD22" s="154">
        <f t="shared" si="14"/>
        <v>3769.8048000000003</v>
      </c>
      <c r="AE22" s="154">
        <f t="shared" si="14"/>
        <v>3807.5028480000005</v>
      </c>
      <c r="AF22" s="154">
        <f t="shared" si="14"/>
        <v>3653.2989826560006</v>
      </c>
      <c r="AG22" s="154">
        <f t="shared" si="14"/>
        <v>3884.0336552448007</v>
      </c>
      <c r="AH22" s="154">
        <f t="shared" si="14"/>
        <v>3922.873991797248</v>
      </c>
      <c r="AI22" s="154">
        <f t="shared" si="14"/>
        <v>3763.99759512946</v>
      </c>
      <c r="AJ22" s="154">
        <f t="shared" si="14"/>
        <v>4001.7237590323739</v>
      </c>
      <c r="AK22" s="155">
        <f t="shared" si="14"/>
        <v>4041.7409966226974</v>
      </c>
      <c r="AL22" s="154">
        <f t="shared" si="14"/>
        <v>1783.7612099999997</v>
      </c>
      <c r="AM22" s="154">
        <f t="shared" si="14"/>
        <v>1766.4431399999996</v>
      </c>
      <c r="AN22" s="154">
        <f t="shared" si="14"/>
        <v>3958.4159999999997</v>
      </c>
      <c r="AO22" s="154">
        <f t="shared" si="14"/>
        <v>3685.285296</v>
      </c>
      <c r="AP22" s="154">
        <f t="shared" si="14"/>
        <v>4987.6041600000008</v>
      </c>
      <c r="AQ22" s="154">
        <f t="shared" si="14"/>
        <v>4987.6041600000008</v>
      </c>
      <c r="AR22" s="154">
        <f t="shared" si="14"/>
        <v>4831.1303040000012</v>
      </c>
      <c r="AS22" s="154">
        <f t="shared" si="14"/>
        <v>5134.2984000000006</v>
      </c>
      <c r="AT22" s="154">
        <f t="shared" si="14"/>
        <v>5185.6413840000014</v>
      </c>
      <c r="AU22" s="154">
        <f t="shared" si="14"/>
        <v>4926.3593148000009</v>
      </c>
      <c r="AV22" s="154">
        <f t="shared" si="14"/>
        <v>5237.4977978400002</v>
      </c>
      <c r="AW22" s="155">
        <f t="shared" si="14"/>
        <v>5289.8727758184004</v>
      </c>
      <c r="AX22" s="154">
        <f t="shared" si="14"/>
        <v>2486.85096093525</v>
      </c>
      <c r="AY22" s="154">
        <f t="shared" si="14"/>
        <v>2462.7067768485008</v>
      </c>
      <c r="AZ22" s="154">
        <f t="shared" si="14"/>
        <v>5676.3469526400013</v>
      </c>
      <c r="BA22" s="154">
        <f t="shared" si="14"/>
        <v>5088.9501605779205</v>
      </c>
      <c r="BB22" s="154">
        <f t="shared" si="14"/>
        <v>6887.3009692032019</v>
      </c>
      <c r="BC22" s="154">
        <f t="shared" si="14"/>
        <v>6887.3009692032019</v>
      </c>
      <c r="BD22" s="154">
        <f t="shared" si="14"/>
        <v>6671.2287819340818</v>
      </c>
      <c r="BE22" s="154">
        <f t="shared" si="14"/>
        <v>7089.868644768002</v>
      </c>
      <c r="BF22" s="154">
        <f t="shared" si="14"/>
        <v>7160.7673312156821</v>
      </c>
      <c r="BG22" s="154">
        <f t="shared" si="14"/>
        <v>6802.7289646548988</v>
      </c>
      <c r="BH22" s="154">
        <f t="shared" si="14"/>
        <v>7232.3750045278393</v>
      </c>
      <c r="BI22" s="155">
        <f t="shared" si="14"/>
        <v>7304.6987545731172</v>
      </c>
      <c r="BJ22" s="154">
        <f t="shared" si="14"/>
        <v>3132.8583220951223</v>
      </c>
      <c r="BK22" s="154">
        <f t="shared" si="14"/>
        <v>3102.4422218806067</v>
      </c>
      <c r="BL22" s="154">
        <f t="shared" si="14"/>
        <v>7150.8872341065626</v>
      </c>
      <c r="BM22" s="154">
        <f t="shared" si="14"/>
        <v>6539.1208857984839</v>
      </c>
      <c r="BN22" s="154">
        <f t="shared" si="14"/>
        <v>8849.9380409302812</v>
      </c>
      <c r="BO22" s="154">
        <f t="shared" si="14"/>
        <v>8849.9380409302812</v>
      </c>
      <c r="BP22" s="154">
        <f t="shared" si="14"/>
        <v>8656.3350134297289</v>
      </c>
      <c r="BQ22" s="154">
        <f t="shared" si="14"/>
        <v>9199.5463199405021</v>
      </c>
      <c r="BR22" s="154">
        <f t="shared" si="14"/>
        <v>9471.9600701911659</v>
      </c>
      <c r="BS22" s="154">
        <f t="shared" si="14"/>
        <v>8998.3620666816096</v>
      </c>
      <c r="BT22" s="154">
        <f t="shared" si="14"/>
        <v>9566.6796708930779</v>
      </c>
      <c r="BU22" s="155">
        <f t="shared" si="14"/>
        <v>9662.3464676020085</v>
      </c>
      <c r="BV22" s="154">
        <f t="shared" si="14"/>
        <v>3988.0033296942083</v>
      </c>
      <c r="BW22" s="154">
        <f t="shared" si="14"/>
        <v>3949.2848507651388</v>
      </c>
      <c r="BX22" s="154">
        <f t="shared" si="14"/>
        <v>9102.7934135282903</v>
      </c>
      <c r="BY22" s="154">
        <f t="shared" si="14"/>
        <v>8324.0393227860404</v>
      </c>
      <c r="BZ22" s="154">
        <f t="shared" si="14"/>
        <v>11828.897985011743</v>
      </c>
      <c r="CA22" s="154">
        <f t="shared" si="14"/>
        <v>11828.897985011743</v>
      </c>
      <c r="CB22" s="154">
        <f t="shared" si="14"/>
        <v>11570.126629630287</v>
      </c>
      <c r="CC22" s="154">
        <f t="shared" si="14"/>
        <v>12296.187207603039</v>
      </c>
      <c r="CD22" s="154">
        <f t="shared" si="14"/>
        <v>12660.297605498079</v>
      </c>
      <c r="CE22" s="154">
        <f t="shared" si="14"/>
        <v>12027.282725223176</v>
      </c>
      <c r="CF22" s="154">
        <f t="shared" si="14"/>
        <v>12786.900581553058</v>
      </c>
      <c r="CG22" s="155">
        <f t="shared" si="14"/>
        <v>12914.769587368588</v>
      </c>
      <c r="CH22" s="154">
        <f t="shared" ref="CH22:CS28" si="15">CH70*CH92</f>
        <v>5101.2427297567892</v>
      </c>
      <c r="CI22" s="154">
        <f t="shared" si="15"/>
        <v>5051.7161013125487</v>
      </c>
      <c r="CJ22" s="154">
        <f t="shared" si="15"/>
        <v>11643.81142199291</v>
      </c>
      <c r="CK22" s="154">
        <f t="shared" si="15"/>
        <v>10647.670417273168</v>
      </c>
      <c r="CL22" s="154">
        <f t="shared" si="15"/>
        <v>15130.900066651346</v>
      </c>
      <c r="CM22" s="154">
        <f t="shared" si="15"/>
        <v>15130.900066651346</v>
      </c>
      <c r="CN22" s="154">
        <f t="shared" si="15"/>
        <v>14799.893448507379</v>
      </c>
      <c r="CO22" s="154">
        <f t="shared" si="15"/>
        <v>15728.631701348937</v>
      </c>
      <c r="CP22" s="154">
        <f t="shared" si="15"/>
        <v>16194.382445903444</v>
      </c>
      <c r="CQ22" s="154">
        <f t="shared" si="15"/>
        <v>15384.663323608273</v>
      </c>
      <c r="CR22" s="154">
        <f t="shared" si="15"/>
        <v>16683.452795769721</v>
      </c>
      <c r="CS22" s="155">
        <f t="shared" si="15"/>
        <v>16850.287323727422</v>
      </c>
    </row>
    <row r="23" spans="1:97" x14ac:dyDescent="0.25">
      <c r="A23" s="134" t="s">
        <v>64</v>
      </c>
      <c r="B23" s="243">
        <v>771.61900000000003</v>
      </c>
      <c r="C23" s="243">
        <v>387.50799999999998</v>
      </c>
      <c r="D23" s="243">
        <v>1498.9945</v>
      </c>
      <c r="E23" s="243">
        <v>2432.7359999999999</v>
      </c>
      <c r="F23" s="243">
        <v>1470.8130000000001</v>
      </c>
      <c r="G23" s="243">
        <v>2166.2109999999998</v>
      </c>
      <c r="H23" s="243">
        <v>1925.0840000000001</v>
      </c>
      <c r="I23" s="243">
        <v>1391.4680000000001</v>
      </c>
      <c r="J23" s="243">
        <v>2091.5059999999999</v>
      </c>
      <c r="K23" s="243">
        <v>1552.673</v>
      </c>
      <c r="L23" s="243">
        <v>2970.7020000000002</v>
      </c>
      <c r="M23" s="309">
        <v>5752.777</v>
      </c>
      <c r="N23" s="243">
        <v>311.50099999999998</v>
      </c>
      <c r="O23" s="243">
        <v>496.25200000000001</v>
      </c>
      <c r="P23" s="243">
        <v>4677.4350000000004</v>
      </c>
      <c r="Q23" s="243">
        <v>2248.5709999999999</v>
      </c>
      <c r="R23" s="243">
        <v>1671.1790000000001</v>
      </c>
      <c r="S23" s="154">
        <v>2916.4090000000001</v>
      </c>
      <c r="T23" s="237">
        <v>1820.7860000000001</v>
      </c>
      <c r="U23" s="237">
        <v>2307.6289999999999</v>
      </c>
      <c r="V23" s="237">
        <f t="shared" si="14"/>
        <v>4460.4251087212806</v>
      </c>
      <c r="W23" s="237">
        <f t="shared" si="14"/>
        <v>5024.4126544558076</v>
      </c>
      <c r="X23" s="237">
        <f t="shared" si="14"/>
        <v>6089.6064625605723</v>
      </c>
      <c r="Y23" s="238">
        <f t="shared" si="14"/>
        <v>6449.3643188733986</v>
      </c>
      <c r="Z23" s="154">
        <f t="shared" si="14"/>
        <v>527.9604004000015</v>
      </c>
      <c r="AA23" s="154">
        <f t="shared" si="14"/>
        <v>551.28031328400562</v>
      </c>
      <c r="AB23" s="154">
        <f t="shared" si="14"/>
        <v>3574.2556255424297</v>
      </c>
      <c r="AC23" s="154">
        <f t="shared" si="14"/>
        <v>3100.6089826053817</v>
      </c>
      <c r="AD23" s="154">
        <f t="shared" si="14"/>
        <v>4490.2757210364653</v>
      </c>
      <c r="AE23" s="154">
        <f t="shared" si="14"/>
        <v>5491.4626123603603</v>
      </c>
      <c r="AF23" s="154">
        <f t="shared" si="14"/>
        <v>3941.9842722940853</v>
      </c>
      <c r="AG23" s="154">
        <f t="shared" si="14"/>
        <v>4983.9883113640572</v>
      </c>
      <c r="AH23" s="154">
        <f t="shared" si="14"/>
        <v>6066.5221774549955</v>
      </c>
      <c r="AI23" s="154">
        <f t="shared" si="14"/>
        <v>4575.6367366376508</v>
      </c>
      <c r="AJ23" s="154">
        <f t="shared" si="14"/>
        <v>5506.3371000149618</v>
      </c>
      <c r="AK23" s="155">
        <f t="shared" si="14"/>
        <v>6598.8885528299852</v>
      </c>
      <c r="AL23" s="154">
        <f t="shared" si="14"/>
        <v>712.60918159166351</v>
      </c>
      <c r="AM23" s="154">
        <f t="shared" si="14"/>
        <v>736.80228261762124</v>
      </c>
      <c r="AN23" s="154">
        <f t="shared" si="14"/>
        <v>5425.64937349705</v>
      </c>
      <c r="AO23" s="154">
        <f t="shared" si="14"/>
        <v>5174.2430235403663</v>
      </c>
      <c r="AP23" s="154">
        <f t="shared" si="14"/>
        <v>6453.5665269893952</v>
      </c>
      <c r="AQ23" s="154">
        <f t="shared" si="14"/>
        <v>7478.7595368883058</v>
      </c>
      <c r="AR23" s="154">
        <f t="shared" si="14"/>
        <v>6359.7358084919333</v>
      </c>
      <c r="AS23" s="154">
        <f t="shared" si="14"/>
        <v>7182.2398369574848</v>
      </c>
      <c r="AT23" s="154">
        <f t="shared" si="14"/>
        <v>8327.4296919696917</v>
      </c>
      <c r="AU23" s="154">
        <f t="shared" si="14"/>
        <v>6953.9781007288757</v>
      </c>
      <c r="AV23" s="154">
        <f t="shared" si="14"/>
        <v>7790.4568900457052</v>
      </c>
      <c r="AW23" s="155">
        <f t="shared" si="14"/>
        <v>8285.4969046669667</v>
      </c>
      <c r="AX23" s="154">
        <f t="shared" si="14"/>
        <v>847.59123027889848</v>
      </c>
      <c r="AY23" s="154">
        <f t="shared" si="14"/>
        <v>874.24674706265137</v>
      </c>
      <c r="AZ23" s="154">
        <f t="shared" si="14"/>
        <v>7843.5515305727331</v>
      </c>
      <c r="BA23" s="154">
        <f t="shared" si="14"/>
        <v>6657.9073211393961</v>
      </c>
      <c r="BB23" s="154">
        <f t="shared" si="14"/>
        <v>8220.9597971824896</v>
      </c>
      <c r="BC23" s="154">
        <f t="shared" si="14"/>
        <v>9100.2979412952718</v>
      </c>
      <c r="BD23" s="154">
        <f t="shared" si="14"/>
        <v>8013.4359653174179</v>
      </c>
      <c r="BE23" s="154">
        <f t="shared" si="14"/>
        <v>8978.004603719417</v>
      </c>
      <c r="BF23" s="154">
        <f t="shared" si="14"/>
        <v>9962.4152544753979</v>
      </c>
      <c r="BG23" s="154">
        <f t="shared" si="14"/>
        <v>8654.9295777565894</v>
      </c>
      <c r="BH23" s="154">
        <f t="shared" si="14"/>
        <v>9638.7134860815531</v>
      </c>
      <c r="BI23" s="155">
        <f t="shared" si="14"/>
        <v>10716.940455729065</v>
      </c>
      <c r="BJ23" s="154">
        <f t="shared" si="14"/>
        <v>1096.3498955310104</v>
      </c>
      <c r="BK23" s="154">
        <f t="shared" si="14"/>
        <v>1131.3042517528786</v>
      </c>
      <c r="BL23" s="154">
        <f t="shared" si="14"/>
        <v>9792.8667481871489</v>
      </c>
      <c r="BM23" s="154">
        <f t="shared" si="14"/>
        <v>8398.881860630423</v>
      </c>
      <c r="BN23" s="154">
        <f t="shared" si="14"/>
        <v>10320.570646769698</v>
      </c>
      <c r="BO23" s="154">
        <f t="shared" si="14"/>
        <v>10810.938927355974</v>
      </c>
      <c r="BP23" s="154">
        <f t="shared" si="14"/>
        <v>9894.3336667095955</v>
      </c>
      <c r="BQ23" s="154">
        <f t="shared" si="14"/>
        <v>11027.622284550916</v>
      </c>
      <c r="BR23" s="154">
        <f t="shared" si="14"/>
        <v>11797.681332952876</v>
      </c>
      <c r="BS23" s="154">
        <f t="shared" si="14"/>
        <v>10524.428935800752</v>
      </c>
      <c r="BT23" s="154">
        <f t="shared" si="14"/>
        <v>11661.705320844281</v>
      </c>
      <c r="BU23" s="155">
        <f t="shared" si="14"/>
        <v>12275.154388542926</v>
      </c>
      <c r="BV23" s="154">
        <f t="shared" si="14"/>
        <v>1398.6198934561817</v>
      </c>
      <c r="BW23" s="154">
        <f t="shared" si="14"/>
        <v>1443.8297763109017</v>
      </c>
      <c r="BX23" s="154">
        <f t="shared" si="14"/>
        <v>12523.132242517993</v>
      </c>
      <c r="BY23" s="154">
        <f t="shared" si="14"/>
        <v>10920.7246563277</v>
      </c>
      <c r="BZ23" s="154">
        <f t="shared" si="14"/>
        <v>13411.432848290886</v>
      </c>
      <c r="CA23" s="154">
        <f t="shared" si="14"/>
        <v>14043.483594780868</v>
      </c>
      <c r="CB23" s="154">
        <f t="shared" si="14"/>
        <v>13041.91162864816</v>
      </c>
      <c r="CC23" s="154">
        <f t="shared" si="14"/>
        <v>14517.750654425927</v>
      </c>
      <c r="CD23" s="154">
        <f t="shared" si="14"/>
        <v>15514.260873634123</v>
      </c>
      <c r="CE23" s="154">
        <f t="shared" si="14"/>
        <v>14055.961253834497</v>
      </c>
      <c r="CF23" s="154">
        <f t="shared" si="14"/>
        <v>15547.538204480205</v>
      </c>
      <c r="CG23" s="155">
        <f t="shared" si="14"/>
        <v>16339.804749904737</v>
      </c>
      <c r="CH23" s="154">
        <f t="shared" si="15"/>
        <v>1798.8579352883298</v>
      </c>
      <c r="CI23" s="154">
        <f t="shared" si="15"/>
        <v>1855.2965566442422</v>
      </c>
      <c r="CJ23" s="154">
        <f t="shared" si="15"/>
        <v>16118.184308795138</v>
      </c>
      <c r="CK23" s="154">
        <f t="shared" si="15"/>
        <v>14044.810919238718</v>
      </c>
      <c r="CL23" s="154">
        <f t="shared" si="15"/>
        <v>17239.851535636655</v>
      </c>
      <c r="CM23" s="154">
        <f t="shared" si="15"/>
        <v>18046.749383647515</v>
      </c>
      <c r="CN23" s="154">
        <f t="shared" si="15"/>
        <v>16757.896856756262</v>
      </c>
      <c r="CO23" s="154">
        <f t="shared" si="15"/>
        <v>18648.913800756265</v>
      </c>
      <c r="CP23" s="154">
        <f t="shared" si="15"/>
        <v>19924.41925815534</v>
      </c>
      <c r="CQ23" s="154">
        <f t="shared" si="15"/>
        <v>18050.955589125333</v>
      </c>
      <c r="CR23" s="154">
        <f t="shared" si="15"/>
        <v>20363.525968900394</v>
      </c>
      <c r="CS23" s="155">
        <f t="shared" si="15"/>
        <v>21401.424521110643</v>
      </c>
    </row>
    <row r="24" spans="1:97" x14ac:dyDescent="0.25">
      <c r="A24" s="134" t="s">
        <v>65</v>
      </c>
      <c r="B24" s="243">
        <v>932.72199999999998</v>
      </c>
      <c r="C24" s="243">
        <v>859.54399999999896</v>
      </c>
      <c r="D24" s="243">
        <v>1025.164</v>
      </c>
      <c r="E24" s="243">
        <v>2136.0569999999998</v>
      </c>
      <c r="F24" s="243">
        <v>1875.0250000000001</v>
      </c>
      <c r="G24" s="243">
        <v>2021.518</v>
      </c>
      <c r="H24" s="243">
        <v>1685.0550000000001</v>
      </c>
      <c r="I24" s="243">
        <v>1191.124</v>
      </c>
      <c r="J24" s="243">
        <v>2112.4189999999999</v>
      </c>
      <c r="K24" s="243">
        <v>1874.9639999999999</v>
      </c>
      <c r="L24" s="243">
        <v>1439.818</v>
      </c>
      <c r="M24" s="309">
        <v>3679.2369999999901</v>
      </c>
      <c r="N24" s="243">
        <v>966.26899999999898</v>
      </c>
      <c r="O24" s="243">
        <v>305.28300000000002</v>
      </c>
      <c r="P24" s="243">
        <v>1082.136</v>
      </c>
      <c r="Q24" s="243">
        <v>2454.2429999999999</v>
      </c>
      <c r="R24" s="243">
        <v>1950.7380000000001</v>
      </c>
      <c r="S24" s="154">
        <v>2197.4209999999998</v>
      </c>
      <c r="T24" s="237">
        <v>1908.9690000000001</v>
      </c>
      <c r="U24" s="237">
        <v>1201.21</v>
      </c>
      <c r="V24" s="237">
        <f t="shared" si="14"/>
        <v>2459.9679999999998</v>
      </c>
      <c r="W24" s="237">
        <f t="shared" si="14"/>
        <v>3737.11292892864</v>
      </c>
      <c r="X24" s="237">
        <f t="shared" si="14"/>
        <v>5024.4126544558085</v>
      </c>
      <c r="Y24" s="238">
        <f t="shared" si="14"/>
        <v>6232.0533973573101</v>
      </c>
      <c r="Z24" s="154">
        <f t="shared" si="14"/>
        <v>1549.1120177686103</v>
      </c>
      <c r="AA24" s="154">
        <f t="shared" si="14"/>
        <v>527.9604004000015</v>
      </c>
      <c r="AB24" s="154">
        <f t="shared" si="14"/>
        <v>1374.7147464147797</v>
      </c>
      <c r="AC24" s="154">
        <f t="shared" si="14"/>
        <v>2931.0179879682019</v>
      </c>
      <c r="AD24" s="154">
        <f t="shared" si="14"/>
        <v>2964.0314361543988</v>
      </c>
      <c r="AE24" s="154">
        <f t="shared" si="14"/>
        <v>3624.7653413687808</v>
      </c>
      <c r="AF24" s="154">
        <f t="shared" si="14"/>
        <v>4211.3227244776172</v>
      </c>
      <c r="AG24" s="154">
        <f t="shared" si="14"/>
        <v>3349.6402715881709</v>
      </c>
      <c r="AH24" s="154">
        <f t="shared" si="14"/>
        <v>4023.3137595945946</v>
      </c>
      <c r="AI24" s="154">
        <f t="shared" si="14"/>
        <v>4652.3275323698299</v>
      </c>
      <c r="AJ24" s="154">
        <f t="shared" si="14"/>
        <v>3888.0766696413466</v>
      </c>
      <c r="AK24" s="155">
        <f t="shared" si="14"/>
        <v>4444.9786868366846</v>
      </c>
      <c r="AL24" s="154">
        <f t="shared" si="14"/>
        <v>2320.0482643337596</v>
      </c>
      <c r="AM24" s="154">
        <f t="shared" si="14"/>
        <v>741.24123071025588</v>
      </c>
      <c r="AN24" s="154">
        <f t="shared" si="14"/>
        <v>1716.209546653813</v>
      </c>
      <c r="AO24" s="154">
        <f t="shared" si="14"/>
        <v>4500.4111897507928</v>
      </c>
      <c r="AP24" s="154">
        <f t="shared" si="14"/>
        <v>4852.5945688409329</v>
      </c>
      <c r="AQ24" s="154">
        <f t="shared" si="14"/>
        <v>5162.0170303365212</v>
      </c>
      <c r="AR24" s="154">
        <f t="shared" si="14"/>
        <v>5736.9968358911137</v>
      </c>
      <c r="AS24" s="154">
        <f t="shared" si="14"/>
        <v>5406.1870889517095</v>
      </c>
      <c r="AT24" s="154">
        <f t="shared" si="14"/>
        <v>5744.8612638121267</v>
      </c>
      <c r="AU24" s="154">
        <f t="shared" si="14"/>
        <v>6265.1698285630682</v>
      </c>
      <c r="AV24" s="154">
        <f t="shared" si="14"/>
        <v>5855.0331061008237</v>
      </c>
      <c r="AW24" s="155">
        <f t="shared" si="14"/>
        <v>6231.3560993503188</v>
      </c>
      <c r="AX24" s="154">
        <f t="shared" si="14"/>
        <v>3262.3125165899196</v>
      </c>
      <c r="AY24" s="154">
        <f t="shared" si="14"/>
        <v>881.64674677340759</v>
      </c>
      <c r="AZ24" s="154">
        <f t="shared" si="14"/>
        <v>2094.5360147343786</v>
      </c>
      <c r="BA24" s="154">
        <f t="shared" si="14"/>
        <v>6265.0250128181815</v>
      </c>
      <c r="BB24" s="154">
        <f t="shared" si="14"/>
        <v>6244.0292733488895</v>
      </c>
      <c r="BC24" s="154">
        <f t="shared" si="14"/>
        <v>6575.7026446219543</v>
      </c>
      <c r="BD24" s="154">
        <f t="shared" si="14"/>
        <v>6980.8877043531438</v>
      </c>
      <c r="BE24" s="154">
        <f t="shared" si="14"/>
        <v>6811.9392626331701</v>
      </c>
      <c r="BF24" s="154">
        <f t="shared" si="14"/>
        <v>7181.2403992462132</v>
      </c>
      <c r="BG24" s="154">
        <f t="shared" si="14"/>
        <v>7495.2567335566873</v>
      </c>
      <c r="BH24" s="154">
        <f t="shared" si="14"/>
        <v>7287.1813046728757</v>
      </c>
      <c r="BI24" s="155">
        <f t="shared" si="14"/>
        <v>7709.7218968157467</v>
      </c>
      <c r="BJ24" s="154">
        <f t="shared" si="14"/>
        <v>4017.9911260688918</v>
      </c>
      <c r="BK24" s="154">
        <f t="shared" si="14"/>
        <v>1140.400330006039</v>
      </c>
      <c r="BL24" s="154">
        <f t="shared" si="14"/>
        <v>2710.398988477702</v>
      </c>
      <c r="BM24" s="154">
        <f t="shared" si="14"/>
        <v>7978.4783695441802</v>
      </c>
      <c r="BN24" s="154">
        <f t="shared" si="14"/>
        <v>7876.778944438739</v>
      </c>
      <c r="BO24" s="154">
        <f t="shared" si="14"/>
        <v>8255.1192768550063</v>
      </c>
      <c r="BP24" s="154">
        <f t="shared" si="14"/>
        <v>8374.4348370658317</v>
      </c>
      <c r="BQ24" s="154">
        <f t="shared" si="14"/>
        <v>8410.8240551944764</v>
      </c>
      <c r="BR24" s="154">
        <f t="shared" si="14"/>
        <v>8991.9440998209029</v>
      </c>
      <c r="BS24" s="154">
        <f t="shared" si="14"/>
        <v>8876.0253605617745</v>
      </c>
      <c r="BT24" s="154">
        <f t="shared" si="14"/>
        <v>8861.2415727136286</v>
      </c>
      <c r="BU24" s="155">
        <f t="shared" si="14"/>
        <v>9327.8532447463112</v>
      </c>
      <c r="BV24" s="154">
        <f t="shared" si="14"/>
        <v>4734.5545358374011</v>
      </c>
      <c r="BW24" s="154">
        <f t="shared" si="14"/>
        <v>1454.8152871195546</v>
      </c>
      <c r="BX24" s="154">
        <f t="shared" si="14"/>
        <v>3459.1532376755213</v>
      </c>
      <c r="BY24" s="154">
        <f t="shared" si="14"/>
        <v>10202.889744656988</v>
      </c>
      <c r="BZ24" s="154">
        <f t="shared" si="14"/>
        <v>10241.855458664391</v>
      </c>
      <c r="CA24" s="154">
        <f t="shared" si="14"/>
        <v>10727.40855379206</v>
      </c>
      <c r="CB24" s="154">
        <f t="shared" si="14"/>
        <v>10878.44812001526</v>
      </c>
      <c r="CC24" s="154">
        <f t="shared" si="14"/>
        <v>11086.469058651976</v>
      </c>
      <c r="CD24" s="154">
        <f t="shared" si="14"/>
        <v>11837.801383768776</v>
      </c>
      <c r="CE24" s="154">
        <f t="shared" si="14"/>
        <v>11672.206519099216</v>
      </c>
      <c r="CF24" s="154">
        <f t="shared" si="14"/>
        <v>11834.681859387138</v>
      </c>
      <c r="CG24" s="155">
        <f t="shared" si="14"/>
        <v>12436.01606269866</v>
      </c>
      <c r="CH24" s="154">
        <f t="shared" si="15"/>
        <v>6116.0133704911841</v>
      </c>
      <c r="CI24" s="154">
        <f t="shared" si="15"/>
        <v>1871.1345633350029</v>
      </c>
      <c r="CJ24" s="154">
        <f t="shared" si="15"/>
        <v>4444.9527195387564</v>
      </c>
      <c r="CK24" s="154">
        <f t="shared" si="15"/>
        <v>13131.863035699378</v>
      </c>
      <c r="CL24" s="154">
        <f t="shared" si="15"/>
        <v>13171.737948339123</v>
      </c>
      <c r="CM24" s="154">
        <f t="shared" si="15"/>
        <v>13789.647453893189</v>
      </c>
      <c r="CN24" s="154">
        <f t="shared" si="15"/>
        <v>13979.482055142476</v>
      </c>
      <c r="CO24" s="154">
        <f t="shared" si="15"/>
        <v>14245.297030107766</v>
      </c>
      <c r="CP24" s="154">
        <f t="shared" si="15"/>
        <v>15206.359638714068</v>
      </c>
      <c r="CQ24" s="154">
        <f t="shared" si="15"/>
        <v>14990.204061189703</v>
      </c>
      <c r="CR24" s="154">
        <f t="shared" si="15"/>
        <v>15502.309593296959</v>
      </c>
      <c r="CS24" s="155">
        <f t="shared" si="15"/>
        <v>16288.182264729996</v>
      </c>
    </row>
    <row r="25" spans="1:97" x14ac:dyDescent="0.25">
      <c r="A25" s="134" t="s">
        <v>66</v>
      </c>
      <c r="B25" s="243">
        <v>1015.534</v>
      </c>
      <c r="C25" s="243">
        <v>1120.604</v>
      </c>
      <c r="D25" s="243">
        <v>2387.5419999999999</v>
      </c>
      <c r="E25" s="243">
        <v>1265.3800000000001</v>
      </c>
      <c r="F25" s="243">
        <v>1534.2449999999999</v>
      </c>
      <c r="G25" s="243">
        <v>3524.3179999999902</v>
      </c>
      <c r="H25" s="243">
        <v>2506.355</v>
      </c>
      <c r="I25" s="243">
        <v>1379.2929999999999</v>
      </c>
      <c r="J25" s="243">
        <v>2241.8620000000001</v>
      </c>
      <c r="K25" s="243">
        <v>2139.364</v>
      </c>
      <c r="L25" s="243">
        <v>3167.6849999999999</v>
      </c>
      <c r="M25" s="309">
        <v>3539.5574999999999</v>
      </c>
      <c r="N25" s="243">
        <v>1059.297</v>
      </c>
      <c r="O25" s="243">
        <v>1546.6210000000001</v>
      </c>
      <c r="P25" s="243">
        <v>2341.8530000000001</v>
      </c>
      <c r="Q25" s="243">
        <v>868.44099999999901</v>
      </c>
      <c r="R25" s="243">
        <v>2736.2179999999998</v>
      </c>
      <c r="S25" s="154">
        <v>3474.8090000000002</v>
      </c>
      <c r="T25" s="237">
        <v>2775.6619999999998</v>
      </c>
      <c r="U25" s="237">
        <v>2269.0259999999998</v>
      </c>
      <c r="V25" s="237">
        <f t="shared" si="14"/>
        <v>1850.9039999999998</v>
      </c>
      <c r="W25" s="237">
        <f t="shared" si="14"/>
        <v>1623.8501999999996</v>
      </c>
      <c r="X25" s="237">
        <f t="shared" si="14"/>
        <v>3233.63092142592</v>
      </c>
      <c r="Y25" s="238">
        <f t="shared" si="14"/>
        <v>4541.9647265625599</v>
      </c>
      <c r="Z25" s="154">
        <f t="shared" si="14"/>
        <v>1170.1596731979137</v>
      </c>
      <c r="AA25" s="154">
        <f t="shared" si="14"/>
        <v>1177.3251335041437</v>
      </c>
      <c r="AB25" s="154">
        <f t="shared" si="14"/>
        <v>1235.1921754182906</v>
      </c>
      <c r="AC25" s="154">
        <f t="shared" si="14"/>
        <v>1176.2523506879622</v>
      </c>
      <c r="AD25" s="154">
        <f t="shared" si="14"/>
        <v>2923.5419300149233</v>
      </c>
      <c r="AE25" s="154">
        <f t="shared" si="14"/>
        <v>2808.6476132179437</v>
      </c>
      <c r="AF25" s="154">
        <f t="shared" si="14"/>
        <v>3263.0065863381137</v>
      </c>
      <c r="AG25" s="154">
        <f t="shared" si="14"/>
        <v>4200.5810323838141</v>
      </c>
      <c r="AH25" s="154">
        <f t="shared" si="14"/>
        <v>3174.041624248398</v>
      </c>
      <c r="AI25" s="154">
        <f t="shared" si="14"/>
        <v>3621.7790836370395</v>
      </c>
      <c r="AJ25" s="154">
        <f t="shared" si="14"/>
        <v>4640.4609827981785</v>
      </c>
      <c r="AK25" s="155">
        <f t="shared" si="14"/>
        <v>3684.2514978062118</v>
      </c>
      <c r="AL25" s="154">
        <f t="shared" si="14"/>
        <v>1647.6588780991565</v>
      </c>
      <c r="AM25" s="154">
        <f t="shared" si="14"/>
        <v>1936.051360362155</v>
      </c>
      <c r="AN25" s="154">
        <f t="shared" si="14"/>
        <v>1603.8350453065352</v>
      </c>
      <c r="AO25" s="154">
        <f t="shared" si="14"/>
        <v>1558.9995213292332</v>
      </c>
      <c r="AP25" s="154">
        <f t="shared" si="14"/>
        <v>4622.2622058051484</v>
      </c>
      <c r="AQ25" s="154">
        <f t="shared" si="14"/>
        <v>4782.1299003517797</v>
      </c>
      <c r="AR25" s="154">
        <f t="shared" si="14"/>
        <v>4878.6784298496759</v>
      </c>
      <c r="AS25" s="154">
        <f t="shared" si="14"/>
        <v>6008.4759340766732</v>
      </c>
      <c r="AT25" s="154">
        <f t="shared" si="14"/>
        <v>5327.6836871922851</v>
      </c>
      <c r="AU25" s="154">
        <f t="shared" si="14"/>
        <v>5325.1167981945791</v>
      </c>
      <c r="AV25" s="154">
        <f t="shared" si="14"/>
        <v>6499.150645444156</v>
      </c>
      <c r="AW25" s="155">
        <f t="shared" si="14"/>
        <v>5770.011998122096</v>
      </c>
      <c r="AX25" s="154">
        <f t="shared" si="14"/>
        <v>2610.647363775734</v>
      </c>
      <c r="AY25" s="154">
        <f t="shared" si="14"/>
        <v>2722.3591348364225</v>
      </c>
      <c r="AZ25" s="154">
        <f t="shared" si="14"/>
        <v>1962.1364078438341</v>
      </c>
      <c r="BA25" s="154">
        <f t="shared" si="14"/>
        <v>1832.2008676870373</v>
      </c>
      <c r="BB25" s="154">
        <f t="shared" si="14"/>
        <v>6434.6538825437756</v>
      </c>
      <c r="BC25" s="154">
        <f t="shared" si="14"/>
        <v>6153.3595405819524</v>
      </c>
      <c r="BD25" s="154">
        <f t="shared" si="14"/>
        <v>6214.7680770691295</v>
      </c>
      <c r="BE25" s="154">
        <f t="shared" si="14"/>
        <v>7311.2286741539538</v>
      </c>
      <c r="BF25" s="154">
        <f t="shared" si="14"/>
        <v>6713.0228922048973</v>
      </c>
      <c r="BG25" s="154">
        <f t="shared" si="14"/>
        <v>6656.5478478628975</v>
      </c>
      <c r="BH25" s="154">
        <f t="shared" si="14"/>
        <v>7775.1767263485317</v>
      </c>
      <c r="BI25" s="155">
        <f t="shared" si="14"/>
        <v>7181.3639305713386</v>
      </c>
      <c r="BJ25" s="154">
        <f t="shared" si="14"/>
        <v>3075.6400516095364</v>
      </c>
      <c r="BK25" s="154">
        <f t="shared" si="14"/>
        <v>3352.963515947642</v>
      </c>
      <c r="BL25" s="154">
        <f t="shared" si="14"/>
        <v>2538.0017736254003</v>
      </c>
      <c r="BM25" s="154">
        <f t="shared" si="14"/>
        <v>2418.3471902146402</v>
      </c>
      <c r="BN25" s="154">
        <f t="shared" si="14"/>
        <v>8194.4998962239461</v>
      </c>
      <c r="BO25" s="154">
        <f t="shared" si="14"/>
        <v>7762.4000056652148</v>
      </c>
      <c r="BP25" s="154">
        <f t="shared" si="14"/>
        <v>7878.4932245301188</v>
      </c>
      <c r="BQ25" s="154">
        <f t="shared" si="14"/>
        <v>8770.7195278917479</v>
      </c>
      <c r="BR25" s="154">
        <f t="shared" si="14"/>
        <v>8449.6356730483731</v>
      </c>
      <c r="BS25" s="154">
        <f t="shared" si="14"/>
        <v>8334.9536873948837</v>
      </c>
      <c r="BT25" s="154">
        <f t="shared" si="14"/>
        <v>9207.5119317722147</v>
      </c>
      <c r="BU25" s="155">
        <f t="shared" si="14"/>
        <v>8732.5672231537174</v>
      </c>
      <c r="BV25" s="154">
        <f t="shared" si="14"/>
        <v>3828.1813636101874</v>
      </c>
      <c r="BW25" s="154">
        <f t="shared" si="14"/>
        <v>3950.9267504178765</v>
      </c>
      <c r="BX25" s="154">
        <f t="shared" si="14"/>
        <v>3237.7435202839893</v>
      </c>
      <c r="BY25" s="154">
        <f t="shared" si="14"/>
        <v>3086.421426667122</v>
      </c>
      <c r="BZ25" s="154">
        <f t="shared" si="14"/>
        <v>10479.138387205106</v>
      </c>
      <c r="CA25" s="154">
        <f t="shared" si="14"/>
        <v>10093.133174251299</v>
      </c>
      <c r="CB25" s="154">
        <f t="shared" si="14"/>
        <v>10237.988425530732</v>
      </c>
      <c r="CC25" s="154">
        <f t="shared" si="14"/>
        <v>11393.224643300797</v>
      </c>
      <c r="CD25" s="154">
        <f t="shared" si="14"/>
        <v>11137.627399098736</v>
      </c>
      <c r="CE25" s="154">
        <f t="shared" si="14"/>
        <v>10972.880302520678</v>
      </c>
      <c r="CF25" s="154">
        <f t="shared" si="14"/>
        <v>12108.120068272707</v>
      </c>
      <c r="CG25" s="155">
        <f t="shared" ref="CG25:CK28" si="16">CG73*CG95</f>
        <v>11662.830095950925</v>
      </c>
      <c r="CH25" s="154">
        <f t="shared" si="16"/>
        <v>4952.9218724161174</v>
      </c>
      <c r="CI25" s="154">
        <f t="shared" si="16"/>
        <v>5103.7369299439579</v>
      </c>
      <c r="CJ25" s="154">
        <f t="shared" si="16"/>
        <v>4164.2769784281609</v>
      </c>
      <c r="CK25" s="154">
        <f t="shared" si="16"/>
        <v>3965.9987203474084</v>
      </c>
      <c r="CL25" s="154">
        <f t="shared" si="15"/>
        <v>13487.415181074615</v>
      </c>
      <c r="CM25" s="154">
        <f t="shared" si="15"/>
        <v>12980.470754101347</v>
      </c>
      <c r="CN25" s="154">
        <f t="shared" si="15"/>
        <v>13160.517781827402</v>
      </c>
      <c r="CO25" s="154">
        <f t="shared" si="15"/>
        <v>14641.001886858026</v>
      </c>
      <c r="CP25" s="154">
        <f t="shared" si="15"/>
        <v>14311.03173349944</v>
      </c>
      <c r="CQ25" s="154">
        <f t="shared" si="15"/>
        <v>14095.317090002482</v>
      </c>
      <c r="CR25" s="154">
        <f t="shared" si="15"/>
        <v>15861.033141443881</v>
      </c>
      <c r="CS25" s="155">
        <f t="shared" si="15"/>
        <v>15277.200099641323</v>
      </c>
    </row>
    <row r="26" spans="1:97" x14ac:dyDescent="0.25">
      <c r="A26" s="134" t="s">
        <v>67</v>
      </c>
      <c r="B26" s="243">
        <v>362.76100000000002</v>
      </c>
      <c r="C26" s="243">
        <v>689.78899999999999</v>
      </c>
      <c r="D26" s="243">
        <v>1679.7539999999999</v>
      </c>
      <c r="E26" s="243">
        <v>1586.1565000000001</v>
      </c>
      <c r="F26" s="243">
        <v>1734.4480000000001</v>
      </c>
      <c r="G26" s="243">
        <v>1718.3</v>
      </c>
      <c r="H26" s="243">
        <v>2182.7195000000002</v>
      </c>
      <c r="I26" s="243">
        <v>2068.2530000000002</v>
      </c>
      <c r="J26" s="243">
        <v>2658.41749999999</v>
      </c>
      <c r="K26" s="243">
        <v>2392.34</v>
      </c>
      <c r="L26" s="243">
        <v>2845.4960000000001</v>
      </c>
      <c r="M26" s="309">
        <v>5013.0079999999998</v>
      </c>
      <c r="N26" s="243">
        <v>654.11800000000005</v>
      </c>
      <c r="O26" s="243">
        <v>547.61599999999999</v>
      </c>
      <c r="P26" s="243">
        <v>2369.259</v>
      </c>
      <c r="Q26" s="243">
        <v>4357.9949999999999</v>
      </c>
      <c r="R26" s="243">
        <v>1572.2270000000001</v>
      </c>
      <c r="S26" s="154">
        <v>1493.748</v>
      </c>
      <c r="T26" s="237">
        <v>1535.3109999999999</v>
      </c>
      <c r="U26" s="237">
        <v>2539.491</v>
      </c>
      <c r="V26" s="237">
        <f t="shared" ref="V26:CG28" si="17">V74*V96</f>
        <v>3400.056</v>
      </c>
      <c r="W26" s="237">
        <f t="shared" si="17"/>
        <v>3169.2114000000001</v>
      </c>
      <c r="X26" s="237">
        <f t="shared" si="17"/>
        <v>4368.6720000000005</v>
      </c>
      <c r="Y26" s="238">
        <f t="shared" si="17"/>
        <v>6230.7501873408009</v>
      </c>
      <c r="Z26" s="154">
        <f t="shared" si="17"/>
        <v>1577.6379169564159</v>
      </c>
      <c r="AA26" s="154">
        <f t="shared" si="17"/>
        <v>1947.0438186678887</v>
      </c>
      <c r="AB26" s="154">
        <f t="shared" si="17"/>
        <v>6226.9100007648449</v>
      </c>
      <c r="AC26" s="154">
        <f t="shared" si="17"/>
        <v>4355.6875027301749</v>
      </c>
      <c r="AD26" s="154">
        <f t="shared" si="17"/>
        <v>3315.2312644721396</v>
      </c>
      <c r="AE26" s="154">
        <f t="shared" si="17"/>
        <v>3336.1527928690734</v>
      </c>
      <c r="AF26" s="154">
        <f t="shared" si="17"/>
        <v>4087.150399648353</v>
      </c>
      <c r="AG26" s="154">
        <f t="shared" si="17"/>
        <v>5533.3028595559417</v>
      </c>
      <c r="AH26" s="154">
        <f t="shared" si="17"/>
        <v>6368.8662790544377</v>
      </c>
      <c r="AI26" s="154">
        <f t="shared" si="17"/>
        <v>6133.7696793654441</v>
      </c>
      <c r="AJ26" s="154">
        <f t="shared" si="17"/>
        <v>6671.7776384961035</v>
      </c>
      <c r="AK26" s="155">
        <f t="shared" si="17"/>
        <v>7083.5922647888046</v>
      </c>
      <c r="AL26" s="154">
        <f t="shared" si="17"/>
        <v>2904.3913188267466</v>
      </c>
      <c r="AM26" s="154">
        <f t="shared" si="17"/>
        <v>2931.8507204005282</v>
      </c>
      <c r="AN26" s="154">
        <f t="shared" si="17"/>
        <v>7696.9619828228833</v>
      </c>
      <c r="AO26" s="154">
        <f t="shared" si="17"/>
        <v>5710.9389152064578</v>
      </c>
      <c r="AP26" s="154">
        <f t="shared" si="17"/>
        <v>4498.3365127880361</v>
      </c>
      <c r="AQ26" s="154">
        <f t="shared" si="17"/>
        <v>4929.4166613807311</v>
      </c>
      <c r="AR26" s="154">
        <f t="shared" si="17"/>
        <v>6604.3473621602579</v>
      </c>
      <c r="AS26" s="154">
        <f t="shared" si="17"/>
        <v>8920.6336331721704</v>
      </c>
      <c r="AT26" s="154">
        <f t="shared" si="17"/>
        <v>9753.6468101416194</v>
      </c>
      <c r="AU26" s="154">
        <f t="shared" si="17"/>
        <v>9356.7396916291382</v>
      </c>
      <c r="AV26" s="154">
        <f t="shared" si="17"/>
        <v>10093.504495296744</v>
      </c>
      <c r="AW26" s="155">
        <f t="shared" si="17"/>
        <v>10549.937698545305</v>
      </c>
      <c r="AX26" s="154">
        <f t="shared" si="17"/>
        <v>4660.5910715926084</v>
      </c>
      <c r="AY26" s="154">
        <f t="shared" si="17"/>
        <v>4688.2899287168193</v>
      </c>
      <c r="AZ26" s="154">
        <f t="shared" si="17"/>
        <v>12155.420807165185</v>
      </c>
      <c r="BA26" s="154">
        <f t="shared" si="17"/>
        <v>8086.1930271787114</v>
      </c>
      <c r="BB26" s="154">
        <f t="shared" si="17"/>
        <v>5825.2389460965078</v>
      </c>
      <c r="BC26" s="154">
        <f t="shared" si="17"/>
        <v>6478.3050306976847</v>
      </c>
      <c r="BD26" s="154">
        <f t="shared" si="17"/>
        <v>8688.6854124851179</v>
      </c>
      <c r="BE26" s="154">
        <f t="shared" si="17"/>
        <v>11691.728056556351</v>
      </c>
      <c r="BF26" s="154">
        <f t="shared" si="17"/>
        <v>12224.059472796434</v>
      </c>
      <c r="BG26" s="154">
        <f t="shared" si="17"/>
        <v>11677.913804651373</v>
      </c>
      <c r="BH26" s="154">
        <f t="shared" si="17"/>
        <v>12545.960864786846</v>
      </c>
      <c r="BI26" s="155">
        <f t="shared" si="17"/>
        <v>12977.524535261522</v>
      </c>
      <c r="BJ26" s="154">
        <f t="shared" si="17"/>
        <v>5452.0332706194285</v>
      </c>
      <c r="BK26" s="154">
        <f t="shared" si="17"/>
        <v>5477.6557407056562</v>
      </c>
      <c r="BL26" s="154">
        <f t="shared" si="17"/>
        <v>14602.958638972674</v>
      </c>
      <c r="BM26" s="154">
        <f t="shared" si="17"/>
        <v>10064.260387193208</v>
      </c>
      <c r="BN26" s="154">
        <f t="shared" si="17"/>
        <v>7469.7930512897356</v>
      </c>
      <c r="BO26" s="154">
        <f t="shared" si="17"/>
        <v>8346.830191039182</v>
      </c>
      <c r="BP26" s="154">
        <f t="shared" si="17"/>
        <v>11169.482158571354</v>
      </c>
      <c r="BQ26" s="154">
        <f t="shared" si="17"/>
        <v>14907.348570030039</v>
      </c>
      <c r="BR26" s="154">
        <f t="shared" si="17"/>
        <v>15472.273500405141</v>
      </c>
      <c r="BS26" s="154">
        <f t="shared" si="17"/>
        <v>14659.677180251219</v>
      </c>
      <c r="BT26" s="154">
        <f t="shared" si="17"/>
        <v>15625.295813426277</v>
      </c>
      <c r="BU26" s="155">
        <f t="shared" si="17"/>
        <v>15912.681601208726</v>
      </c>
      <c r="BV26" s="154">
        <f t="shared" si="17"/>
        <v>6813.2363835032202</v>
      </c>
      <c r="BW26" s="154">
        <f t="shared" si="17"/>
        <v>6785.6791512966156</v>
      </c>
      <c r="BX26" s="154">
        <f t="shared" si="17"/>
        <v>17804.263615086402</v>
      </c>
      <c r="BY26" s="154">
        <f t="shared" si="17"/>
        <v>12258.326960346205</v>
      </c>
      <c r="BZ26" s="154">
        <f t="shared" si="17"/>
        <v>9110.407524117747</v>
      </c>
      <c r="CA26" s="154">
        <f t="shared" si="17"/>
        <v>10666.207694695668</v>
      </c>
      <c r="CB26" s="154">
        <f t="shared" si="17"/>
        <v>14390.181011255863</v>
      </c>
      <c r="CC26" s="154">
        <f t="shared" si="17"/>
        <v>19284.697057044224</v>
      </c>
      <c r="CD26" s="154">
        <f t="shared" si="17"/>
        <v>20106.364790517058</v>
      </c>
      <c r="CE26" s="154">
        <f t="shared" si="17"/>
        <v>19148.4886730158</v>
      </c>
      <c r="CF26" s="154">
        <f t="shared" si="17"/>
        <v>20498.094290157202</v>
      </c>
      <c r="CG26" s="155">
        <f t="shared" si="17"/>
        <v>20946.807466132312</v>
      </c>
      <c r="CH26" s="154">
        <f t="shared" si="16"/>
        <v>8747.7719953296291</v>
      </c>
      <c r="CI26" s="154">
        <f t="shared" si="16"/>
        <v>8749.0990683965319</v>
      </c>
      <c r="CJ26" s="154">
        <f t="shared" si="16"/>
        <v>23032.061867113822</v>
      </c>
      <c r="CK26" s="154">
        <f t="shared" si="16"/>
        <v>15833.245034780151</v>
      </c>
      <c r="CL26" s="154">
        <f t="shared" si="15"/>
        <v>11743.437019132858</v>
      </c>
      <c r="CM26" s="154">
        <f t="shared" si="15"/>
        <v>13722.696811063806</v>
      </c>
      <c r="CN26" s="154">
        <f t="shared" si="15"/>
        <v>18511.138688481165</v>
      </c>
      <c r="CO26" s="154">
        <f t="shared" si="15"/>
        <v>24802.578340228054</v>
      </c>
      <c r="CP26" s="154">
        <f t="shared" si="15"/>
        <v>25846.139462714542</v>
      </c>
      <c r="CQ26" s="154">
        <f t="shared" si="15"/>
        <v>24608.189005461933</v>
      </c>
      <c r="CR26" s="154">
        <f t="shared" si="15"/>
        <v>26863.198652976374</v>
      </c>
      <c r="CS26" s="155">
        <f t="shared" si="15"/>
        <v>27445.240285943499</v>
      </c>
    </row>
    <row r="27" spans="1:97" x14ac:dyDescent="0.25">
      <c r="A27" s="134" t="s">
        <v>68</v>
      </c>
      <c r="B27" s="243">
        <v>338.62200000000001</v>
      </c>
      <c r="C27" s="243">
        <v>546.81200000000001</v>
      </c>
      <c r="D27" s="243">
        <v>447.21850000000001</v>
      </c>
      <c r="E27" s="243">
        <v>1410.0329999999999</v>
      </c>
      <c r="F27" s="243">
        <v>1576.9490000000001</v>
      </c>
      <c r="G27" s="243">
        <v>4410.5934999999999</v>
      </c>
      <c r="H27" s="243">
        <v>2788.393</v>
      </c>
      <c r="I27" s="243">
        <v>1424.797</v>
      </c>
      <c r="J27" s="243">
        <v>3741.53</v>
      </c>
      <c r="K27" s="243">
        <v>3015.6439999999998</v>
      </c>
      <c r="L27" s="243">
        <v>5298.1670000000104</v>
      </c>
      <c r="M27" s="309">
        <v>5776.4900000000098</v>
      </c>
      <c r="N27" s="243">
        <v>897.09</v>
      </c>
      <c r="O27" s="243">
        <v>819.21799999999996</v>
      </c>
      <c r="P27" s="243">
        <v>2167.4810000000002</v>
      </c>
      <c r="Q27" s="243">
        <v>1641.7139999999999</v>
      </c>
      <c r="R27" s="243">
        <v>1809.37</v>
      </c>
      <c r="S27" s="154">
        <v>2581.4580000000001</v>
      </c>
      <c r="T27" s="237">
        <v>2151.1210000000001</v>
      </c>
      <c r="U27" s="237">
        <v>2418.8905</v>
      </c>
      <c r="V27" s="237">
        <f t="shared" si="17"/>
        <v>2967.6240000000003</v>
      </c>
      <c r="W27" s="237">
        <f t="shared" si="17"/>
        <v>2628.0911999999998</v>
      </c>
      <c r="X27" s="237">
        <f t="shared" si="17"/>
        <v>4209.2160000000003</v>
      </c>
      <c r="Y27" s="238">
        <f t="shared" si="17"/>
        <v>7494.4000000000005</v>
      </c>
      <c r="Z27" s="154">
        <f t="shared" si="17"/>
        <v>2728.5160000000001</v>
      </c>
      <c r="AA27" s="154">
        <f t="shared" si="17"/>
        <v>3252.8160000000003</v>
      </c>
      <c r="AB27" s="154">
        <f t="shared" si="17"/>
        <v>7961.4266418184798</v>
      </c>
      <c r="AC27" s="154">
        <f t="shared" si="17"/>
        <v>7800.7337029468363</v>
      </c>
      <c r="AD27" s="154">
        <f t="shared" si="17"/>
        <v>8301.4348303987499</v>
      </c>
      <c r="AE27" s="154">
        <f t="shared" si="17"/>
        <v>8730.1296945918857</v>
      </c>
      <c r="AF27" s="154">
        <f t="shared" si="17"/>
        <v>7025.2527008634615</v>
      </c>
      <c r="AG27" s="154">
        <f t="shared" si="17"/>
        <v>6336.6944654363324</v>
      </c>
      <c r="AH27" s="154">
        <f t="shared" si="17"/>
        <v>6346.1507558587155</v>
      </c>
      <c r="AI27" s="154">
        <f t="shared" si="17"/>
        <v>6029.8457555721325</v>
      </c>
      <c r="AJ27" s="154">
        <f t="shared" si="17"/>
        <v>6629.9537511607341</v>
      </c>
      <c r="AK27" s="155">
        <f t="shared" si="17"/>
        <v>8045.5065789425935</v>
      </c>
      <c r="AL27" s="154">
        <f t="shared" si="17"/>
        <v>4725.1147342417617</v>
      </c>
      <c r="AM27" s="154">
        <f t="shared" si="17"/>
        <v>5081.5348864158168</v>
      </c>
      <c r="AN27" s="154">
        <f t="shared" si="17"/>
        <v>10306.648691153187</v>
      </c>
      <c r="AO27" s="154">
        <f t="shared" si="17"/>
        <v>9568.7575568039974</v>
      </c>
      <c r="AP27" s="154">
        <f t="shared" si="17"/>
        <v>10131.61153308875</v>
      </c>
      <c r="AQ27" s="154">
        <f t="shared" si="17"/>
        <v>10815.641634910357</v>
      </c>
      <c r="AR27" s="154">
        <f t="shared" si="17"/>
        <v>9038.9306278049316</v>
      </c>
      <c r="AS27" s="154">
        <f t="shared" si="17"/>
        <v>8169.5946585203565</v>
      </c>
      <c r="AT27" s="154">
        <f t="shared" si="17"/>
        <v>8793.441348117487</v>
      </c>
      <c r="AU27" s="154">
        <f t="shared" si="17"/>
        <v>8408.9592821141978</v>
      </c>
      <c r="AV27" s="154">
        <f t="shared" si="17"/>
        <v>9353.3165168331871</v>
      </c>
      <c r="AW27" s="155">
        <f t="shared" si="17"/>
        <v>10387.866992033345</v>
      </c>
      <c r="AX27" s="154">
        <f t="shared" si="17"/>
        <v>6574.1776173373237</v>
      </c>
      <c r="AY27" s="154">
        <f t="shared" si="17"/>
        <v>6965.7118868182615</v>
      </c>
      <c r="AZ27" s="154">
        <f t="shared" si="17"/>
        <v>14218.235022464902</v>
      </c>
      <c r="BA27" s="154">
        <f t="shared" si="17"/>
        <v>12487.904196039266</v>
      </c>
      <c r="BB27" s="154">
        <f t="shared" si="17"/>
        <v>13519.997845838594</v>
      </c>
      <c r="BC27" s="154">
        <f t="shared" si="17"/>
        <v>14177.504807947884</v>
      </c>
      <c r="BD27" s="154">
        <f t="shared" si="17"/>
        <v>11768.41761349803</v>
      </c>
      <c r="BE27" s="154">
        <f t="shared" si="17"/>
        <v>10794.346111775656</v>
      </c>
      <c r="BF27" s="154">
        <f t="shared" si="17"/>
        <v>12069.704480330569</v>
      </c>
      <c r="BG27" s="154">
        <f t="shared" si="17"/>
        <v>12234.779036216029</v>
      </c>
      <c r="BH27" s="154">
        <f t="shared" si="17"/>
        <v>13836.484872886018</v>
      </c>
      <c r="BI27" s="155">
        <f t="shared" si="17"/>
        <v>15225.349636460447</v>
      </c>
      <c r="BJ27" s="154">
        <f t="shared" si="17"/>
        <v>9481.1989751825495</v>
      </c>
      <c r="BK27" s="154">
        <f t="shared" si="17"/>
        <v>9987.1373770836999</v>
      </c>
      <c r="BL27" s="154">
        <f t="shared" si="17"/>
        <v>19771.214918200229</v>
      </c>
      <c r="BM27" s="154">
        <f t="shared" si="17"/>
        <v>18292.86514279561</v>
      </c>
      <c r="BN27" s="154">
        <f t="shared" si="17"/>
        <v>19635.295319243534</v>
      </c>
      <c r="BO27" s="154">
        <f t="shared" si="17"/>
        <v>20188.689142512027</v>
      </c>
      <c r="BP27" s="154">
        <f t="shared" si="17"/>
        <v>16814.051564398527</v>
      </c>
      <c r="BQ27" s="154">
        <f t="shared" si="17"/>
        <v>15224.257357575223</v>
      </c>
      <c r="BR27" s="154">
        <f t="shared" si="17"/>
        <v>16587.787763877452</v>
      </c>
      <c r="BS27" s="154">
        <f t="shared" si="17"/>
        <v>16443.639061637772</v>
      </c>
      <c r="BT27" s="154">
        <f t="shared" si="17"/>
        <v>18345.439532241937</v>
      </c>
      <c r="BU27" s="155">
        <f t="shared" si="17"/>
        <v>20163.991497994943</v>
      </c>
      <c r="BV27" s="154">
        <f t="shared" si="17"/>
        <v>12827.883552782965</v>
      </c>
      <c r="BW27" s="154">
        <f t="shared" si="17"/>
        <v>13411.018617241381</v>
      </c>
      <c r="BX27" s="154">
        <f t="shared" si="17"/>
        <v>26396.56018981729</v>
      </c>
      <c r="BY27" s="154">
        <f t="shared" si="17"/>
        <v>24216.452570327318</v>
      </c>
      <c r="BZ27" s="154">
        <f t="shared" si="17"/>
        <v>25693.982827094711</v>
      </c>
      <c r="CA27" s="154">
        <f t="shared" si="17"/>
        <v>26342.549085257142</v>
      </c>
      <c r="CB27" s="154">
        <f t="shared" si="17"/>
        <v>21901.93831393596</v>
      </c>
      <c r="CC27" s="154">
        <f t="shared" si="17"/>
        <v>19693.919908863416</v>
      </c>
      <c r="CD27" s="154">
        <f t="shared" si="17"/>
        <v>21679.854980727603</v>
      </c>
      <c r="CE27" s="154">
        <f t="shared" si="17"/>
        <v>21703.473209747746</v>
      </c>
      <c r="CF27" s="154">
        <f t="shared" si="17"/>
        <v>24299.391625209817</v>
      </c>
      <c r="CG27" s="155">
        <f t="shared" si="17"/>
        <v>27043.932732094934</v>
      </c>
      <c r="CH27" s="154">
        <f t="shared" si="16"/>
        <v>16769.793703727235</v>
      </c>
      <c r="CI27" s="154">
        <f t="shared" si="16"/>
        <v>17562.693335836717</v>
      </c>
      <c r="CJ27" s="154">
        <f t="shared" si="16"/>
        <v>34669.153069821616</v>
      </c>
      <c r="CK27" s="154">
        <f t="shared" si="16"/>
        <v>31952.977506946299</v>
      </c>
      <c r="CL27" s="154">
        <f t="shared" si="15"/>
        <v>34035.165309809374</v>
      </c>
      <c r="CM27" s="154">
        <f t="shared" si="15"/>
        <v>34989.24572029859</v>
      </c>
      <c r="CN27" s="154">
        <f t="shared" si="15"/>
        <v>29099.394930642236</v>
      </c>
      <c r="CO27" s="154">
        <f t="shared" si="15"/>
        <v>26176.288439982814</v>
      </c>
      <c r="CP27" s="154">
        <f t="shared" si="15"/>
        <v>28806.835351695987</v>
      </c>
      <c r="CQ27" s="154">
        <f t="shared" si="15"/>
        <v>28782.135062167927</v>
      </c>
      <c r="CR27" s="154">
        <f t="shared" si="15"/>
        <v>32816.691042003215</v>
      </c>
      <c r="CS27" s="155">
        <f t="shared" si="15"/>
        <v>36558.56753861453</v>
      </c>
    </row>
    <row r="28" spans="1:97" x14ac:dyDescent="0.25">
      <c r="A28" s="134" t="s">
        <v>69</v>
      </c>
      <c r="B28" s="243">
        <v>334.298</v>
      </c>
      <c r="C28" s="243">
        <v>270.85199999999998</v>
      </c>
      <c r="D28" s="243">
        <v>552.04899999999998</v>
      </c>
      <c r="E28" s="243">
        <v>388.04</v>
      </c>
      <c r="F28" s="243">
        <v>523.77149999999995</v>
      </c>
      <c r="G28" s="243">
        <v>774.71550000000002</v>
      </c>
      <c r="H28" s="243">
        <v>632.56500000000005</v>
      </c>
      <c r="I28" s="243">
        <v>705.60400000000004</v>
      </c>
      <c r="J28" s="243">
        <v>3654.1790000000001</v>
      </c>
      <c r="K28" s="243">
        <v>-1191.258</v>
      </c>
      <c r="L28" s="243">
        <v>2363.9495000000002</v>
      </c>
      <c r="M28" s="309">
        <v>4457.63399999999</v>
      </c>
      <c r="N28" s="243">
        <v>596.98699999999997</v>
      </c>
      <c r="O28" s="243">
        <v>1388.49</v>
      </c>
      <c r="P28" s="243">
        <v>1534.674</v>
      </c>
      <c r="Q28" s="243">
        <v>1206.982</v>
      </c>
      <c r="R28" s="243">
        <v>1457.5889999999999</v>
      </c>
      <c r="S28" s="154">
        <v>2428.7044999999998</v>
      </c>
      <c r="T28" s="237">
        <v>1586.0619999999999</v>
      </c>
      <c r="U28" s="237">
        <v>1310.0440000000001</v>
      </c>
      <c r="V28" s="237">
        <f t="shared" si="17"/>
        <v>2861.0819999999994</v>
      </c>
      <c r="W28" s="237">
        <f t="shared" si="17"/>
        <v>2604.2864399999999</v>
      </c>
      <c r="X28" s="237">
        <f t="shared" si="17"/>
        <v>3731.1516000000001</v>
      </c>
      <c r="Y28" s="238">
        <f t="shared" si="17"/>
        <v>4838.4000000000005</v>
      </c>
      <c r="Z28" s="154">
        <f t="shared" si="17"/>
        <v>1172.08</v>
      </c>
      <c r="AA28" s="154">
        <f t="shared" si="17"/>
        <v>1050.56</v>
      </c>
      <c r="AB28" s="154">
        <f t="shared" si="17"/>
        <v>2934.4336436642875</v>
      </c>
      <c r="AC28" s="154">
        <f t="shared" si="17"/>
        <v>2642.587528594479</v>
      </c>
      <c r="AD28" s="154">
        <f t="shared" si="17"/>
        <v>2865.0818983071995</v>
      </c>
      <c r="AE28" s="154">
        <f t="shared" si="17"/>
        <v>2901.7541524040353</v>
      </c>
      <c r="AF28" s="154">
        <f t="shared" si="17"/>
        <v>2780.3848257358427</v>
      </c>
      <c r="AG28" s="154">
        <f t="shared" si="17"/>
        <v>3297.6143816988101</v>
      </c>
      <c r="AH28" s="154">
        <f t="shared" si="17"/>
        <v>3991.6691129377705</v>
      </c>
      <c r="AI28" s="154">
        <f t="shared" si="17"/>
        <v>4153.0080073547233</v>
      </c>
      <c r="AJ28" s="154">
        <f t="shared" si="17"/>
        <v>5084.9085074492505</v>
      </c>
      <c r="AK28" s="155">
        <f t="shared" si="17"/>
        <v>5803.9843862912485</v>
      </c>
      <c r="AL28" s="154">
        <f t="shared" si="17"/>
        <v>2539.7756277504827</v>
      </c>
      <c r="AM28" s="154">
        <f t="shared" si="17"/>
        <v>2458.3426781928042</v>
      </c>
      <c r="AN28" s="154">
        <f t="shared" si="17"/>
        <v>5015.8623411046001</v>
      </c>
      <c r="AO28" s="154">
        <f t="shared" si="17"/>
        <v>4709.0798623624905</v>
      </c>
      <c r="AP28" s="154">
        <f t="shared" si="17"/>
        <v>4996.384033816259</v>
      </c>
      <c r="AQ28" s="154">
        <f t="shared" si="17"/>
        <v>5205.5241725938558</v>
      </c>
      <c r="AR28" s="154">
        <f t="shared" si="17"/>
        <v>4919.82682921988</v>
      </c>
      <c r="AS28" s="154">
        <f t="shared" si="17"/>
        <v>5968.9515657745415</v>
      </c>
      <c r="AT28" s="154">
        <f t="shared" si="17"/>
        <v>6921.3510256544832</v>
      </c>
      <c r="AU28" s="154">
        <f t="shared" si="17"/>
        <v>6714.6353087191792</v>
      </c>
      <c r="AV28" s="154">
        <f t="shared" si="17"/>
        <v>7459.0545178642133</v>
      </c>
      <c r="AW28" s="155">
        <f t="shared" si="17"/>
        <v>7897.8596152729297</v>
      </c>
      <c r="AX28" s="154">
        <f t="shared" si="17"/>
        <v>4164.9577283762183</v>
      </c>
      <c r="AY28" s="154">
        <f t="shared" si="17"/>
        <v>3872.5406309733321</v>
      </c>
      <c r="AZ28" s="154">
        <f t="shared" si="17"/>
        <v>7777.4998040096252</v>
      </c>
      <c r="BA28" s="154">
        <f t="shared" si="17"/>
        <v>7006.1630907080671</v>
      </c>
      <c r="BB28" s="154">
        <f t="shared" si="17"/>
        <v>7773.1728087855263</v>
      </c>
      <c r="BC28" s="154">
        <f t="shared" si="17"/>
        <v>8329.0376705159906</v>
      </c>
      <c r="BD28" s="154">
        <f t="shared" si="17"/>
        <v>8111.1512645971479</v>
      </c>
      <c r="BE28" s="154">
        <f t="shared" si="17"/>
        <v>9848.6696459947543</v>
      </c>
      <c r="BF28" s="154">
        <f t="shared" si="17"/>
        <v>11322.34364876033</v>
      </c>
      <c r="BG28" s="154">
        <f t="shared" si="17"/>
        <v>10966.046125716271</v>
      </c>
      <c r="BH28" s="154">
        <f t="shared" si="17"/>
        <v>11936.331782141753</v>
      </c>
      <c r="BI28" s="155">
        <f t="shared" si="17"/>
        <v>12350.707463283648</v>
      </c>
      <c r="BJ28" s="154">
        <f t="shared" si="17"/>
        <v>6134.8397686960034</v>
      </c>
      <c r="BK28" s="154">
        <f t="shared" si="17"/>
        <v>5492.9973424779</v>
      </c>
      <c r="BL28" s="154">
        <f t="shared" si="17"/>
        <v>10793.437762070913</v>
      </c>
      <c r="BM28" s="154">
        <f t="shared" si="17"/>
        <v>9636.4767683404061</v>
      </c>
      <c r="BN28" s="154">
        <f t="shared" si="17"/>
        <v>10211.258798593546</v>
      </c>
      <c r="BO28" s="154">
        <f t="shared" si="17"/>
        <v>10462.475015647291</v>
      </c>
      <c r="BP28" s="154">
        <f t="shared" si="17"/>
        <v>10105.503886059862</v>
      </c>
      <c r="BQ28" s="154">
        <f t="shared" si="17"/>
        <v>12281.639444919118</v>
      </c>
      <c r="BR28" s="154">
        <f t="shared" si="17"/>
        <v>14300.960079808052</v>
      </c>
      <c r="BS28" s="154">
        <f t="shared" si="17"/>
        <v>13645.80353969924</v>
      </c>
      <c r="BT28" s="154">
        <f t="shared" si="17"/>
        <v>14777.629944081455</v>
      </c>
      <c r="BU28" s="155">
        <f t="shared" si="17"/>
        <v>15337.887436726449</v>
      </c>
      <c r="BV28" s="154">
        <f t="shared" si="17"/>
        <v>7897.9178064401631</v>
      </c>
      <c r="BW28" s="154">
        <f t="shared" si="17"/>
        <v>7096.423578076864</v>
      </c>
      <c r="BX28" s="154">
        <f t="shared" si="17"/>
        <v>14063.054842129965</v>
      </c>
      <c r="BY28" s="154">
        <f t="shared" si="17"/>
        <v>12746.138502948486</v>
      </c>
      <c r="BZ28" s="154">
        <f t="shared" si="17"/>
        <v>13592.681293644604</v>
      </c>
      <c r="CA28" s="154">
        <f t="shared" si="17"/>
        <v>13889.328520694795</v>
      </c>
      <c r="CB28" s="154">
        <f t="shared" si="17"/>
        <v>13351.872142762859</v>
      </c>
      <c r="CC28" s="154">
        <f t="shared" si="17"/>
        <v>16118.678099430565</v>
      </c>
      <c r="CD28" s="154">
        <f t="shared" si="17"/>
        <v>18505.444954348983</v>
      </c>
      <c r="CE28" s="154">
        <f t="shared" si="17"/>
        <v>17469.610755700309</v>
      </c>
      <c r="CF28" s="154">
        <f t="shared" si="17"/>
        <v>18734.552364716157</v>
      </c>
      <c r="CG28" s="155">
        <f t="shared" si="17"/>
        <v>19103.670014405147</v>
      </c>
      <c r="CH28" s="154">
        <f t="shared" si="16"/>
        <v>9542.5233182155007</v>
      </c>
      <c r="CI28" s="154">
        <f t="shared" si="16"/>
        <v>8531.6492695813995</v>
      </c>
      <c r="CJ28" s="154">
        <f t="shared" si="16"/>
        <v>16896.508453343984</v>
      </c>
      <c r="CK28" s="154">
        <f t="shared" si="16"/>
        <v>15491.474559851758</v>
      </c>
      <c r="CL28" s="154">
        <f t="shared" si="15"/>
        <v>16633.229752946518</v>
      </c>
      <c r="CM28" s="154">
        <f t="shared" si="15"/>
        <v>17126.407258286414</v>
      </c>
      <c r="CN28" s="154">
        <f t="shared" si="15"/>
        <v>16797.112605595037</v>
      </c>
      <c r="CO28" s="154">
        <f t="shared" si="15"/>
        <v>20343.666144643379</v>
      </c>
      <c r="CP28" s="154">
        <f t="shared" si="15"/>
        <v>23414.364469612268</v>
      </c>
      <c r="CQ28" s="154">
        <f t="shared" si="15"/>
        <v>22241.402187777494</v>
      </c>
      <c r="CR28" s="154">
        <f t="shared" si="15"/>
        <v>24415.601131305502</v>
      </c>
      <c r="CS28" s="155">
        <f t="shared" si="15"/>
        <v>24983.089860009561</v>
      </c>
    </row>
    <row r="29" spans="1:97" s="176" customFormat="1" x14ac:dyDescent="0.25">
      <c r="A29" s="176" t="s">
        <v>100</v>
      </c>
      <c r="B29" s="252">
        <f>SUM(B22:B28)</f>
        <v>5229.46</v>
      </c>
      <c r="C29" s="252">
        <f t="shared" ref="C29:BN29" si="18">SUM(C22:C28)</f>
        <v>4953.427999999999</v>
      </c>
      <c r="D29" s="252">
        <f t="shared" si="18"/>
        <v>10867.875</v>
      </c>
      <c r="E29" s="252">
        <f t="shared" si="18"/>
        <v>14017.172000000002</v>
      </c>
      <c r="F29" s="252">
        <f t="shared" si="18"/>
        <v>11357.576000000001</v>
      </c>
      <c r="G29" s="252">
        <f t="shared" si="18"/>
        <v>18852.465999999989</v>
      </c>
      <c r="H29" s="252">
        <f t="shared" si="18"/>
        <v>16582.022999999997</v>
      </c>
      <c r="I29" s="252">
        <f t="shared" si="18"/>
        <v>10057.414999999999</v>
      </c>
      <c r="J29" s="252">
        <f t="shared" si="18"/>
        <v>21958.389999999992</v>
      </c>
      <c r="K29" s="252">
        <f t="shared" si="18"/>
        <v>13825.28199999999</v>
      </c>
      <c r="L29" s="252">
        <f t="shared" si="18"/>
        <v>21610.269000000011</v>
      </c>
      <c r="M29" s="253">
        <f t="shared" si="18"/>
        <v>34303.053999999975</v>
      </c>
      <c r="N29" s="252">
        <f t="shared" si="18"/>
        <v>6062.5229999999992</v>
      </c>
      <c r="O29" s="252">
        <f t="shared" si="18"/>
        <v>6799.4349999999695</v>
      </c>
      <c r="P29" s="252">
        <f t="shared" si="18"/>
        <v>17827.882999999991</v>
      </c>
      <c r="Q29" s="252">
        <f t="shared" si="18"/>
        <v>18291.496999999999</v>
      </c>
      <c r="R29" s="252">
        <f t="shared" si="18"/>
        <v>13673.798000000003</v>
      </c>
      <c r="S29" s="252">
        <f t="shared" si="18"/>
        <v>17473.260000000002</v>
      </c>
      <c r="T29" s="164">
        <f t="shared" si="18"/>
        <v>14170.758</v>
      </c>
      <c r="U29" s="164">
        <f t="shared" si="18"/>
        <v>14052.285</v>
      </c>
      <c r="V29" s="164">
        <f t="shared" si="18"/>
        <v>22536.059108721278</v>
      </c>
      <c r="W29" s="164">
        <f t="shared" si="18"/>
        <v>22482.964823384445</v>
      </c>
      <c r="X29" s="164">
        <f t="shared" si="18"/>
        <v>31297.689638442305</v>
      </c>
      <c r="Y29" s="165">
        <f t="shared" si="18"/>
        <v>40960.717623907338</v>
      </c>
      <c r="Z29" s="164">
        <f t="shared" si="18"/>
        <v>10048.466008322941</v>
      </c>
      <c r="AA29" s="164">
        <f t="shared" si="18"/>
        <v>9829.9856658560384</v>
      </c>
      <c r="AB29" s="164">
        <f t="shared" si="18"/>
        <v>26330.932833623116</v>
      </c>
      <c r="AC29" s="164">
        <f t="shared" si="18"/>
        <v>24764.776055533035</v>
      </c>
      <c r="AD29" s="164">
        <f t="shared" si="18"/>
        <v>28629.401880383874</v>
      </c>
      <c r="AE29" s="164">
        <f t="shared" si="18"/>
        <v>30700.415054812082</v>
      </c>
      <c r="AF29" s="164">
        <f t="shared" si="18"/>
        <v>28962.400492013472</v>
      </c>
      <c r="AG29" s="164">
        <f t="shared" si="18"/>
        <v>31585.854977271927</v>
      </c>
      <c r="AH29" s="164">
        <f t="shared" si="18"/>
        <v>33893.43770094616</v>
      </c>
      <c r="AI29" s="164">
        <f t="shared" si="18"/>
        <v>32930.364390066279</v>
      </c>
      <c r="AJ29" s="164">
        <f t="shared" si="18"/>
        <v>36423.238408592952</v>
      </c>
      <c r="AK29" s="165">
        <f t="shared" si="18"/>
        <v>39702.942964118221</v>
      </c>
      <c r="AL29" s="164">
        <f t="shared" si="18"/>
        <v>16633.359214843571</v>
      </c>
      <c r="AM29" s="164">
        <f t="shared" si="18"/>
        <v>15652.266298699182</v>
      </c>
      <c r="AN29" s="164">
        <f t="shared" si="18"/>
        <v>35723.582980538071</v>
      </c>
      <c r="AO29" s="164">
        <f t="shared" si="18"/>
        <v>34907.715364993332</v>
      </c>
      <c r="AP29" s="164">
        <f t="shared" si="18"/>
        <v>40542.359541328522</v>
      </c>
      <c r="AQ29" s="164">
        <f t="shared" si="18"/>
        <v>43361.093096461555</v>
      </c>
      <c r="AR29" s="164">
        <f t="shared" si="18"/>
        <v>42369.646197417787</v>
      </c>
      <c r="AS29" s="164">
        <f t="shared" si="18"/>
        <v>46790.38111745294</v>
      </c>
      <c r="AT29" s="164">
        <f t="shared" si="18"/>
        <v>50054.055210887695</v>
      </c>
      <c r="AU29" s="164">
        <f t="shared" si="18"/>
        <v>47950.958324749045</v>
      </c>
      <c r="AV29" s="164">
        <f t="shared" si="18"/>
        <v>52288.013969424828</v>
      </c>
      <c r="AW29" s="165">
        <f t="shared" si="18"/>
        <v>54412.402083809371</v>
      </c>
      <c r="AX29" s="164">
        <f t="shared" si="18"/>
        <v>24607.128488885952</v>
      </c>
      <c r="AY29" s="164">
        <f t="shared" si="18"/>
        <v>22467.501852029396</v>
      </c>
      <c r="AZ29" s="164">
        <f t="shared" si="18"/>
        <v>51727.72653943066</v>
      </c>
      <c r="BA29" s="164">
        <f t="shared" si="18"/>
        <v>47424.343676148586</v>
      </c>
      <c r="BB29" s="164">
        <f t="shared" si="18"/>
        <v>54905.353522998979</v>
      </c>
      <c r="BC29" s="164">
        <f t="shared" si="18"/>
        <v>57701.508604863935</v>
      </c>
      <c r="BD29" s="164">
        <f t="shared" si="18"/>
        <v>56448.574819254063</v>
      </c>
      <c r="BE29" s="164">
        <f t="shared" si="18"/>
        <v>62525.78499960131</v>
      </c>
      <c r="BF29" s="164">
        <f t="shared" si="18"/>
        <v>66633.553479029521</v>
      </c>
      <c r="BG29" s="164">
        <f t="shared" si="18"/>
        <v>64488.20209041475</v>
      </c>
      <c r="BH29" s="164">
        <f t="shared" si="18"/>
        <v>70252.224041445414</v>
      </c>
      <c r="BI29" s="165">
        <f t="shared" si="18"/>
        <v>73466.306672694889</v>
      </c>
      <c r="BJ29" s="164">
        <f t="shared" si="18"/>
        <v>32390.911409802546</v>
      </c>
      <c r="BK29" s="164">
        <f t="shared" si="18"/>
        <v>29684.900779854426</v>
      </c>
      <c r="BL29" s="164">
        <f t="shared" si="18"/>
        <v>67359.766063640636</v>
      </c>
      <c r="BM29" s="164">
        <f t="shared" si="18"/>
        <v>63328.430604516951</v>
      </c>
      <c r="BN29" s="164">
        <f t="shared" si="18"/>
        <v>72558.13469748947</v>
      </c>
      <c r="BO29" s="164">
        <f t="shared" ref="BO29:CS29" si="19">SUM(BO22:BO28)</f>
        <v>74676.390600004976</v>
      </c>
      <c r="BP29" s="164">
        <f t="shared" si="19"/>
        <v>72892.634350765016</v>
      </c>
      <c r="BQ29" s="164">
        <f t="shared" si="19"/>
        <v>79821.957560102019</v>
      </c>
      <c r="BR29" s="164">
        <f t="shared" si="19"/>
        <v>85072.242520103959</v>
      </c>
      <c r="BS29" s="164">
        <f t="shared" si="19"/>
        <v>81482.889832027242</v>
      </c>
      <c r="BT29" s="164">
        <f t="shared" si="19"/>
        <v>88045.503785972862</v>
      </c>
      <c r="BU29" s="165">
        <f t="shared" si="19"/>
        <v>91412.481859975072</v>
      </c>
      <c r="BV29" s="164">
        <f t="shared" si="19"/>
        <v>41488.396865324328</v>
      </c>
      <c r="BW29" s="164">
        <f t="shared" si="19"/>
        <v>38091.978011228333</v>
      </c>
      <c r="BX29" s="164">
        <f t="shared" si="19"/>
        <v>86586.701061039435</v>
      </c>
      <c r="BY29" s="164">
        <f t="shared" si="19"/>
        <v>81754.993184059858</v>
      </c>
      <c r="BZ29" s="164">
        <f t="shared" si="19"/>
        <v>94358.396324029207</v>
      </c>
      <c r="CA29" s="164">
        <f t="shared" si="19"/>
        <v>97591.008608483564</v>
      </c>
      <c r="CB29" s="164">
        <f t="shared" si="19"/>
        <v>95372.466271779122</v>
      </c>
      <c r="CC29" s="164">
        <f t="shared" si="19"/>
        <v>104390.92662931993</v>
      </c>
      <c r="CD29" s="164">
        <f t="shared" si="19"/>
        <v>111441.65198759336</v>
      </c>
      <c r="CE29" s="164">
        <f t="shared" si="19"/>
        <v>107049.90343914142</v>
      </c>
      <c r="CF29" s="164">
        <f t="shared" si="19"/>
        <v>115809.27899377629</v>
      </c>
      <c r="CG29" s="165">
        <f t="shared" si="19"/>
        <v>120447.8307085553</v>
      </c>
      <c r="CH29" s="164">
        <f t="shared" si="19"/>
        <v>53029.124925224787</v>
      </c>
      <c r="CI29" s="164">
        <f t="shared" si="19"/>
        <v>48725.3258250504</v>
      </c>
      <c r="CJ29" s="164">
        <f t="shared" si="19"/>
        <v>110968.94881903438</v>
      </c>
      <c r="CK29" s="164">
        <f t="shared" si="19"/>
        <v>105068.04019413689</v>
      </c>
      <c r="CL29" s="164">
        <f t="shared" si="19"/>
        <v>121441.7368135905</v>
      </c>
      <c r="CM29" s="164">
        <f t="shared" si="19"/>
        <v>125786.11744794222</v>
      </c>
      <c r="CN29" s="164">
        <f t="shared" si="19"/>
        <v>123105.43636695197</v>
      </c>
      <c r="CO29" s="164">
        <f t="shared" si="19"/>
        <v>134586.37734392524</v>
      </c>
      <c r="CP29" s="164">
        <f t="shared" si="19"/>
        <v>143703.5323602951</v>
      </c>
      <c r="CQ29" s="164">
        <f t="shared" si="19"/>
        <v>138152.86631933314</v>
      </c>
      <c r="CR29" s="164">
        <f t="shared" si="19"/>
        <v>152505.81232569605</v>
      </c>
      <c r="CS29" s="165">
        <f t="shared" si="19"/>
        <v>158803.99189377698</v>
      </c>
    </row>
    <row r="30" spans="1:97" x14ac:dyDescent="0.25">
      <c r="W30" s="237"/>
      <c r="X30" s="146"/>
    </row>
    <row r="31" spans="1:97" s="139" customFormat="1" x14ac:dyDescent="0.25">
      <c r="A31" s="134"/>
      <c r="B31" s="134"/>
      <c r="C31" s="135"/>
      <c r="D31" s="135"/>
      <c r="E31" s="135"/>
      <c r="F31" s="135"/>
      <c r="G31" s="135"/>
      <c r="H31" s="135"/>
      <c r="I31" s="135"/>
      <c r="J31" s="135"/>
      <c r="K31" s="135"/>
      <c r="L31" s="135"/>
      <c r="M31" s="136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6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6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  <c r="AV31" s="135"/>
      <c r="AW31" s="136"/>
      <c r="AX31" s="135"/>
      <c r="AY31" s="135"/>
      <c r="AZ31" s="135"/>
      <c r="BA31" s="135"/>
      <c r="BB31" s="135"/>
      <c r="BC31" s="135"/>
      <c r="BD31" s="135"/>
      <c r="BE31" s="135"/>
      <c r="BF31" s="135"/>
      <c r="BG31" s="135"/>
      <c r="BH31" s="135"/>
      <c r="BI31" s="136"/>
      <c r="BJ31" s="135"/>
      <c r="BK31" s="135"/>
      <c r="BL31" s="135"/>
      <c r="BM31" s="135"/>
      <c r="BN31" s="135"/>
      <c r="BO31" s="135"/>
      <c r="BP31" s="135"/>
      <c r="BQ31" s="135"/>
      <c r="BR31" s="135"/>
      <c r="BS31" s="135"/>
      <c r="BT31" s="135"/>
      <c r="BU31" s="136"/>
      <c r="BV31" s="135"/>
      <c r="BW31" s="135"/>
      <c r="BX31" s="135"/>
      <c r="BY31" s="135"/>
      <c r="BZ31" s="135"/>
      <c r="CA31" s="135"/>
      <c r="CB31" s="135"/>
      <c r="CC31" s="135"/>
      <c r="CD31" s="135"/>
      <c r="CE31" s="135"/>
      <c r="CF31" s="135"/>
      <c r="CG31" s="136"/>
      <c r="CH31" s="135"/>
      <c r="CI31" s="135"/>
      <c r="CJ31" s="135"/>
      <c r="CK31" s="135"/>
      <c r="CL31" s="135"/>
      <c r="CM31" s="135"/>
      <c r="CN31" s="135"/>
      <c r="CO31" s="135"/>
      <c r="CP31" s="135"/>
      <c r="CQ31" s="135"/>
      <c r="CR31" s="135"/>
      <c r="CS31" s="136"/>
    </row>
    <row r="32" spans="1:97" s="140" customFormat="1" x14ac:dyDescent="0.25">
      <c r="A32" s="140" t="s">
        <v>102</v>
      </c>
      <c r="B32" s="140">
        <f t="shared" ref="B32:BM32" si="20">B21</f>
        <v>42005</v>
      </c>
      <c r="C32" s="140">
        <f t="shared" si="20"/>
        <v>42036</v>
      </c>
      <c r="D32" s="140">
        <f t="shared" si="20"/>
        <v>42064</v>
      </c>
      <c r="E32" s="140">
        <f t="shared" si="20"/>
        <v>42095</v>
      </c>
      <c r="F32" s="140">
        <f t="shared" si="20"/>
        <v>42125</v>
      </c>
      <c r="G32" s="140">
        <f t="shared" si="20"/>
        <v>42156</v>
      </c>
      <c r="H32" s="140">
        <f t="shared" si="20"/>
        <v>42186</v>
      </c>
      <c r="I32" s="140">
        <f t="shared" si="20"/>
        <v>42217</v>
      </c>
      <c r="J32" s="140">
        <f t="shared" si="20"/>
        <v>42248</v>
      </c>
      <c r="K32" s="140">
        <f t="shared" si="20"/>
        <v>42278</v>
      </c>
      <c r="L32" s="140">
        <f t="shared" si="20"/>
        <v>42309</v>
      </c>
      <c r="M32" s="141">
        <f t="shared" si="20"/>
        <v>42339</v>
      </c>
      <c r="N32" s="140">
        <f t="shared" si="20"/>
        <v>42370</v>
      </c>
      <c r="O32" s="140">
        <f t="shared" si="20"/>
        <v>42401</v>
      </c>
      <c r="P32" s="140">
        <f t="shared" si="20"/>
        <v>42430</v>
      </c>
      <c r="Q32" s="140">
        <f t="shared" si="20"/>
        <v>42461</v>
      </c>
      <c r="R32" s="140">
        <f t="shared" si="20"/>
        <v>42491</v>
      </c>
      <c r="S32" s="140">
        <f t="shared" si="20"/>
        <v>42522</v>
      </c>
      <c r="T32" s="140">
        <f t="shared" si="20"/>
        <v>42552</v>
      </c>
      <c r="U32" s="140">
        <f t="shared" si="20"/>
        <v>42583</v>
      </c>
      <c r="V32" s="307">
        <f t="shared" si="20"/>
        <v>42614</v>
      </c>
      <c r="W32" s="307">
        <f t="shared" si="20"/>
        <v>42644</v>
      </c>
      <c r="X32" s="307">
        <f t="shared" si="20"/>
        <v>42675</v>
      </c>
      <c r="Y32" s="308">
        <f t="shared" si="20"/>
        <v>42705</v>
      </c>
      <c r="Z32" s="140">
        <f t="shared" si="20"/>
        <v>42752</v>
      </c>
      <c r="AA32" s="140">
        <f t="shared" si="20"/>
        <v>42783</v>
      </c>
      <c r="AB32" s="140">
        <f t="shared" si="20"/>
        <v>42811</v>
      </c>
      <c r="AC32" s="140">
        <f t="shared" si="20"/>
        <v>42842</v>
      </c>
      <c r="AD32" s="140">
        <f t="shared" si="20"/>
        <v>42872</v>
      </c>
      <c r="AE32" s="140">
        <f t="shared" si="20"/>
        <v>42903</v>
      </c>
      <c r="AF32" s="140">
        <f t="shared" si="20"/>
        <v>42933</v>
      </c>
      <c r="AG32" s="140">
        <f t="shared" si="20"/>
        <v>42964</v>
      </c>
      <c r="AH32" s="140">
        <f t="shared" si="20"/>
        <v>42995</v>
      </c>
      <c r="AI32" s="140">
        <f t="shared" si="20"/>
        <v>43025</v>
      </c>
      <c r="AJ32" s="140">
        <f t="shared" si="20"/>
        <v>43056</v>
      </c>
      <c r="AK32" s="141">
        <f t="shared" si="20"/>
        <v>43086</v>
      </c>
      <c r="AL32" s="140">
        <f t="shared" si="20"/>
        <v>43118</v>
      </c>
      <c r="AM32" s="140">
        <f t="shared" si="20"/>
        <v>43149</v>
      </c>
      <c r="AN32" s="140">
        <f t="shared" si="20"/>
        <v>43177</v>
      </c>
      <c r="AO32" s="140">
        <f t="shared" si="20"/>
        <v>43208</v>
      </c>
      <c r="AP32" s="140">
        <f t="shared" si="20"/>
        <v>43238</v>
      </c>
      <c r="AQ32" s="140">
        <f t="shared" si="20"/>
        <v>43269</v>
      </c>
      <c r="AR32" s="140">
        <f t="shared" si="20"/>
        <v>43299</v>
      </c>
      <c r="AS32" s="140">
        <f t="shared" si="20"/>
        <v>43330</v>
      </c>
      <c r="AT32" s="140">
        <f t="shared" si="20"/>
        <v>43361</v>
      </c>
      <c r="AU32" s="140">
        <f t="shared" si="20"/>
        <v>43391</v>
      </c>
      <c r="AV32" s="140">
        <f t="shared" si="20"/>
        <v>43422</v>
      </c>
      <c r="AW32" s="141">
        <f t="shared" si="20"/>
        <v>43452</v>
      </c>
      <c r="AX32" s="140">
        <f t="shared" si="20"/>
        <v>43483</v>
      </c>
      <c r="AY32" s="140">
        <f t="shared" si="20"/>
        <v>43514</v>
      </c>
      <c r="AZ32" s="140">
        <f t="shared" si="20"/>
        <v>43542</v>
      </c>
      <c r="BA32" s="140">
        <f t="shared" si="20"/>
        <v>43573</v>
      </c>
      <c r="BB32" s="140">
        <f t="shared" si="20"/>
        <v>43603</v>
      </c>
      <c r="BC32" s="140">
        <f t="shared" si="20"/>
        <v>43634</v>
      </c>
      <c r="BD32" s="140">
        <f t="shared" si="20"/>
        <v>43664</v>
      </c>
      <c r="BE32" s="140">
        <f t="shared" si="20"/>
        <v>43695</v>
      </c>
      <c r="BF32" s="140">
        <f t="shared" si="20"/>
        <v>43726</v>
      </c>
      <c r="BG32" s="140">
        <f t="shared" si="20"/>
        <v>43756</v>
      </c>
      <c r="BH32" s="140">
        <f t="shared" si="20"/>
        <v>43787</v>
      </c>
      <c r="BI32" s="141">
        <f t="shared" si="20"/>
        <v>43817</v>
      </c>
      <c r="BJ32" s="140">
        <f t="shared" si="20"/>
        <v>43848</v>
      </c>
      <c r="BK32" s="140">
        <f t="shared" si="20"/>
        <v>43879</v>
      </c>
      <c r="BL32" s="140">
        <f t="shared" si="20"/>
        <v>43908</v>
      </c>
      <c r="BM32" s="140">
        <f t="shared" si="20"/>
        <v>43939</v>
      </c>
      <c r="BN32" s="140">
        <f t="shared" ref="BN32:CS32" si="21">BN21</f>
        <v>43969</v>
      </c>
      <c r="BO32" s="140">
        <f t="shared" si="21"/>
        <v>44000</v>
      </c>
      <c r="BP32" s="140">
        <f t="shared" si="21"/>
        <v>44030</v>
      </c>
      <c r="BQ32" s="140">
        <f t="shared" si="21"/>
        <v>44061</v>
      </c>
      <c r="BR32" s="140">
        <f t="shared" si="21"/>
        <v>44092</v>
      </c>
      <c r="BS32" s="140">
        <f t="shared" si="21"/>
        <v>44122</v>
      </c>
      <c r="BT32" s="140">
        <f t="shared" si="21"/>
        <v>44153</v>
      </c>
      <c r="BU32" s="141">
        <f t="shared" si="21"/>
        <v>44183</v>
      </c>
      <c r="BV32" s="140">
        <f t="shared" si="21"/>
        <v>44214</v>
      </c>
      <c r="BW32" s="140">
        <f t="shared" si="21"/>
        <v>44245</v>
      </c>
      <c r="BX32" s="140">
        <f t="shared" si="21"/>
        <v>44273</v>
      </c>
      <c r="BY32" s="140">
        <f t="shared" si="21"/>
        <v>44304</v>
      </c>
      <c r="BZ32" s="140">
        <f t="shared" si="21"/>
        <v>44334</v>
      </c>
      <c r="CA32" s="140">
        <f t="shared" si="21"/>
        <v>44365</v>
      </c>
      <c r="CB32" s="140">
        <f t="shared" si="21"/>
        <v>44395</v>
      </c>
      <c r="CC32" s="140">
        <f t="shared" si="21"/>
        <v>44426</v>
      </c>
      <c r="CD32" s="140">
        <f t="shared" si="21"/>
        <v>44457</v>
      </c>
      <c r="CE32" s="140">
        <f t="shared" si="21"/>
        <v>44487</v>
      </c>
      <c r="CF32" s="140">
        <f t="shared" si="21"/>
        <v>44518</v>
      </c>
      <c r="CG32" s="141">
        <f t="shared" si="21"/>
        <v>44548</v>
      </c>
      <c r="CH32" s="140">
        <f t="shared" si="21"/>
        <v>44579</v>
      </c>
      <c r="CI32" s="140">
        <f t="shared" si="21"/>
        <v>44610</v>
      </c>
      <c r="CJ32" s="140">
        <f t="shared" si="21"/>
        <v>44638</v>
      </c>
      <c r="CK32" s="140">
        <f t="shared" si="21"/>
        <v>44669</v>
      </c>
      <c r="CL32" s="140">
        <f t="shared" si="21"/>
        <v>44699</v>
      </c>
      <c r="CM32" s="140">
        <f t="shared" si="21"/>
        <v>44730</v>
      </c>
      <c r="CN32" s="140">
        <f t="shared" si="21"/>
        <v>44760</v>
      </c>
      <c r="CO32" s="140">
        <f t="shared" si="21"/>
        <v>44791</v>
      </c>
      <c r="CP32" s="140">
        <f t="shared" si="21"/>
        <v>44822</v>
      </c>
      <c r="CQ32" s="140">
        <f t="shared" si="21"/>
        <v>44852</v>
      </c>
      <c r="CR32" s="140">
        <f t="shared" si="21"/>
        <v>44883</v>
      </c>
      <c r="CS32" s="141">
        <f t="shared" si="21"/>
        <v>44913</v>
      </c>
    </row>
    <row r="33" spans="1:97" x14ac:dyDescent="0.25">
      <c r="A33" s="134" t="s">
        <v>99</v>
      </c>
      <c r="B33" s="243">
        <v>34</v>
      </c>
      <c r="C33" s="134">
        <v>39</v>
      </c>
      <c r="D33" s="134">
        <v>43</v>
      </c>
      <c r="E33" s="134">
        <v>50</v>
      </c>
      <c r="F33" s="134">
        <v>52</v>
      </c>
      <c r="G33" s="134">
        <v>53</v>
      </c>
      <c r="H33" s="134">
        <v>53</v>
      </c>
      <c r="I33" s="134">
        <v>53</v>
      </c>
      <c r="J33" s="134">
        <v>53</v>
      </c>
      <c r="K33" s="134">
        <v>53</v>
      </c>
      <c r="L33" s="134">
        <v>50</v>
      </c>
      <c r="M33" s="159">
        <v>51</v>
      </c>
      <c r="N33" s="134">
        <v>80</v>
      </c>
      <c r="O33" s="134">
        <v>80</v>
      </c>
      <c r="P33" s="134">
        <v>81</v>
      </c>
      <c r="Q33" s="134">
        <v>81</v>
      </c>
      <c r="R33" s="134">
        <v>80</v>
      </c>
      <c r="S33" s="134">
        <v>77</v>
      </c>
      <c r="T33" s="237">
        <v>70</v>
      </c>
      <c r="U33" s="237">
        <v>70</v>
      </c>
      <c r="V33" s="237">
        <f t="shared" ref="V33:Y33" si="22">U33</f>
        <v>70</v>
      </c>
      <c r="W33" s="237">
        <f t="shared" si="22"/>
        <v>70</v>
      </c>
      <c r="X33" s="237">
        <f t="shared" si="22"/>
        <v>70</v>
      </c>
      <c r="Y33" s="238">
        <f t="shared" si="22"/>
        <v>70</v>
      </c>
      <c r="Z33" s="154">
        <v>90</v>
      </c>
      <c r="AA33" s="154">
        <f t="shared" ref="AA33:AK33" si="23">Z33</f>
        <v>90</v>
      </c>
      <c r="AB33" s="154">
        <f t="shared" si="23"/>
        <v>90</v>
      </c>
      <c r="AC33" s="154">
        <f t="shared" si="23"/>
        <v>90</v>
      </c>
      <c r="AD33" s="154">
        <f t="shared" si="23"/>
        <v>90</v>
      </c>
      <c r="AE33" s="154">
        <f t="shared" si="23"/>
        <v>90</v>
      </c>
      <c r="AF33" s="154">
        <f t="shared" si="23"/>
        <v>90</v>
      </c>
      <c r="AG33" s="154">
        <f t="shared" si="23"/>
        <v>90</v>
      </c>
      <c r="AH33" s="154">
        <f t="shared" si="23"/>
        <v>90</v>
      </c>
      <c r="AI33" s="154">
        <f t="shared" si="23"/>
        <v>90</v>
      </c>
      <c r="AJ33" s="154">
        <f t="shared" si="23"/>
        <v>90</v>
      </c>
      <c r="AK33" s="155">
        <f t="shared" si="23"/>
        <v>90</v>
      </c>
      <c r="AL33" s="154">
        <v>110</v>
      </c>
      <c r="AM33" s="154">
        <f t="shared" ref="AM33:AW33" si="24">AL33</f>
        <v>110</v>
      </c>
      <c r="AN33" s="154">
        <f t="shared" si="24"/>
        <v>110</v>
      </c>
      <c r="AO33" s="154">
        <f t="shared" si="24"/>
        <v>110</v>
      </c>
      <c r="AP33" s="154">
        <f t="shared" si="24"/>
        <v>110</v>
      </c>
      <c r="AQ33" s="154">
        <f t="shared" si="24"/>
        <v>110</v>
      </c>
      <c r="AR33" s="154">
        <f t="shared" si="24"/>
        <v>110</v>
      </c>
      <c r="AS33" s="154">
        <f t="shared" si="24"/>
        <v>110</v>
      </c>
      <c r="AT33" s="154">
        <f t="shared" si="24"/>
        <v>110</v>
      </c>
      <c r="AU33" s="154">
        <f t="shared" si="24"/>
        <v>110</v>
      </c>
      <c r="AV33" s="154">
        <f t="shared" si="24"/>
        <v>110</v>
      </c>
      <c r="AW33" s="155">
        <f t="shared" si="24"/>
        <v>110</v>
      </c>
      <c r="AX33" s="154">
        <v>130</v>
      </c>
      <c r="AY33" s="154">
        <f t="shared" ref="AY33:BI33" si="25">AX33</f>
        <v>130</v>
      </c>
      <c r="AZ33" s="154">
        <f t="shared" si="25"/>
        <v>130</v>
      </c>
      <c r="BA33" s="154">
        <f t="shared" si="25"/>
        <v>130</v>
      </c>
      <c r="BB33" s="154">
        <f t="shared" si="25"/>
        <v>130</v>
      </c>
      <c r="BC33" s="154">
        <f t="shared" si="25"/>
        <v>130</v>
      </c>
      <c r="BD33" s="154">
        <f t="shared" si="25"/>
        <v>130</v>
      </c>
      <c r="BE33" s="154">
        <f t="shared" si="25"/>
        <v>130</v>
      </c>
      <c r="BF33" s="154">
        <f t="shared" si="25"/>
        <v>130</v>
      </c>
      <c r="BG33" s="154">
        <f t="shared" si="25"/>
        <v>130</v>
      </c>
      <c r="BH33" s="154">
        <f t="shared" si="25"/>
        <v>130</v>
      </c>
      <c r="BI33" s="155">
        <f t="shared" si="25"/>
        <v>130</v>
      </c>
      <c r="BJ33" s="154">
        <v>150</v>
      </c>
      <c r="BK33" s="154">
        <f t="shared" ref="BK33:BU33" si="26">BJ33</f>
        <v>150</v>
      </c>
      <c r="BL33" s="154">
        <f t="shared" si="26"/>
        <v>150</v>
      </c>
      <c r="BM33" s="154">
        <f t="shared" si="26"/>
        <v>150</v>
      </c>
      <c r="BN33" s="154">
        <f t="shared" si="26"/>
        <v>150</v>
      </c>
      <c r="BO33" s="154">
        <f t="shared" si="26"/>
        <v>150</v>
      </c>
      <c r="BP33" s="154">
        <f t="shared" si="26"/>
        <v>150</v>
      </c>
      <c r="BQ33" s="154">
        <f t="shared" si="26"/>
        <v>150</v>
      </c>
      <c r="BR33" s="154">
        <f t="shared" si="26"/>
        <v>150</v>
      </c>
      <c r="BS33" s="154">
        <f t="shared" si="26"/>
        <v>150</v>
      </c>
      <c r="BT33" s="154">
        <f t="shared" si="26"/>
        <v>150</v>
      </c>
      <c r="BU33" s="155">
        <f t="shared" si="26"/>
        <v>150</v>
      </c>
      <c r="BV33" s="154">
        <v>170</v>
      </c>
      <c r="BW33" s="154">
        <f t="shared" ref="BW33:CG33" si="27">BV33</f>
        <v>170</v>
      </c>
      <c r="BX33" s="154">
        <f t="shared" si="27"/>
        <v>170</v>
      </c>
      <c r="BY33" s="154">
        <f t="shared" si="27"/>
        <v>170</v>
      </c>
      <c r="BZ33" s="154">
        <f t="shared" si="27"/>
        <v>170</v>
      </c>
      <c r="CA33" s="154">
        <f t="shared" si="27"/>
        <v>170</v>
      </c>
      <c r="CB33" s="154">
        <f t="shared" si="27"/>
        <v>170</v>
      </c>
      <c r="CC33" s="154">
        <f t="shared" si="27"/>
        <v>170</v>
      </c>
      <c r="CD33" s="154">
        <f t="shared" si="27"/>
        <v>170</v>
      </c>
      <c r="CE33" s="154">
        <f t="shared" si="27"/>
        <v>170</v>
      </c>
      <c r="CF33" s="154">
        <f t="shared" si="27"/>
        <v>170</v>
      </c>
      <c r="CG33" s="155">
        <f t="shared" si="27"/>
        <v>170</v>
      </c>
      <c r="CH33" s="154">
        <v>190</v>
      </c>
      <c r="CI33" s="154">
        <f t="shared" ref="CI33:CS33" si="28">CH33</f>
        <v>190</v>
      </c>
      <c r="CJ33" s="154">
        <f t="shared" si="28"/>
        <v>190</v>
      </c>
      <c r="CK33" s="154">
        <f t="shared" si="28"/>
        <v>190</v>
      </c>
      <c r="CL33" s="154">
        <f t="shared" si="28"/>
        <v>190</v>
      </c>
      <c r="CM33" s="154">
        <f t="shared" si="28"/>
        <v>190</v>
      </c>
      <c r="CN33" s="154">
        <f t="shared" si="28"/>
        <v>190</v>
      </c>
      <c r="CO33" s="154">
        <f t="shared" si="28"/>
        <v>190</v>
      </c>
      <c r="CP33" s="154">
        <f t="shared" si="28"/>
        <v>190</v>
      </c>
      <c r="CQ33" s="154">
        <f t="shared" si="28"/>
        <v>190</v>
      </c>
      <c r="CR33" s="154">
        <f t="shared" si="28"/>
        <v>190</v>
      </c>
      <c r="CS33" s="155">
        <f t="shared" si="28"/>
        <v>190</v>
      </c>
    </row>
    <row r="34" spans="1:97" x14ac:dyDescent="0.25">
      <c r="A34" s="134" t="s">
        <v>64</v>
      </c>
      <c r="B34" s="243">
        <v>215</v>
      </c>
      <c r="C34" s="134">
        <v>68</v>
      </c>
      <c r="D34" s="134">
        <v>224</v>
      </c>
      <c r="E34" s="134">
        <v>301</v>
      </c>
      <c r="F34" s="134">
        <v>221</v>
      </c>
      <c r="G34" s="134">
        <v>256</v>
      </c>
      <c r="H34" s="134">
        <v>229</v>
      </c>
      <c r="I34" s="134">
        <v>227</v>
      </c>
      <c r="J34" s="134">
        <v>224</v>
      </c>
      <c r="K34" s="134">
        <v>185</v>
      </c>
      <c r="L34" s="134">
        <v>311</v>
      </c>
      <c r="M34" s="159">
        <v>248</v>
      </c>
      <c r="N34" s="134">
        <v>71</v>
      </c>
      <c r="O34" s="134">
        <v>74</v>
      </c>
      <c r="P34" s="134">
        <v>320</v>
      </c>
      <c r="Q34" s="134">
        <v>206</v>
      </c>
      <c r="R34" s="134">
        <v>213</v>
      </c>
      <c r="S34" s="134">
        <v>315</v>
      </c>
      <c r="T34" s="237">
        <v>246</v>
      </c>
      <c r="U34" s="237">
        <v>238</v>
      </c>
      <c r="V34" s="237">
        <f t="shared" ref="V34:CG34" si="29">V8+V15</f>
        <v>393.96088223999999</v>
      </c>
      <c r="W34" s="237">
        <f t="shared" si="29"/>
        <v>482.93085875200001</v>
      </c>
      <c r="X34" s="237">
        <f t="shared" si="29"/>
        <v>523.70196616447993</v>
      </c>
      <c r="Y34" s="238">
        <f t="shared" si="29"/>
        <v>526.90884958115998</v>
      </c>
      <c r="Z34" s="154">
        <f t="shared" si="29"/>
        <v>179.57836748299371</v>
      </c>
      <c r="AA34" s="154">
        <f t="shared" si="29"/>
        <v>187.51031064081826</v>
      </c>
      <c r="AB34" s="154">
        <f t="shared" si="29"/>
        <v>438.3653386899565</v>
      </c>
      <c r="AC34" s="154">
        <f t="shared" si="29"/>
        <v>416.96803266071333</v>
      </c>
      <c r="AD34" s="154">
        <f t="shared" si="29"/>
        <v>504.86873618886113</v>
      </c>
      <c r="AE34" s="154">
        <f t="shared" si="29"/>
        <v>611.32495716078495</v>
      </c>
      <c r="AF34" s="154">
        <f t="shared" si="29"/>
        <v>457.3556021146382</v>
      </c>
      <c r="AG34" s="154">
        <f t="shared" si="29"/>
        <v>543.89912798720138</v>
      </c>
      <c r="AH34" s="154">
        <f t="shared" si="29"/>
        <v>655.48048021435284</v>
      </c>
      <c r="AI34" s="154">
        <f t="shared" si="29"/>
        <v>515.26012284455305</v>
      </c>
      <c r="AJ34" s="154">
        <f t="shared" si="29"/>
        <v>583.23022374207846</v>
      </c>
      <c r="AK34" s="155">
        <f t="shared" si="29"/>
        <v>692.03274735825346</v>
      </c>
      <c r="AL34" s="154">
        <f t="shared" si="29"/>
        <v>223.2678795262745</v>
      </c>
      <c r="AM34" s="154">
        <f t="shared" si="29"/>
        <v>233.11104410696004</v>
      </c>
      <c r="AN34" s="154">
        <f t="shared" si="29"/>
        <v>656.5911897214994</v>
      </c>
      <c r="AO34" s="154">
        <f t="shared" si="29"/>
        <v>672.5746096323694</v>
      </c>
      <c r="AP34" s="154">
        <f t="shared" si="29"/>
        <v>708.37711066315865</v>
      </c>
      <c r="AQ34" s="154">
        <f t="shared" si="29"/>
        <v>812.77984232542019</v>
      </c>
      <c r="AR34" s="154">
        <f t="shared" si="29"/>
        <v>713.55204734672236</v>
      </c>
      <c r="AS34" s="154">
        <f t="shared" si="29"/>
        <v>750.74553315518074</v>
      </c>
      <c r="AT34" s="154">
        <f t="shared" si="29"/>
        <v>861.83168011215696</v>
      </c>
      <c r="AU34" s="154">
        <f t="shared" si="29"/>
        <v>757.56725243534765</v>
      </c>
      <c r="AV34" s="154">
        <f t="shared" si="29"/>
        <v>798.27593020260281</v>
      </c>
      <c r="AW34" s="155">
        <f t="shared" si="29"/>
        <v>840.59594659872948</v>
      </c>
      <c r="AX34" s="154">
        <f t="shared" si="29"/>
        <v>229.39998827606922</v>
      </c>
      <c r="AY34" s="154">
        <f t="shared" si="29"/>
        <v>238.93403360919174</v>
      </c>
      <c r="AZ34" s="154">
        <f t="shared" si="29"/>
        <v>797.17510369226341</v>
      </c>
      <c r="BA34" s="154">
        <f t="shared" si="29"/>
        <v>754.77838310183472</v>
      </c>
      <c r="BB34" s="154">
        <f t="shared" si="29"/>
        <v>787.00105627392873</v>
      </c>
      <c r="BC34" s="154">
        <f t="shared" si="29"/>
        <v>862.55545941125922</v>
      </c>
      <c r="BD34" s="154">
        <f t="shared" si="29"/>
        <v>784.13965111950961</v>
      </c>
      <c r="BE34" s="154">
        <f t="shared" si="29"/>
        <v>818.46618225638656</v>
      </c>
      <c r="BF34" s="154">
        <f t="shared" si="29"/>
        <v>899.21632397855046</v>
      </c>
      <c r="BG34" s="154">
        <f t="shared" si="29"/>
        <v>822.31739153787817</v>
      </c>
      <c r="BH34" s="154">
        <f t="shared" si="29"/>
        <v>861.38487022717106</v>
      </c>
      <c r="BI34" s="155">
        <f t="shared" si="29"/>
        <v>948.26039536064798</v>
      </c>
      <c r="BJ34" s="154">
        <f t="shared" si="29"/>
        <v>271.77720400399113</v>
      </c>
      <c r="BK34" s="154">
        <f t="shared" si="29"/>
        <v>283.19156862587101</v>
      </c>
      <c r="BL34" s="154">
        <f t="shared" si="29"/>
        <v>911.60716072977027</v>
      </c>
      <c r="BM34" s="154">
        <f t="shared" si="29"/>
        <v>854.98780203671424</v>
      </c>
      <c r="BN34" s="154">
        <f t="shared" si="29"/>
        <v>887.18305883474193</v>
      </c>
      <c r="BO34" s="154">
        <f t="shared" si="29"/>
        <v>920.13503949251697</v>
      </c>
      <c r="BP34" s="154">
        <f t="shared" si="29"/>
        <v>860.95585051214675</v>
      </c>
      <c r="BQ34" s="154">
        <f t="shared" si="29"/>
        <v>893.9690505236365</v>
      </c>
      <c r="BR34" s="154">
        <f t="shared" si="29"/>
        <v>928.888988201546</v>
      </c>
      <c r="BS34" s="154">
        <f t="shared" si="29"/>
        <v>872.25222880907813</v>
      </c>
      <c r="BT34" s="154">
        <f t="shared" si="29"/>
        <v>909.09201348338991</v>
      </c>
      <c r="BU34" s="155">
        <f t="shared" si="29"/>
        <v>947.43924172795846</v>
      </c>
      <c r="BV34" s="154">
        <f t="shared" si="29"/>
        <v>293.97957259636974</v>
      </c>
      <c r="BW34" s="154">
        <f t="shared" si="29"/>
        <v>306.45767330755359</v>
      </c>
      <c r="BX34" s="154">
        <f t="shared" si="29"/>
        <v>988.47219100752091</v>
      </c>
      <c r="BY34" s="154">
        <f t="shared" si="29"/>
        <v>942.63488880534305</v>
      </c>
      <c r="BZ34" s="154">
        <f t="shared" si="29"/>
        <v>977.54850232309559</v>
      </c>
      <c r="CA34" s="154">
        <f t="shared" si="29"/>
        <v>1013.4833370937108</v>
      </c>
      <c r="CB34" s="154">
        <f t="shared" si="29"/>
        <v>962.25281185286008</v>
      </c>
      <c r="CC34" s="154">
        <f t="shared" si="29"/>
        <v>997.91497651889108</v>
      </c>
      <c r="CD34" s="154">
        <f t="shared" si="29"/>
        <v>1035.7426240174118</v>
      </c>
      <c r="CE34" s="154">
        <f t="shared" si="29"/>
        <v>987.7742610806871</v>
      </c>
      <c r="CF34" s="154">
        <f t="shared" si="29"/>
        <v>1027.6873676165744</v>
      </c>
      <c r="CG34" s="155">
        <f t="shared" si="29"/>
        <v>1069.3623130535943</v>
      </c>
      <c r="CH34" s="154">
        <f t="shared" ref="CH34:CS34" si="30">CH8+CH15</f>
        <v>330.36841692813982</v>
      </c>
      <c r="CI34" s="154">
        <f t="shared" si="30"/>
        <v>344.07415140891243</v>
      </c>
      <c r="CJ34" s="154">
        <f t="shared" si="30"/>
        <v>1111.6083734100023</v>
      </c>
      <c r="CK34" s="154">
        <f t="shared" si="30"/>
        <v>1059.2345844710105</v>
      </c>
      <c r="CL34" s="154">
        <f t="shared" si="30"/>
        <v>1097.945693873882</v>
      </c>
      <c r="CM34" s="154">
        <f t="shared" si="30"/>
        <v>1137.9546420576992</v>
      </c>
      <c r="CN34" s="154">
        <f t="shared" si="30"/>
        <v>1080.3180982595436</v>
      </c>
      <c r="CO34" s="154">
        <f t="shared" si="30"/>
        <v>1120.0359228646614</v>
      </c>
      <c r="CP34" s="154">
        <f t="shared" si="30"/>
        <v>1162.2261266099986</v>
      </c>
      <c r="CQ34" s="154">
        <f t="shared" si="30"/>
        <v>1108.3618138777447</v>
      </c>
      <c r="CR34" s="154">
        <f t="shared" si="30"/>
        <v>1153.0188185964489</v>
      </c>
      <c r="CS34" s="155">
        <f t="shared" si="30"/>
        <v>1199.7885825541562</v>
      </c>
    </row>
    <row r="35" spans="1:97" x14ac:dyDescent="0.25">
      <c r="A35" s="134" t="s">
        <v>65</v>
      </c>
      <c r="B35" s="243">
        <v>237</v>
      </c>
      <c r="C35" s="134">
        <v>214</v>
      </c>
      <c r="D35" s="134">
        <v>68</v>
      </c>
      <c r="E35" s="134">
        <v>223</v>
      </c>
      <c r="F35" s="134">
        <v>297</v>
      </c>
      <c r="G35" s="134">
        <v>215</v>
      </c>
      <c r="H35" s="134">
        <v>249</v>
      </c>
      <c r="I35" s="134">
        <v>228</v>
      </c>
      <c r="J35" s="134">
        <v>215</v>
      </c>
      <c r="K35" s="134">
        <v>222</v>
      </c>
      <c r="L35" s="134">
        <v>181</v>
      </c>
      <c r="M35" s="159">
        <v>305</v>
      </c>
      <c r="N35" s="134">
        <v>246</v>
      </c>
      <c r="O35" s="134">
        <v>71</v>
      </c>
      <c r="P35" s="134">
        <v>72</v>
      </c>
      <c r="Q35" s="134">
        <v>319</v>
      </c>
      <c r="R35" s="134">
        <v>206</v>
      </c>
      <c r="S35" s="134">
        <v>213</v>
      </c>
      <c r="T35" s="237">
        <v>314</v>
      </c>
      <c r="U35" s="237">
        <v>245</v>
      </c>
      <c r="V35" s="237">
        <f t="shared" ref="V35:CG35" si="31">U34</f>
        <v>238</v>
      </c>
      <c r="W35" s="237">
        <f t="shared" si="31"/>
        <v>393.96088223999999</v>
      </c>
      <c r="X35" s="237">
        <f t="shared" si="31"/>
        <v>482.93085875200001</v>
      </c>
      <c r="Y35" s="238">
        <f t="shared" si="31"/>
        <v>523.70196616447993</v>
      </c>
      <c r="Z35" s="154">
        <f t="shared" si="31"/>
        <v>526.90884958115998</v>
      </c>
      <c r="AA35" s="154">
        <f t="shared" si="31"/>
        <v>179.57836748299371</v>
      </c>
      <c r="AB35" s="154">
        <f t="shared" si="31"/>
        <v>187.51031064081826</v>
      </c>
      <c r="AC35" s="154">
        <f t="shared" si="31"/>
        <v>438.3653386899565</v>
      </c>
      <c r="AD35" s="154">
        <f t="shared" si="31"/>
        <v>416.96803266071333</v>
      </c>
      <c r="AE35" s="154">
        <f t="shared" si="31"/>
        <v>504.86873618886113</v>
      </c>
      <c r="AF35" s="154">
        <f t="shared" si="31"/>
        <v>611.32495716078495</v>
      </c>
      <c r="AG35" s="154">
        <f t="shared" si="31"/>
        <v>457.3556021146382</v>
      </c>
      <c r="AH35" s="154">
        <f t="shared" si="31"/>
        <v>543.89912798720138</v>
      </c>
      <c r="AI35" s="154">
        <f t="shared" si="31"/>
        <v>655.48048021435284</v>
      </c>
      <c r="AJ35" s="154">
        <f t="shared" si="31"/>
        <v>515.26012284455305</v>
      </c>
      <c r="AK35" s="155">
        <f t="shared" si="31"/>
        <v>583.23022374207846</v>
      </c>
      <c r="AL35" s="154">
        <f t="shared" si="31"/>
        <v>692.03274735825346</v>
      </c>
      <c r="AM35" s="154">
        <f t="shared" si="31"/>
        <v>223.2678795262745</v>
      </c>
      <c r="AN35" s="154">
        <f t="shared" si="31"/>
        <v>233.11104410696004</v>
      </c>
      <c r="AO35" s="154">
        <f t="shared" si="31"/>
        <v>656.5911897214994</v>
      </c>
      <c r="AP35" s="154">
        <f t="shared" si="31"/>
        <v>672.5746096323694</v>
      </c>
      <c r="AQ35" s="154">
        <f t="shared" si="31"/>
        <v>708.37711066315865</v>
      </c>
      <c r="AR35" s="154">
        <f t="shared" si="31"/>
        <v>812.77984232542019</v>
      </c>
      <c r="AS35" s="154">
        <f t="shared" si="31"/>
        <v>713.55204734672236</v>
      </c>
      <c r="AT35" s="154">
        <f t="shared" si="31"/>
        <v>750.74553315518074</v>
      </c>
      <c r="AU35" s="154">
        <f t="shared" si="31"/>
        <v>861.83168011215696</v>
      </c>
      <c r="AV35" s="154">
        <f t="shared" si="31"/>
        <v>757.56725243534765</v>
      </c>
      <c r="AW35" s="155">
        <f t="shared" si="31"/>
        <v>798.27593020260281</v>
      </c>
      <c r="AX35" s="154">
        <f t="shared" si="31"/>
        <v>840.59594659872948</v>
      </c>
      <c r="AY35" s="154">
        <f t="shared" si="31"/>
        <v>229.39998827606922</v>
      </c>
      <c r="AZ35" s="154">
        <f t="shared" si="31"/>
        <v>238.93403360919174</v>
      </c>
      <c r="BA35" s="154">
        <f t="shared" si="31"/>
        <v>797.17510369226341</v>
      </c>
      <c r="BB35" s="154">
        <f t="shared" si="31"/>
        <v>754.77838310183472</v>
      </c>
      <c r="BC35" s="154">
        <f t="shared" si="31"/>
        <v>787.00105627392873</v>
      </c>
      <c r="BD35" s="154">
        <f t="shared" si="31"/>
        <v>862.55545941125922</v>
      </c>
      <c r="BE35" s="154">
        <f t="shared" si="31"/>
        <v>784.13965111950961</v>
      </c>
      <c r="BF35" s="154">
        <f t="shared" si="31"/>
        <v>818.46618225638656</v>
      </c>
      <c r="BG35" s="154">
        <f t="shared" si="31"/>
        <v>899.21632397855046</v>
      </c>
      <c r="BH35" s="154">
        <f t="shared" si="31"/>
        <v>822.31739153787817</v>
      </c>
      <c r="BI35" s="155">
        <f t="shared" si="31"/>
        <v>861.38487022717106</v>
      </c>
      <c r="BJ35" s="154">
        <f t="shared" si="31"/>
        <v>948.26039536064798</v>
      </c>
      <c r="BK35" s="154">
        <f t="shared" si="31"/>
        <v>271.77720400399113</v>
      </c>
      <c r="BL35" s="154">
        <f t="shared" si="31"/>
        <v>283.19156862587101</v>
      </c>
      <c r="BM35" s="154">
        <f t="shared" si="31"/>
        <v>911.60716072977027</v>
      </c>
      <c r="BN35" s="154">
        <f t="shared" si="31"/>
        <v>854.98780203671424</v>
      </c>
      <c r="BO35" s="154">
        <f t="shared" si="31"/>
        <v>887.18305883474193</v>
      </c>
      <c r="BP35" s="154">
        <f t="shared" si="31"/>
        <v>920.13503949251697</v>
      </c>
      <c r="BQ35" s="154">
        <f t="shared" si="31"/>
        <v>860.95585051214675</v>
      </c>
      <c r="BR35" s="154">
        <f t="shared" si="31"/>
        <v>893.9690505236365</v>
      </c>
      <c r="BS35" s="154">
        <f t="shared" si="31"/>
        <v>928.888988201546</v>
      </c>
      <c r="BT35" s="154">
        <f t="shared" si="31"/>
        <v>872.25222880907813</v>
      </c>
      <c r="BU35" s="155">
        <f t="shared" si="31"/>
        <v>909.09201348338991</v>
      </c>
      <c r="BV35" s="154">
        <f t="shared" si="31"/>
        <v>947.43924172795846</v>
      </c>
      <c r="BW35" s="154">
        <f t="shared" si="31"/>
        <v>293.97957259636974</v>
      </c>
      <c r="BX35" s="154">
        <f t="shared" si="31"/>
        <v>306.45767330755359</v>
      </c>
      <c r="BY35" s="154">
        <f t="shared" si="31"/>
        <v>988.47219100752091</v>
      </c>
      <c r="BZ35" s="154">
        <f t="shared" si="31"/>
        <v>942.63488880534305</v>
      </c>
      <c r="CA35" s="154">
        <f t="shared" si="31"/>
        <v>977.54850232309559</v>
      </c>
      <c r="CB35" s="154">
        <f t="shared" si="31"/>
        <v>1013.4833370937108</v>
      </c>
      <c r="CC35" s="154">
        <f t="shared" si="31"/>
        <v>962.25281185286008</v>
      </c>
      <c r="CD35" s="154">
        <f t="shared" si="31"/>
        <v>997.91497651889108</v>
      </c>
      <c r="CE35" s="154">
        <f t="shared" si="31"/>
        <v>1035.7426240174118</v>
      </c>
      <c r="CF35" s="154">
        <f t="shared" si="31"/>
        <v>987.7742610806871</v>
      </c>
      <c r="CG35" s="155">
        <f t="shared" si="31"/>
        <v>1027.6873676165744</v>
      </c>
      <c r="CH35" s="154">
        <f t="shared" ref="CH35:CS35" si="32">CG34</f>
        <v>1069.3623130535943</v>
      </c>
      <c r="CI35" s="154">
        <f t="shared" si="32"/>
        <v>330.36841692813982</v>
      </c>
      <c r="CJ35" s="154">
        <f t="shared" si="32"/>
        <v>344.07415140891243</v>
      </c>
      <c r="CK35" s="154">
        <f t="shared" si="32"/>
        <v>1111.6083734100023</v>
      </c>
      <c r="CL35" s="154">
        <f t="shared" si="32"/>
        <v>1059.2345844710105</v>
      </c>
      <c r="CM35" s="154">
        <f t="shared" si="32"/>
        <v>1097.945693873882</v>
      </c>
      <c r="CN35" s="154">
        <f t="shared" si="32"/>
        <v>1137.9546420576992</v>
      </c>
      <c r="CO35" s="154">
        <f t="shared" si="32"/>
        <v>1080.3180982595436</v>
      </c>
      <c r="CP35" s="154">
        <f t="shared" si="32"/>
        <v>1120.0359228646614</v>
      </c>
      <c r="CQ35" s="154">
        <f t="shared" si="32"/>
        <v>1162.2261266099986</v>
      </c>
      <c r="CR35" s="154">
        <f t="shared" si="32"/>
        <v>1108.3618138777447</v>
      </c>
      <c r="CS35" s="155">
        <f t="shared" si="32"/>
        <v>1153.0188185964489</v>
      </c>
    </row>
    <row r="36" spans="1:97" x14ac:dyDescent="0.25">
      <c r="A36" s="134" t="s">
        <v>66</v>
      </c>
      <c r="B36" s="243">
        <v>296</v>
      </c>
      <c r="C36" s="134">
        <v>430</v>
      </c>
      <c r="D36" s="134">
        <v>439</v>
      </c>
      <c r="E36" s="134">
        <v>270</v>
      </c>
      <c r="F36" s="134">
        <v>256</v>
      </c>
      <c r="G36" s="134">
        <v>435</v>
      </c>
      <c r="H36" s="134">
        <v>430</v>
      </c>
      <c r="I36" s="134">
        <v>430</v>
      </c>
      <c r="J36" s="134">
        <v>414</v>
      </c>
      <c r="K36" s="134">
        <v>397</v>
      </c>
      <c r="L36" s="134">
        <v>398</v>
      </c>
      <c r="M36" s="159">
        <v>350</v>
      </c>
      <c r="N36" s="134">
        <v>464</v>
      </c>
      <c r="O36" s="134">
        <v>530</v>
      </c>
      <c r="P36" s="134">
        <v>292</v>
      </c>
      <c r="Q36" s="134">
        <v>140</v>
      </c>
      <c r="R36" s="134">
        <v>384</v>
      </c>
      <c r="S36" s="134">
        <v>492</v>
      </c>
      <c r="T36" s="237">
        <v>400</v>
      </c>
      <c r="U36" s="237">
        <v>499</v>
      </c>
      <c r="V36" s="237">
        <f>T34*Assumption!$D$5</f>
        <v>233.7</v>
      </c>
      <c r="W36" s="237">
        <f>U34*Assumption!$D$5</f>
        <v>226.1</v>
      </c>
      <c r="X36" s="237">
        <f>V34*Assumption!$D$5</f>
        <v>374.262838128</v>
      </c>
      <c r="Y36" s="238">
        <f>W34*Assumption!$D$5</f>
        <v>458.78431581439997</v>
      </c>
      <c r="Z36" s="154">
        <f>X34*Assumption!$D$5</f>
        <v>497.51686785625589</v>
      </c>
      <c r="AA36" s="154">
        <f>Y34*Assumption!$D$5</f>
        <v>500.56340710210196</v>
      </c>
      <c r="AB36" s="154">
        <f>Z34*Assumption!$D$5</f>
        <v>170.59944910884403</v>
      </c>
      <c r="AC36" s="154">
        <f>AA34*Assumption!$D$5</f>
        <v>178.13479510877735</v>
      </c>
      <c r="AD36" s="154">
        <f>AB34*Assumption!$D$5</f>
        <v>416.44707175545864</v>
      </c>
      <c r="AE36" s="154">
        <f>AC34*Assumption!$D$5</f>
        <v>396.11963102767766</v>
      </c>
      <c r="AF36" s="154">
        <f>AD34*Assumption!$D$5</f>
        <v>479.62529937941804</v>
      </c>
      <c r="AG36" s="154">
        <f>AE34*Assumption!$D$5</f>
        <v>580.75870930274573</v>
      </c>
      <c r="AH36" s="154">
        <f>AF34*Assumption!$D$5</f>
        <v>434.48782200890628</v>
      </c>
      <c r="AI36" s="154">
        <f>AG34*Assumption!$D$5</f>
        <v>516.7041715878413</v>
      </c>
      <c r="AJ36" s="154">
        <f>AH34*Assumption!$D$5</f>
        <v>622.70645620363518</v>
      </c>
      <c r="AK36" s="155">
        <f>AI34*Assumption!$D$5</f>
        <v>489.4971167023254</v>
      </c>
      <c r="AL36" s="154">
        <f>AJ34*Assumption!$D$5</f>
        <v>554.06871255497447</v>
      </c>
      <c r="AM36" s="154">
        <f>AK34*Assumption!$D$5</f>
        <v>657.4311099903407</v>
      </c>
      <c r="AN36" s="154">
        <f>AL34*Assumption!$D$5</f>
        <v>212.10448554996077</v>
      </c>
      <c r="AO36" s="154">
        <f>AM34*Assumption!$D$5</f>
        <v>221.45549190161202</v>
      </c>
      <c r="AP36" s="154">
        <f>AN34*Assumption!$D$5</f>
        <v>623.76163023542438</v>
      </c>
      <c r="AQ36" s="154">
        <f>AO34*Assumption!$D$5</f>
        <v>638.9458791507509</v>
      </c>
      <c r="AR36" s="154">
        <f>AP34*Assumption!$D$5</f>
        <v>672.95825513000068</v>
      </c>
      <c r="AS36" s="154">
        <f>AQ34*Assumption!$D$5</f>
        <v>772.14085020914911</v>
      </c>
      <c r="AT36" s="154">
        <f>AR34*Assumption!$D$5</f>
        <v>677.87444497938623</v>
      </c>
      <c r="AU36" s="154">
        <f>AS34*Assumption!$D$5</f>
        <v>713.20825649742164</v>
      </c>
      <c r="AV36" s="154">
        <f>AT34*Assumption!$D$5</f>
        <v>818.74009610654912</v>
      </c>
      <c r="AW36" s="155">
        <f>AU34*Assumption!$D$5</f>
        <v>719.6888898135802</v>
      </c>
      <c r="AX36" s="154">
        <f>AV34*Assumption!$D$5</f>
        <v>758.36213369247264</v>
      </c>
      <c r="AY36" s="154">
        <f>AW34*Assumption!$D$5</f>
        <v>798.56614926879297</v>
      </c>
      <c r="AZ36" s="154">
        <f>AX34*Assumption!$D$5</f>
        <v>217.92998886226576</v>
      </c>
      <c r="BA36" s="154">
        <f>AY34*Assumption!$D$5</f>
        <v>226.98733192873215</v>
      </c>
      <c r="BB36" s="154">
        <f>AZ34*Assumption!$D$5</f>
        <v>757.31634850765022</v>
      </c>
      <c r="BC36" s="154">
        <f>BA34*Assumption!$D$5</f>
        <v>717.0394639467429</v>
      </c>
      <c r="BD36" s="154">
        <f>BB34*Assumption!$D$5</f>
        <v>747.65100346023223</v>
      </c>
      <c r="BE36" s="154">
        <f>BC34*Assumption!$D$5</f>
        <v>819.42768644069622</v>
      </c>
      <c r="BF36" s="154">
        <f>BD34*Assumption!$D$5</f>
        <v>744.93266856353409</v>
      </c>
      <c r="BG36" s="154">
        <f>BE34*Assumption!$D$5</f>
        <v>777.54287314356725</v>
      </c>
      <c r="BH36" s="154">
        <f>BF34*Assumption!$D$5</f>
        <v>854.25550777962292</v>
      </c>
      <c r="BI36" s="155">
        <f>BG34*Assumption!$D$5</f>
        <v>781.20152196098422</v>
      </c>
      <c r="BJ36" s="154">
        <f>BH34*Assumption!$D$5</f>
        <v>818.31562671581253</v>
      </c>
      <c r="BK36" s="154">
        <f>BI34*Assumption!$D$5</f>
        <v>900.84737559261555</v>
      </c>
      <c r="BL36" s="154">
        <f>BJ34*Assumption!$D$5</f>
        <v>258.18834380379155</v>
      </c>
      <c r="BM36" s="154">
        <f>BK34*Assumption!$D$5</f>
        <v>269.03199019457747</v>
      </c>
      <c r="BN36" s="154">
        <f>BL34*Assumption!$D$5</f>
        <v>866.02680269328175</v>
      </c>
      <c r="BO36" s="154">
        <f>BM34*Assumption!$D$5</f>
        <v>812.23841193487851</v>
      </c>
      <c r="BP36" s="154">
        <f>BN34*Assumption!$D$5</f>
        <v>842.82390589300485</v>
      </c>
      <c r="BQ36" s="154">
        <f>BO34*Assumption!$D$5</f>
        <v>874.12828751789107</v>
      </c>
      <c r="BR36" s="154">
        <f>BP34*Assumption!$D$5</f>
        <v>817.90805798653935</v>
      </c>
      <c r="BS36" s="154">
        <f>BQ34*Assumption!$D$5</f>
        <v>849.27059799745462</v>
      </c>
      <c r="BT36" s="154">
        <f>BR34*Assumption!$D$5</f>
        <v>882.44453879146863</v>
      </c>
      <c r="BU36" s="155">
        <f>BS34*Assumption!$D$5</f>
        <v>828.63961736862416</v>
      </c>
      <c r="BV36" s="154">
        <f>BT34*Assumption!$D$5</f>
        <v>863.63741280922034</v>
      </c>
      <c r="BW36" s="154">
        <f>BU34*Assumption!$D$5</f>
        <v>900.0672796415605</v>
      </c>
      <c r="BX36" s="154">
        <f>BV34*Assumption!$D$5</f>
        <v>279.28059396655124</v>
      </c>
      <c r="BY36" s="154">
        <f>BW34*Assumption!$D$5</f>
        <v>291.13478964217592</v>
      </c>
      <c r="BZ36" s="154">
        <f>BX34*Assumption!$D$5</f>
        <v>939.04858145714479</v>
      </c>
      <c r="CA36" s="154">
        <f>BY34*Assumption!$D$5</f>
        <v>895.50314436507585</v>
      </c>
      <c r="CB36" s="154">
        <f>BZ34*Assumption!$D$5</f>
        <v>928.67107720694082</v>
      </c>
      <c r="CC36" s="154">
        <f>CA34*Assumption!$D$5</f>
        <v>962.80917023902521</v>
      </c>
      <c r="CD36" s="154">
        <f>CB34*Assumption!$D$5</f>
        <v>914.14017126021702</v>
      </c>
      <c r="CE36" s="154">
        <f>CC34*Assumption!$D$5</f>
        <v>948.01922769294652</v>
      </c>
      <c r="CF36" s="154">
        <f>CD34*Assumption!$D$5</f>
        <v>983.95549281654121</v>
      </c>
      <c r="CG36" s="155">
        <f>CE34*Assumption!$D$5</f>
        <v>938.38554802665271</v>
      </c>
      <c r="CH36" s="154">
        <f>CF34*Assumption!$D$5</f>
        <v>976.30299923574569</v>
      </c>
      <c r="CI36" s="154">
        <f>CG34*Assumption!$D$5</f>
        <v>1015.8941974009145</v>
      </c>
      <c r="CJ36" s="154">
        <f>CH34*Assumption!$D$5</f>
        <v>313.8499960817328</v>
      </c>
      <c r="CK36" s="154">
        <f>CI34*Assumption!$D$5</f>
        <v>326.87044383846677</v>
      </c>
      <c r="CL36" s="154">
        <f>CJ34*Assumption!$D$5</f>
        <v>1056.0279547395021</v>
      </c>
      <c r="CM36" s="154">
        <f>CK34*Assumption!$D$5</f>
        <v>1006.2728552474599</v>
      </c>
      <c r="CN36" s="154">
        <f>CL34*Assumption!$D$5</f>
        <v>1043.0484091801877</v>
      </c>
      <c r="CO36" s="154">
        <f>CM34*Assumption!$D$5</f>
        <v>1081.0569099548143</v>
      </c>
      <c r="CP36" s="154">
        <f>CN34*Assumption!$D$5</f>
        <v>1026.3021933465664</v>
      </c>
      <c r="CQ36" s="154">
        <f>CO34*Assumption!$D$5</f>
        <v>1064.0341267214283</v>
      </c>
      <c r="CR36" s="154">
        <f>CP34*Assumption!$D$5</f>
        <v>1104.1148202794986</v>
      </c>
      <c r="CS36" s="155">
        <f>CQ34*Assumption!$D$5</f>
        <v>1052.9437231838574</v>
      </c>
    </row>
    <row r="37" spans="1:97" x14ac:dyDescent="0.25">
      <c r="A37" s="134" t="s">
        <v>67</v>
      </c>
      <c r="B37" s="243">
        <v>288</v>
      </c>
      <c r="C37" s="134">
        <v>289</v>
      </c>
      <c r="D37" s="134">
        <v>313</v>
      </c>
      <c r="E37" s="134">
        <v>357</v>
      </c>
      <c r="F37" s="134">
        <v>348</v>
      </c>
      <c r="G37" s="134">
        <v>247</v>
      </c>
      <c r="H37" s="134">
        <v>247</v>
      </c>
      <c r="I37" s="134">
        <v>351</v>
      </c>
      <c r="J37" s="134">
        <v>390</v>
      </c>
      <c r="K37" s="134">
        <v>419</v>
      </c>
      <c r="L37" s="134">
        <v>347</v>
      </c>
      <c r="M37" s="159">
        <v>341</v>
      </c>
      <c r="N37" s="134">
        <v>371</v>
      </c>
      <c r="O37" s="134">
        <v>387</v>
      </c>
      <c r="P37" s="134">
        <v>479</v>
      </c>
      <c r="Q37" s="134">
        <v>490</v>
      </c>
      <c r="R37" s="134">
        <v>409</v>
      </c>
      <c r="S37" s="134">
        <v>238</v>
      </c>
      <c r="T37" s="237">
        <v>354</v>
      </c>
      <c r="U37" s="237">
        <v>461</v>
      </c>
      <c r="V37" s="237">
        <f>Q34*Assumption!$G$5+R34*Assumption!$F$5+S34*Assumption!$E$5</f>
        <v>524.70000000000005</v>
      </c>
      <c r="W37" s="237">
        <f>R34*Assumption!$G$5+S34*Assumption!$F$5+T34*Assumption!$E$5</f>
        <v>545.1</v>
      </c>
      <c r="X37" s="237">
        <f>S34*Assumption!$G$5+T34*Assumption!$F$5+U34*Assumption!$E$5</f>
        <v>551.6</v>
      </c>
      <c r="Y37" s="238">
        <f>T34*Assumption!$G$5+U34*Assumption!$F$5+V34*Assumption!$E$5</f>
        <v>629.36870579200001</v>
      </c>
      <c r="Z37" s="154">
        <f>U34*Assumption!$G$5+V34*Assumption!$F$5+W34*Assumption!$E$5</f>
        <v>804.91730456959999</v>
      </c>
      <c r="AA37" s="154">
        <f>V34*Assumption!$G$5+W34*Assumption!$F$5+X34*Assumption!$E$5</f>
        <v>993.38970340198398</v>
      </c>
      <c r="AB37" s="154">
        <f>W34*Assumption!$G$5+X34*Assumption!$F$5+Y34*Assumption!$E$5</f>
        <v>1077.8769712312637</v>
      </c>
      <c r="AC37" s="154">
        <f>X34*Assumption!$G$5+Y34*Assumption!$F$5+Z34*Assumption!$E$5</f>
        <v>826.72006839189487</v>
      </c>
      <c r="AD37" s="154">
        <f>Y34*Assumption!$G$5+Z34*Assumption!$F$5+AA34*Assumption!$E$5</f>
        <v>591.85841549944621</v>
      </c>
      <c r="AE37" s="154">
        <f>Z34*Assumption!$G$5+AA34*Assumption!$F$5+AB34*Assumption!$E$5</f>
        <v>589.69650889033426</v>
      </c>
      <c r="AF37" s="154">
        <f>AA34*Assumption!$G$5+AB34*Assumption!$F$5+AC34*Assumption!$E$5</f>
        <v>752.93634959603116</v>
      </c>
      <c r="AG37" s="154">
        <f>AB34*Assumption!$G$5+AC34*Assumption!$F$5+AD34*Assumption!$E$5</f>
        <v>958.79181502756205</v>
      </c>
      <c r="AH37" s="154">
        <f>AC34*Assumption!$G$5+AD34*Assumption!$F$5+AE34*Assumption!$E$5</f>
        <v>1092.6489006572588</v>
      </c>
      <c r="AI37" s="154">
        <f>AD34*Assumption!$G$5+AE34*Assumption!$F$5+AF34*Assumption!$E$5</f>
        <v>1096.7331934175768</v>
      </c>
      <c r="AJ37" s="154">
        <f>AE34*Assumption!$G$5+AF34*Assumption!$F$5+AG34*Assumption!$E$5</f>
        <v>1122.0631981664787</v>
      </c>
      <c r="AK37" s="155">
        <f>AF34*Assumption!$G$5+AG34*Assumption!$F$5+AH34*Assumption!$E$5</f>
        <v>1179.5271350313062</v>
      </c>
      <c r="AL37" s="154">
        <f>AG34*Assumption!$G$5+AH34*Assumption!$F$5+AI34*Assumption!$E$5</f>
        <v>1197.3839112180103</v>
      </c>
      <c r="AM37" s="154">
        <f>AH34*Assumption!$G$5+AI34*Assumption!$F$5+AJ34*Assumption!$E$5</f>
        <v>1220.5545531134617</v>
      </c>
      <c r="AN37" s="154">
        <f>AI34*Assumption!$G$5+AJ34*Assumption!$F$5+AK34*Assumption!$E$5</f>
        <v>1271.0434282127894</v>
      </c>
      <c r="AO37" s="154">
        <f>AJ34*Assumption!$G$5+AK34*Assumption!$F$5+AL34*Assumption!$E$5</f>
        <v>1012.9753610170441</v>
      </c>
      <c r="AP37" s="154">
        <f>AK34*Assumption!$G$5+AL34*Assumption!$F$5+AM34*Assumption!$E$5</f>
        <v>757.99599936891218</v>
      </c>
      <c r="AQ37" s="154">
        <f>AL34*Assumption!$G$5+AM34*Assumption!$F$5+AN34*Assumption!$E$5</f>
        <v>822.4114103678362</v>
      </c>
      <c r="AR37" s="154">
        <f>AM34*Assumption!$G$5+AN34*Assumption!$F$5+AO34*Assumption!$E$5</f>
        <v>1137.5401469751209</v>
      </c>
      <c r="AS37" s="154">
        <f>AN34*Assumption!$G$5+AO34*Assumption!$F$5+AP34*Assumption!$E$5</f>
        <v>1431.458629106085</v>
      </c>
      <c r="AT37" s="154">
        <f>AO34*Assumption!$G$5+AP34*Assumption!$F$5+AQ34*Assumption!$E$5</f>
        <v>1549.6326171039689</v>
      </c>
      <c r="AU37" s="154">
        <f>AP34*Assumption!$G$5+AQ34*Assumption!$F$5+AR34*Assumption!$E$5</f>
        <v>1564.8137939030673</v>
      </c>
      <c r="AV37" s="154">
        <f>AQ34*Assumption!$G$5+AR34*Assumption!$F$5+AS34*Assumption!$E$5</f>
        <v>1587.7507650621023</v>
      </c>
      <c r="AW37" s="155">
        <f>AR34*Assumption!$G$5+AS34*Assumption!$F$5+AT34*Assumption!$E$5</f>
        <v>1643.1184457063855</v>
      </c>
      <c r="AX37" s="154">
        <f>AS34*Assumption!$G$5+AT34*Assumption!$F$5+AU34*Assumption!$E$5</f>
        <v>1659.7832979198965</v>
      </c>
      <c r="AY37" s="154">
        <f>AT34*Assumption!$G$5+AU34*Assumption!$F$5+AV34*Assumption!$E$5</f>
        <v>1686.0168289341195</v>
      </c>
      <c r="AZ37" s="154">
        <f>AU34*Assumption!$G$5+AV34*Assumption!$F$5+AW34*Assumption!$E$5</f>
        <v>1685.8102598820142</v>
      </c>
      <c r="BA37" s="154">
        <f>AV34*Assumption!$G$5+AW34*Assumption!$F$5+AX34*Assumption!$E$5</f>
        <v>1250.9027113615277</v>
      </c>
      <c r="BB37" s="154">
        <f>AW34*Assumption!$G$5+AX34*Assumption!$F$5+AY34*Assumption!$E$5</f>
        <v>856.08478663983954</v>
      </c>
      <c r="BC37" s="154">
        <f>AX34*Assumption!$G$5+AY34*Assumption!$F$5+AZ34*Assumption!$E$5</f>
        <v>942.63389944588653</v>
      </c>
      <c r="BD37" s="154">
        <f>AY34*Assumption!$G$5+AZ34*Assumption!$F$5+BA34*Assumption!$E$5</f>
        <v>1305.2056992315672</v>
      </c>
      <c r="BE37" s="154">
        <f>AZ34*Assumption!$G$5+BA34*Assumption!$F$5+BB34*Assumption!$E$5</f>
        <v>1636.2507754057851</v>
      </c>
      <c r="BF37" s="154">
        <f>BA34*Assumption!$G$5+BB34*Assumption!$F$5+BC34*Assumption!$E$5</f>
        <v>1693.8121367818585</v>
      </c>
      <c r="BG37" s="154">
        <f>BB34*Assumption!$G$5+BC34*Assumption!$F$5+BD34*Assumption!$E$5</f>
        <v>1703.3011762478463</v>
      </c>
      <c r="BH37" s="154">
        <f>BC34*Assumption!$G$5+BD34*Assumption!$F$5+BE34*Assumption!$E$5</f>
        <v>1721.2039772355215</v>
      </c>
      <c r="BI37" s="155">
        <f>BD34*Assumption!$G$5+BE34*Assumption!$F$5+BF34*Assumption!$E$5</f>
        <v>1762.7831774340166</v>
      </c>
      <c r="BJ37" s="154">
        <f>BE34*Assumption!$G$5+BF34*Assumption!$F$5+BG34*Assumption!$E$5</f>
        <v>1778.3850493691198</v>
      </c>
      <c r="BK37" s="154">
        <f>BF34*Assumption!$G$5+BG34*Assumption!$F$5+BH34*Assumption!$E$5</f>
        <v>1804.2598646453816</v>
      </c>
      <c r="BL37" s="154">
        <f>BG34*Assumption!$G$5+BH34*Assumption!$F$5+BI34*Assumption!$E$5</f>
        <v>1854.968160370265</v>
      </c>
      <c r="BM37" s="154">
        <f>BH34*Assumption!$G$5+BI34*Assumption!$F$5+BJ34*Assumption!$E$5</f>
        <v>1398.0349620919492</v>
      </c>
      <c r="BN37" s="154">
        <f>BI34*Assumption!$G$5+BJ34*Assumption!$F$5+BK34*Assumption!$E$5</f>
        <v>985.75353491987948</v>
      </c>
      <c r="BO37" s="154">
        <f>BJ34*Assumption!$G$5+BK34*Assumption!$F$5+BL34*Assumption!$E$5</f>
        <v>1090.5861490243205</v>
      </c>
      <c r="BP37" s="154">
        <f>BK34*Assumption!$G$5+BL34*Assumption!$F$5+BM34*Assumption!$E$5</f>
        <v>1492.0301953157332</v>
      </c>
      <c r="BQ37" s="154">
        <f>BL34*Assumption!$G$5+BM34*Assumption!$F$5+BN34*Assumption!$E$5</f>
        <v>1855.2022049313559</v>
      </c>
      <c r="BR37" s="154">
        <f>BM34*Assumption!$G$5+BN34*Assumption!$F$5+BO34*Assumption!$E$5</f>
        <v>1870.1288540003616</v>
      </c>
      <c r="BS37" s="154">
        <f>BN34*Assumption!$G$5+BO34*Assumption!$F$5+BP34*Assumption!$E$5</f>
        <v>1865.1690433553244</v>
      </c>
      <c r="BT37" s="154">
        <f>BO34*Assumption!$G$5+BP34*Assumption!$F$5+BQ34*Assumption!$E$5</f>
        <v>1869.9253594729221</v>
      </c>
      <c r="BU37" s="155">
        <f>BP34*Assumption!$G$5+BQ34*Assumption!$F$5+BR34*Assumption!$E$5</f>
        <v>1885.4630362350704</v>
      </c>
      <c r="BV37" s="154">
        <f>BQ34*Assumption!$G$5+BR34*Assumption!$F$5+BS34*Assumption!$E$5</f>
        <v>1884.4055051025266</v>
      </c>
      <c r="BW37" s="154">
        <f>BR34*Assumption!$G$5+BS34*Assumption!$F$5+BT34*Assumption!$E$5</f>
        <v>1895.1835638739942</v>
      </c>
      <c r="BX37" s="154">
        <f>BS34*Assumption!$G$5+BT34*Assumption!$F$5+BU34*Assumption!$E$5</f>
        <v>1917.6671401061867</v>
      </c>
      <c r="BY37" s="154">
        <f>BT34*Assumption!$G$5+BU34*Assumption!$F$5+BV34*Assumption!$E$5</f>
        <v>1443.8463353767004</v>
      </c>
      <c r="BZ37" s="154">
        <f>BU34*Assumption!$G$5+BV34*Assumption!$F$5+BW34*Assumption!$E$5</f>
        <v>1019.4153845002767</v>
      </c>
      <c r="CA37" s="154">
        <f>BV34*Assumption!$G$5+BW34*Assumption!$F$5+BX34*Assumption!$E$5</f>
        <v>1181.6858676791262</v>
      </c>
      <c r="CB37" s="154">
        <f>BW34*Assumption!$G$5+BX34*Assumption!$F$5+BY34*Assumption!$E$5</f>
        <v>1629.9130487340713</v>
      </c>
      <c r="CC37" s="154">
        <f>BX34*Assumption!$G$5+BY34*Assumption!$F$5+BZ34*Assumption!$E$5</f>
        <v>2034.9665386267291</v>
      </c>
      <c r="CD37" s="154">
        <f>BY34*Assumption!$G$5+BZ34*Assumption!$F$5+CA34*Assumption!$E$5</f>
        <v>2060.6515545843413</v>
      </c>
      <c r="CE37" s="154">
        <f>BZ34*Assumption!$G$5+CA34*Assumption!$F$5+CB34*Assumption!$E$5</f>
        <v>2065.7696868417429</v>
      </c>
      <c r="CF37" s="154">
        <f>CA34*Assumption!$G$5+CB34*Assumption!$F$5+CC34*Assumption!$E$5</f>
        <v>2079.9989517683416</v>
      </c>
      <c r="CG37" s="155">
        <f>CB34*Assumption!$G$5+CC34*Assumption!$F$5+CD34*Assumption!$E$5</f>
        <v>2104.4862698888692</v>
      </c>
      <c r="CH37" s="154">
        <f>CC34*Assumption!$G$5+CD34*Assumption!$F$5+CE34*Assumption!$E$5</f>
        <v>2113.9882315880727</v>
      </c>
      <c r="CI37" s="154">
        <f>CD34*Assumption!$G$5+CE34*Assumption!$F$5+CF34*Assumption!$E$5</f>
        <v>2135.0374512601875</v>
      </c>
      <c r="CJ37" s="154">
        <f>CE34*Assumption!$G$5+CF34*Assumption!$F$5+CG34*Assumption!$E$5</f>
        <v>2167.5355644228898</v>
      </c>
      <c r="CK37" s="154">
        <f>CF34*Assumption!$G$5+CG34*Assumption!$F$5+CH34*Assumption!$E$5</f>
        <v>1629.4607732499726</v>
      </c>
      <c r="CL37" s="154">
        <f>CG34*Assumption!$G$5+CH34*Assumption!$F$5+CI34*Assumption!$E$5</f>
        <v>1148.1346008089845</v>
      </c>
      <c r="CM37" s="154">
        <f>CH34*Assumption!$G$5+CI34*Assumption!$F$5+CJ34*Assumption!$E$5</f>
        <v>1328.3596548711243</v>
      </c>
      <c r="CN37" s="154">
        <f>CI34*Assumption!$G$5+CJ34*Assumption!$F$5+CK34*Assumption!$E$5</f>
        <v>1831.9580198091576</v>
      </c>
      <c r="CO37" s="154">
        <f>CJ34*Assumption!$G$5+CK34*Assumption!$F$5+CL34*Assumption!$E$5</f>
        <v>2286.7857882748144</v>
      </c>
      <c r="CP37" s="154">
        <f>CK34*Assumption!$G$5+CL34*Assumption!$F$5+CM34*Assumption!$E$5</f>
        <v>2314.4664500404829</v>
      </c>
      <c r="CQ37" s="154">
        <f>CL34*Assumption!$G$5+CM34*Assumption!$F$5+CN34*Assumption!$E$5</f>
        <v>2319.5901443723537</v>
      </c>
      <c r="CR37" s="154">
        <f>CM34*Assumption!$G$5+CN34*Assumption!$F$5+CO34*Assumption!$E$5</f>
        <v>2335.0241923080289</v>
      </c>
      <c r="CS37" s="155">
        <f>CN34*Assumption!$G$5+CO34*Assumption!$F$5+CP34*Assumption!$E$5</f>
        <v>2361.9969062489881</v>
      </c>
    </row>
    <row r="38" spans="1:97" x14ac:dyDescent="0.25">
      <c r="A38" s="134" t="s">
        <v>68</v>
      </c>
      <c r="B38" s="243">
        <v>198</v>
      </c>
      <c r="C38" s="134">
        <v>253</v>
      </c>
      <c r="D38" s="134">
        <v>299</v>
      </c>
      <c r="E38" s="134">
        <v>341</v>
      </c>
      <c r="F38" s="134">
        <v>320</v>
      </c>
      <c r="G38" s="134">
        <v>295</v>
      </c>
      <c r="H38" s="134">
        <v>306</v>
      </c>
      <c r="I38" s="134">
        <v>308</v>
      </c>
      <c r="J38" s="134">
        <v>269</v>
      </c>
      <c r="K38" s="134">
        <v>339</v>
      </c>
      <c r="L38" s="134">
        <v>411</v>
      </c>
      <c r="M38" s="159">
        <v>413</v>
      </c>
      <c r="N38" s="134">
        <v>432</v>
      </c>
      <c r="O38" s="134">
        <v>480</v>
      </c>
      <c r="P38" s="134">
        <v>504</v>
      </c>
      <c r="Q38" s="134">
        <v>517</v>
      </c>
      <c r="R38" s="134">
        <v>466</v>
      </c>
      <c r="S38" s="134">
        <v>509</v>
      </c>
      <c r="T38" s="237">
        <v>512</v>
      </c>
      <c r="U38" s="237">
        <v>471</v>
      </c>
      <c r="V38" s="237">
        <f>K34*Assumption!$M$5+'Plan Agency North'!L34*Assumption!$L$5+'Plan Agency North'!M34*Assumption!$K$5+'Plan Agency North'!N34*Assumption!$J$5+'Plan Agency North'!O34*Assumption!$I$5+'Plan Agency North'!P34*Assumption!$H$5</f>
        <v>686.95</v>
      </c>
      <c r="W38" s="237">
        <f>L34*Assumption!$M$5+'Plan Agency North'!M34*Assumption!$L$5+'Plan Agency North'!N34*Assumption!$K$5+'Plan Agency North'!O34*Assumption!$J$5+'Plan Agency North'!P34*Assumption!$I$5+'Plan Agency North'!Q34*Assumption!$H$5</f>
        <v>690.15</v>
      </c>
      <c r="X38" s="237">
        <f>M34*Assumption!$M$5+'Plan Agency North'!N34*Assumption!$L$5+'Plan Agency North'!O34*Assumption!$K$5+'Plan Agency North'!P34*Assumption!$J$5+'Plan Agency North'!Q34*Assumption!$I$5+'Plan Agency North'!R34*Assumption!$H$5</f>
        <v>797.2</v>
      </c>
      <c r="Y38" s="238">
        <f>N34*Assumption!$M$5+'Plan Agency North'!O34*Assumption!$L$5+'Plan Agency North'!P34*Assumption!$K$5+'Plan Agency North'!Q34*Assumption!$J$5+'Plan Agency North'!R34*Assumption!$I$5+'Plan Agency North'!S34*Assumption!$H$5</f>
        <v>1171</v>
      </c>
      <c r="Z38" s="154">
        <f>O34*Assumption!$M$5+'Plan Agency North'!P34*Assumption!$L$5+'Plan Agency North'!Q34*Assumption!$K$5+'Plan Agency North'!R34*Assumption!$J$5+'Plan Agency North'!S34*Assumption!$I$5+'Plan Agency North'!T34*Assumption!$H$5</f>
        <v>1392.1000000000001</v>
      </c>
      <c r="AA38" s="154">
        <f>P34*Assumption!$M$5+'Plan Agency North'!Q34*Assumption!$L$5+'Plan Agency North'!R34*Assumption!$K$5+'Plan Agency North'!S34*Assumption!$J$5+'Plan Agency North'!T34*Assumption!$I$5+'Plan Agency North'!U34*Assumption!$H$5</f>
        <v>1659.6000000000001</v>
      </c>
      <c r="AB38" s="154">
        <f>Q34*Assumption!$M$5+'Plan Agency North'!R34*Assumption!$L$5+'Plan Agency North'!S34*Assumption!$K$5+'Plan Agency North'!T34*Assumption!$J$5+'Plan Agency North'!U34*Assumption!$I$5+'Plan Agency North'!V34*Assumption!$H$5</f>
        <v>1827.4540848000001</v>
      </c>
      <c r="AC38" s="154">
        <f>R34*Assumption!$M$5+'Plan Agency North'!S34*Assumption!$L$5+'Plan Agency North'!T34*Assumption!$K$5+'Plan Agency North'!U34*Assumption!$J$5+'Plan Agency North'!V34*Assumption!$I$5+'Plan Agency North'!W34*Assumption!$H$5</f>
        <v>1963.3430542880001</v>
      </c>
      <c r="AD38" s="154">
        <f>S34*Assumption!$M$5+'Plan Agency North'!T34*Assumption!$L$5+'Plan Agency North'!U34*Assumption!$K$5+'Plan Agency North'!V34*Assumption!$J$5+'Plan Agency North'!W34*Assumption!$I$5+'Plan Agency North'!X34*Assumption!$H$5</f>
        <v>1965.2424309391999</v>
      </c>
      <c r="AE38" s="154">
        <f>T34*Assumption!$M$5+'Plan Agency North'!U34*Assumption!$L$5+'Plan Agency North'!V34*Assumption!$K$5+'Plan Agency North'!W34*Assumption!$J$5+'Plan Agency North'!X34*Assumption!$I$5+'Plan Agency North'!Y34*Assumption!$H$5</f>
        <v>2046.2669565693282</v>
      </c>
      <c r="AF38" s="154">
        <f>U34*Assumption!$M$5+'Plan Agency North'!V34*Assumption!$L$5+'Plan Agency North'!W34*Assumption!$K$5+'Plan Agency North'!X34*Assumption!$J$5+'Plan Agency North'!Y34*Assumption!$I$5+'Plan Agency North'!Z34*Assumption!$H$5</f>
        <v>1716.163129138027</v>
      </c>
      <c r="AG38" s="154">
        <f>V34*Assumption!$M$5+'Plan Agency North'!W34*Assumption!$L$5+'Plan Agency North'!X34*Assumption!$K$5+'Plan Agency North'!Y34*Assumption!$J$5+'Plan Agency North'!Z34*Assumption!$I$5+'Plan Agency North'!AA34*Assumption!$H$5</f>
        <v>1456.0008061868937</v>
      </c>
      <c r="AH38" s="154">
        <f>W34*Assumption!$M$5+'Plan Agency North'!X34*Assumption!$L$5+'Plan Agency North'!Y34*Assumption!$K$5+'Plan Agency North'!Z34*Assumption!$J$5+'Plan Agency North'!AA34*Assumption!$I$5+'Plan Agency North'!AB34*Assumption!$H$5</f>
        <v>1443.7362432406587</v>
      </c>
      <c r="AI38" s="154">
        <f>X34*Assumption!$M$5+'Plan Agency North'!Y34*Assumption!$L$5+'Plan Agency North'!Z34*Assumption!$K$5+'Plan Agency North'!AA34*Assumption!$J$5+'Plan Agency North'!AB34*Assumption!$I$5+'Plan Agency North'!AC34*Assumption!$H$5</f>
        <v>1429.6795271486726</v>
      </c>
      <c r="AJ38" s="154">
        <f>Y34*Assumption!$M$5+'Plan Agency North'!Z34*Assumption!$L$5+'Plan Agency North'!AA34*Assumption!$K$5+'Plan Agency North'!AB34*Assumption!$J$5+'Plan Agency North'!AC34*Assumption!$I$5+'Plan Agency North'!AD34*Assumption!$H$5</f>
        <v>1478.5813556545336</v>
      </c>
      <c r="AK38" s="155">
        <f>Z34*Assumption!$M$5+'Plan Agency North'!AA34*Assumption!$L$5+'Plan Agency North'!AB34*Assumption!$K$5+'Plan Agency North'!AC34*Assumption!$J$5+'Plan Agency North'!AD34*Assumption!$I$5+'Plan Agency North'!AE34*Assumption!$H$5</f>
        <v>1776.5062806904371</v>
      </c>
      <c r="AL38" s="154">
        <f>AA34*Assumption!$M$5+'Plan Agency North'!AB34*Assumption!$L$5+'Plan Agency North'!AC34*Assumption!$K$5+'Plan Agency North'!AD34*Assumption!$J$5+'Plan Agency North'!AE34*Assumption!$I$5+'Plan Agency North'!AF34*Assumption!$H$5</f>
        <v>1938.9365729392375</v>
      </c>
      <c r="AM38" s="154">
        <f>AB34*Assumption!$M$5+'Plan Agency North'!AC34*Assumption!$L$5+'Plan Agency North'!AD34*Assumption!$K$5+'Plan Agency North'!AE34*Assumption!$J$5+'Plan Agency North'!AF34*Assumption!$I$5+'Plan Agency North'!AG34*Assumption!$H$5</f>
        <v>2105.6355706620543</v>
      </c>
      <c r="AN38" s="154">
        <f>AC34*Assumption!$M$5+'Plan Agency North'!AD34*Assumption!$L$5+'Plan Agency North'!AE34*Assumption!$K$5+'Plan Agency North'!AF34*Assumption!$J$5+'Plan Agency North'!AG34*Assumption!$I$5+'Plan Agency North'!AH34*Assumption!$H$5</f>
        <v>2258.7606508983631</v>
      </c>
      <c r="AO38" s="154">
        <f>AD34*Assumption!$M$5+'Plan Agency North'!AE34*Assumption!$L$5+'Plan Agency North'!AF34*Assumption!$K$5+'Plan Agency North'!AG34*Assumption!$J$5+'Plan Agency North'!AH34*Assumption!$I$5+'Plan Agency North'!AI34*Assumption!$H$5</f>
        <v>2252.4678991558776</v>
      </c>
      <c r="AP38" s="154">
        <f>AE34*Assumption!$M$5+'Plan Agency North'!AF34*Assumption!$L$5+'Plan Agency North'!AG34*Assumption!$K$5+'Plan Agency North'!AH34*Assumption!$J$5+'Plan Agency North'!AI34*Assumption!$I$5+'Plan Agency North'!AJ34*Assumption!$H$5</f>
        <v>2265.7145537493489</v>
      </c>
      <c r="AQ38" s="154">
        <f>AF34*Assumption!$M$5+'Plan Agency North'!AG34*Assumption!$L$5+'Plan Agency North'!AH34*Assumption!$K$5+'Plan Agency North'!AI34*Assumption!$J$5+'Plan Agency North'!AJ34*Assumption!$I$5+'Plan Agency North'!AK34*Assumption!$H$5</f>
        <v>2394.7356516429927</v>
      </c>
      <c r="AR38" s="154">
        <f>AG34*Assumption!$M$5+'Plan Agency North'!AH34*Assumption!$L$5+'Plan Agency North'!AI34*Assumption!$K$5+'Plan Agency North'!AJ34*Assumption!$J$5+'Plan Agency North'!AK34*Assumption!$I$5+'Plan Agency North'!AL34*Assumption!$H$5</f>
        <v>2066.1677156897008</v>
      </c>
      <c r="AS38" s="154">
        <f>AH34*Assumption!$M$5+'Plan Agency North'!AI34*Assumption!$L$5+'Plan Agency North'!AJ34*Assumption!$K$5+'Plan Agency North'!AK34*Assumption!$J$5+'Plan Agency North'!AL34*Assumption!$I$5+'Plan Agency North'!AM34*Assumption!$H$5</f>
        <v>1739.7838655397425</v>
      </c>
      <c r="AT38" s="154">
        <f>AI34*Assumption!$M$5+'Plan Agency North'!AJ34*Assumption!$L$5+'Plan Agency North'!AK34*Assumption!$K$5+'Plan Agency North'!AL34*Assumption!$J$5+'Plan Agency North'!AM34*Assumption!$I$5+'Plan Agency North'!AN34*Assumption!$H$5</f>
        <v>1854.09629986352</v>
      </c>
      <c r="AU38" s="154">
        <f>AJ34*Assumption!$M$5+'Plan Agency North'!AK34*Assumption!$L$5+'Plan Agency North'!AL34*Assumption!$K$5+'Plan Agency North'!AM34*Assumption!$J$5+'Plan Agency North'!AN34*Assumption!$I$5+'Plan Agency North'!AO34*Assumption!$H$5</f>
        <v>1866.3455700972897</v>
      </c>
      <c r="AV38" s="154">
        <f>AK34*Assumption!$M$5+'Plan Agency North'!AL34*Assumption!$L$5+'Plan Agency North'!AM34*Assumption!$K$5+'Plan Agency North'!AN34*Assumption!$J$5+'Plan Agency North'!AO34*Assumption!$I$5+'Plan Agency North'!AP34*Assumption!$H$5</f>
        <v>1952.6197304133866</v>
      </c>
      <c r="AW38" s="155">
        <f>AL34*Assumption!$M$5+'Plan Agency North'!AM34*Assumption!$L$5+'Plan Agency North'!AN34*Assumption!$K$5+'Plan Agency North'!AO34*Assumption!$J$5+'Plan Agency North'!AP34*Assumption!$I$5+'Plan Agency North'!AQ34*Assumption!$H$5</f>
        <v>2147.1236156323339</v>
      </c>
      <c r="AX38" s="154">
        <f>AM34*Assumption!$M$5+'Plan Agency North'!AN34*Assumption!$L$5+'Plan Agency North'!AO34*Assumption!$K$5+'Plan Agency North'!AP34*Assumption!$J$5+'Plan Agency North'!AQ34*Assumption!$I$5+'Plan Agency North'!AR34*Assumption!$H$5</f>
        <v>2330.3694610801626</v>
      </c>
      <c r="AY38" s="154">
        <f>AN34*Assumption!$M$5+'Plan Agency North'!AO34*Assumption!$L$5+'Plan Agency North'!AP34*Assumption!$K$5+'Plan Agency North'!AQ34*Assumption!$J$5+'Plan Agency North'!AR34*Assumption!$I$5+'Plan Agency North'!AS34*Assumption!$H$5</f>
        <v>2493.3652775336714</v>
      </c>
      <c r="AZ38" s="154">
        <f>AO34*Assumption!$M$5+'Plan Agency North'!AP34*Assumption!$L$5+'Plan Agency North'!AQ34*Assumption!$K$5+'Plan Agency North'!AR34*Assumption!$J$5+'Plan Agency North'!AS34*Assumption!$I$5+'Plan Agency North'!AT34*Assumption!$H$5</f>
        <v>2616.9539192156999</v>
      </c>
      <c r="BA38" s="154">
        <f>AP34*Assumption!$M$5+'Plan Agency North'!AQ34*Assumption!$L$5+'Plan Agency North'!AR34*Assumption!$K$5+'Plan Agency North'!AS34*Assumption!$J$5+'Plan Agency North'!AT34*Assumption!$I$5+'Plan Agency North'!AU34*Assumption!$H$5</f>
        <v>2563.7795567101275</v>
      </c>
      <c r="BB38" s="154">
        <f>AQ34*Assumption!$M$5+'Plan Agency North'!AR34*Assumption!$L$5+'Plan Agency North'!AS34*Assumption!$K$5+'Plan Agency North'!AT34*Assumption!$J$5+'Plan Agency North'!AU34*Assumption!$I$5+'Plan Agency North'!AV34*Assumption!$H$5</f>
        <v>2636.8859708399787</v>
      </c>
      <c r="BC38" s="154">
        <f>AR34*Assumption!$M$5+'Plan Agency North'!AS34*Assumption!$L$5+'Plan Agency North'!AT34*Assumption!$K$5+'Plan Agency North'!AU34*Assumption!$J$5+'Plan Agency North'!AV34*Assumption!$I$5+'Plan Agency North'!AW34*Assumption!$H$5</f>
        <v>2737.7460224761567</v>
      </c>
      <c r="BD38" s="154">
        <f>AS34*Assumption!$M$5+'Plan Agency North'!AT34*Assumption!$L$5+'Plan Agency North'!AU34*Assumption!$K$5+'Plan Agency North'!AV34*Assumption!$J$5+'Plan Agency North'!AW34*Assumption!$I$5+'Plan Agency North'!AX34*Assumption!$H$5</f>
        <v>2346.1439326340583</v>
      </c>
      <c r="BE38" s="154">
        <f>AT34*Assumption!$M$5+'Plan Agency North'!AU34*Assumption!$L$5+'Plan Agency North'!AV34*Assumption!$K$5+'Plan Agency North'!AW34*Assumption!$J$5+'Plan Agency North'!AX34*Assumption!$I$5+'Plan Agency North'!AY34*Assumption!$H$5</f>
        <v>2004.8375668844153</v>
      </c>
      <c r="BF38" s="154">
        <f>AU34*Assumption!$M$5+'Plan Agency North'!AV34*Assumption!$L$5+'Plan Agency North'!AW34*Assumption!$K$5+'Plan Agency North'!AX34*Assumption!$J$5+'Plan Agency North'!AY34*Assumption!$I$5+'Plan Agency North'!AZ34*Assumption!$H$5</f>
        <v>2219.5151579465787</v>
      </c>
      <c r="BG38" s="154">
        <f>AV34*Assumption!$M$5+'Plan Agency North'!AW34*Assumption!$L$5+'Plan Agency North'!AX34*Assumption!$K$5+'Plan Agency North'!AY34*Assumption!$J$5+'Plan Agency North'!AZ34*Assumption!$I$5+'Plan Agency North'!BA34*Assumption!$H$5</f>
        <v>2368.2852139823744</v>
      </c>
      <c r="BH38" s="154">
        <f>AW34*Assumption!$M$5+'Plan Agency North'!AX34*Assumption!$L$5+'Plan Agency North'!AY34*Assumption!$K$5+'Plan Agency North'!AZ34*Assumption!$J$5+'Plan Agency North'!BA34*Assumption!$I$5+'Plan Agency North'!BB34*Assumption!$H$5</f>
        <v>2519.2187348998577</v>
      </c>
      <c r="BI38" s="155">
        <f>AX34*Assumption!$M$5+'Plan Agency North'!AY34*Assumption!$L$5+'Plan Agency North'!AZ34*Assumption!$K$5+'Plan Agency North'!BA34*Assumption!$J$5+'Plan Agency North'!BB34*Assumption!$I$5+'Plan Agency North'!BC34*Assumption!$H$5</f>
        <v>2744.6439005527736</v>
      </c>
      <c r="BJ38" s="154">
        <f>AY34*Assumption!$M$5+'Plan Agency North'!AZ34*Assumption!$L$5+'Plan Agency North'!BA34*Assumption!$K$5+'Plan Agency North'!BB34*Assumption!$J$5+'Plan Agency North'!BC34*Assumption!$I$5+'Plan Agency North'!BD34*Assumption!$H$5</f>
        <v>3078.2473753410318</v>
      </c>
      <c r="BK38" s="154">
        <f>AZ34*Assumption!$M$5+'Plan Agency North'!BA34*Assumption!$L$5+'Plan Agency North'!BB34*Assumption!$K$5+'Plan Agency North'!BC34*Assumption!$J$5+'Plan Agency North'!BD34*Assumption!$I$5+'Plan Agency North'!BE34*Assumption!$H$5</f>
        <v>3274.2989866627163</v>
      </c>
      <c r="BL38" s="154">
        <f>BA34*Assumption!$M$5+'Plan Agency North'!BB34*Assumption!$L$5+'Plan Agency North'!BC34*Assumption!$K$5+'Plan Agency North'!BD34*Assumption!$J$5+'Plan Agency North'!BE34*Assumption!$I$5+'Plan Agency North'!BF34*Assumption!$H$5</f>
        <v>3333.0409830484414</v>
      </c>
      <c r="BM38" s="154">
        <f>BB34*Assumption!$M$5+'Plan Agency North'!BC34*Assumption!$L$5+'Plan Agency North'!BD34*Assumption!$K$5+'Plan Agency North'!BE34*Assumption!$J$5+'Plan Agency North'!BF34*Assumption!$I$5+'Plan Agency North'!BG34*Assumption!$H$5</f>
        <v>3372.3263264301786</v>
      </c>
      <c r="BN38" s="154">
        <f>BC34*Assumption!$M$5+'Plan Agency North'!BD34*Assumption!$L$5+'Plan Agency North'!BE34*Assumption!$K$5+'Plan Agency North'!BF34*Assumption!$J$5+'Plan Agency North'!BG34*Assumption!$I$5+'Plan Agency North'!BH34*Assumption!$H$5</f>
        <v>3438.8157172019041</v>
      </c>
      <c r="BO38" s="154">
        <f>BD34*Assumption!$M$5+'Plan Agency North'!BE34*Assumption!$L$5+'Plan Agency North'!BF34*Assumption!$K$5+'Plan Agency North'!BG34*Assumption!$J$5+'Plan Agency North'!BH34*Assumption!$I$5+'Plan Agency North'!BI34*Assumption!$H$5</f>
        <v>3500.7267464231882</v>
      </c>
      <c r="BP38" s="154">
        <f>BE34*Assumption!$M$5+'Plan Agency North'!BF34*Assumption!$L$5+'Plan Agency North'!BG34*Assumption!$K$5+'Plan Agency North'!BH34*Assumption!$J$5+'Plan Agency North'!BI34*Assumption!$I$5+'Plan Agency North'!BJ34*Assumption!$H$5</f>
        <v>2980.7711961256778</v>
      </c>
      <c r="BQ38" s="154">
        <f>BF34*Assumption!$M$5+'Plan Agency North'!BG34*Assumption!$L$5+'Plan Agency North'!BH34*Assumption!$K$5+'Plan Agency North'!BI34*Assumption!$J$5+'Plan Agency North'!BJ34*Assumption!$I$5+'Plan Agency North'!BK34*Assumption!$H$5</f>
        <v>2514.4248173545739</v>
      </c>
      <c r="BR38" s="154">
        <f>BG34*Assumption!$M$5+'Plan Agency North'!BH34*Assumption!$L$5+'Plan Agency North'!BI34*Assumption!$K$5+'Plan Agency North'!BJ34*Assumption!$J$5+'Plan Agency North'!BK34*Assumption!$I$5+'Plan Agency North'!BL34*Assumption!$H$5</f>
        <v>2660.8326414869089</v>
      </c>
      <c r="BS38" s="154">
        <f>BH34*Assumption!$M$5+'Plan Agency North'!BI34*Assumption!$L$5+'Plan Agency North'!BJ34*Assumption!$K$5+'Plan Agency North'!BK34*Assumption!$J$5+'Plan Agency North'!BL34*Assumption!$I$5+'Plan Agency North'!BM34*Assumption!$H$5</f>
        <v>2776.5367086765873</v>
      </c>
      <c r="BT38" s="154">
        <f>BI34*Assumption!$M$5+'Plan Agency North'!BJ34*Assumption!$L$5+'Plan Agency North'!BK34*Assumption!$K$5+'Plan Agency North'!BL34*Assumption!$J$5+'Plan Agency North'!BM34*Assumption!$I$5+'Plan Agency North'!BN34*Assumption!$H$5</f>
        <v>2913.6396400827275</v>
      </c>
      <c r="BU38" s="155">
        <f>BJ34*Assumption!$M$5+'Plan Agency North'!BK34*Assumption!$L$5+'Plan Agency North'!BL34*Assumption!$K$5+'Plan Agency North'!BM34*Assumption!$J$5+'Plan Agency North'!BN34*Assumption!$I$5+'Plan Agency North'!BO34*Assumption!$H$5</f>
        <v>3170.7561800787958</v>
      </c>
      <c r="BV38" s="154">
        <f>BK34*Assumption!$M$5+'Plan Agency North'!BL34*Assumption!$L$5+'Plan Agency North'!BM34*Assumption!$K$5+'Plan Agency North'!BN34*Assumption!$J$5+'Plan Agency North'!BO34*Assumption!$I$5+'Plan Agency North'!BP34*Assumption!$H$5</f>
        <v>3531.4159318113693</v>
      </c>
      <c r="BW38" s="154">
        <f>BL34*Assumption!$M$5+'Plan Agency North'!BM34*Assumption!$L$5+'Plan Agency North'!BN34*Assumption!$K$5+'Plan Agency North'!BO34*Assumption!$J$5+'Plan Agency North'!BP34*Assumption!$I$5+'Plan Agency North'!BQ34*Assumption!$H$5</f>
        <v>3728.1440236113112</v>
      </c>
      <c r="BX38" s="154">
        <f>BM34*Assumption!$M$5+'Plan Agency North'!BN34*Assumption!$L$5+'Plan Agency North'!BO34*Assumption!$K$5+'Plan Agency North'!BP34*Assumption!$J$5+'Plan Agency North'!BQ34*Assumption!$I$5+'Plan Agency North'!BR34*Assumption!$H$5</f>
        <v>3773.186216733287</v>
      </c>
      <c r="BY38" s="154">
        <f>BN34*Assumption!$M$5+'Plan Agency North'!BO34*Assumption!$L$5+'Plan Agency North'!BP34*Assumption!$K$5+'Plan Agency North'!BQ34*Assumption!$J$5+'Plan Agency North'!BR34*Assumption!$I$5+'Plan Agency North'!BS34*Assumption!$H$5</f>
        <v>3785.4018557419754</v>
      </c>
      <c r="BZ38" s="154">
        <f>BO34*Assumption!$M$5+'Plan Agency North'!BP34*Assumption!$L$5+'Plan Agency North'!BQ34*Assumption!$K$5+'Plan Agency North'!BR34*Assumption!$J$5+'Plan Agency North'!BS34*Assumption!$I$5+'Plan Agency North'!BT34*Assumption!$H$5</f>
        <v>3815.5443078624094</v>
      </c>
      <c r="CA38" s="154">
        <f>BP34*Assumption!$M$5+'Plan Agency North'!BQ34*Assumption!$L$5+'Plan Agency North'!BR34*Assumption!$K$5+'Plan Agency North'!BS34*Assumption!$J$5+'Plan Agency North'!BT34*Assumption!$I$5+'Plan Agency North'!BU34*Assumption!$H$5</f>
        <v>3873.124842289842</v>
      </c>
      <c r="CB38" s="154">
        <f>BQ34*Assumption!$M$5+'Plan Agency North'!BR34*Assumption!$L$5+'Plan Agency North'!BS34*Assumption!$K$5+'Plan Agency North'!BT34*Assumption!$J$5+'Plan Agency North'!BU34*Assumption!$I$5+'Plan Agency North'!BV34*Assumption!$H$5</f>
        <v>3292.2470980320568</v>
      </c>
      <c r="CC38" s="154">
        <f>BR34*Assumption!$M$5+'Plan Agency North'!BS34*Assumption!$L$5+'Plan Agency North'!BT34*Assumption!$K$5+'Plan Agency North'!BU34*Assumption!$J$5+'Plan Agency North'!BV34*Assumption!$I$5+'Plan Agency North'!BW34*Assumption!$H$5</f>
        <v>2757.9622106193592</v>
      </c>
      <c r="CD38" s="154">
        <f>BS34*Assumption!$M$5+'Plan Agency North'!BT34*Assumption!$L$5+'Plan Agency North'!BU34*Assumption!$K$5+'Plan Agency North'!BV34*Assumption!$J$5+'Plan Agency North'!BW34*Assumption!$I$5+'Plan Agency North'!BX34*Assumption!$H$5</f>
        <v>2948.7575678365438</v>
      </c>
      <c r="CE38" s="154">
        <f>BT34*Assumption!$M$5+'Plan Agency North'!BU34*Assumption!$L$5+'Plan Agency North'!BV34*Assumption!$K$5+'Plan Agency North'!BW34*Assumption!$J$5+'Plan Agency North'!BX34*Assumption!$I$5+'Plan Agency North'!BY34*Assumption!$H$5</f>
        <v>3107.3368114254554</v>
      </c>
      <c r="CF38" s="154">
        <f>BU34*Assumption!$M$5+'Plan Agency North'!BV34*Assumption!$L$5+'Plan Agency North'!BW34*Assumption!$K$5+'Plan Agency North'!BX34*Assumption!$J$5+'Plan Agency North'!BY34*Assumption!$I$5+'Plan Agency North'!BZ34*Assumption!$H$5</f>
        <v>3272.3272005350632</v>
      </c>
      <c r="CG38" s="155">
        <f>BV34*Assumption!$M$5+'Plan Agency North'!BW34*Assumption!$L$5+'Plan Agency North'!BX34*Assumption!$K$5+'Plan Agency North'!BY34*Assumption!$J$5+'Plan Agency North'!BZ34*Assumption!$I$5+'Plan Agency North'!CA34*Assumption!$H$5</f>
        <v>3605.8677563828742</v>
      </c>
      <c r="CH38" s="154">
        <f>BW34*Assumption!$M$5+'Plan Agency North'!BX34*Assumption!$L$5+'Plan Agency North'!BY34*Assumption!$K$5+'Plan Agency North'!BZ34*Assumption!$J$5+'Plan Agency North'!CA34*Assumption!$I$5+'Plan Agency North'!CB34*Assumption!$H$5</f>
        <v>4033.7203504247746</v>
      </c>
      <c r="CI38" s="154">
        <f>BX34*Assumption!$M$5+'Plan Agency North'!BY34*Assumption!$L$5+'Plan Agency North'!BZ34*Assumption!$K$5+'Plan Agency North'!CA34*Assumption!$J$5+'Plan Agency North'!CB34*Assumption!$I$5+'Plan Agency North'!CC34*Assumption!$H$5</f>
        <v>4265.8564519647061</v>
      </c>
      <c r="CJ38" s="154">
        <f>BY34*Assumption!$M$5+'Plan Agency North'!BZ34*Assumption!$L$5+'Plan Agency North'!CA34*Assumption!$K$5+'Plan Agency North'!CB34*Assumption!$J$5+'Plan Agency North'!CC34*Assumption!$I$5+'Plan Agency North'!CD34*Assumption!$H$5</f>
        <v>4330.0044065140446</v>
      </c>
      <c r="CK38" s="154">
        <f>BZ34*Assumption!$M$5+'Plan Agency North'!CA34*Assumption!$L$5+'Plan Agency North'!CB34*Assumption!$K$5+'Plan Agency North'!CC34*Assumption!$J$5+'Plan Agency North'!CD34*Assumption!$I$5+'Plan Agency North'!CE34*Assumption!$H$5</f>
        <v>4364.1232071617269</v>
      </c>
      <c r="CL38" s="154">
        <f>CA34*Assumption!$M$5+'Plan Agency North'!CB34*Assumption!$L$5+'Plan Agency North'!CC34*Assumption!$K$5+'Plan Agency North'!CD34*Assumption!$J$5+'Plan Agency North'!CE34*Assumption!$I$5+'Plan Agency North'!CF34*Assumption!$H$5</f>
        <v>4416.0821012077249</v>
      </c>
      <c r="CM38" s="154">
        <f>CB34*Assumption!$M$5+'Plan Agency North'!CC34*Assumption!$L$5+'Plan Agency North'!CD34*Assumption!$K$5+'Plan Agency North'!CE34*Assumption!$J$5+'Plan Agency North'!CF34*Assumption!$I$5+'Plan Agency North'!CG34*Assumption!$H$5</f>
        <v>4494.9253251055907</v>
      </c>
      <c r="CN38" s="154">
        <f>CC34*Assumption!$M$5+'Plan Agency North'!CD34*Assumption!$L$5+'Plan Agency North'!CE34*Assumption!$K$5+'Plan Agency North'!CF34*Assumption!$J$5+'Plan Agency North'!CG34*Assumption!$I$5+'Plan Agency North'!CH34*Assumption!$H$5</f>
        <v>3821.8886848513821</v>
      </c>
      <c r="CO38" s="154">
        <f>CD34*Assumption!$M$5+'Plan Agency North'!CE34*Assumption!$L$5+'Plan Agency North'!CF34*Assumption!$K$5+'Plan Agency North'!CG34*Assumption!$J$5+'Plan Agency North'!CH34*Assumption!$I$5+'Plan Agency North'!CI34*Assumption!$H$5</f>
        <v>3202.9371323918158</v>
      </c>
      <c r="CP38" s="154">
        <f>CE34*Assumption!$M$5+'Plan Agency North'!CF34*Assumption!$L$5+'Plan Agency North'!CG34*Assumption!$K$5+'Plan Agency North'!CH34*Assumption!$J$5+'Plan Agency North'!CI34*Assumption!$I$5+'Plan Agency North'!CJ34*Assumption!$H$5</f>
        <v>3423.4378582760501</v>
      </c>
      <c r="CQ38" s="154">
        <f>CF34*Assumption!$M$5+'Plan Agency North'!CG34*Assumption!$L$5+'Plan Agency North'!CH34*Assumption!$K$5+'Plan Agency North'!CI34*Assumption!$J$5+'Plan Agency North'!CJ34*Assumption!$I$5+'Plan Agency North'!CK34*Assumption!$H$5</f>
        <v>3600.5288916899572</v>
      </c>
      <c r="CR38" s="154">
        <f>CG34*Assumption!$M$5+'Plan Agency North'!CH34*Assumption!$L$5+'Plan Agency North'!CI34*Assumption!$K$5+'Plan Agency North'!CJ34*Assumption!$J$5+'Plan Agency North'!CK34*Assumption!$I$5+'Plan Agency North'!CL34*Assumption!$H$5</f>
        <v>3785.647231530188</v>
      </c>
      <c r="CS38" s="155">
        <f>CH34*Assumption!$M$5+'Plan Agency North'!CI34*Assumption!$L$5+'Plan Agency North'!CJ34*Assumption!$K$5+'Plan Agency North'!CK34*Assumption!$J$5+'Plan Agency North'!CL34*Assumption!$I$5+'Plan Agency North'!CM34*Assumption!$H$5</f>
        <v>4175.5448217616249</v>
      </c>
    </row>
    <row r="39" spans="1:97" x14ac:dyDescent="0.25">
      <c r="A39" s="134" t="s">
        <v>69</v>
      </c>
      <c r="B39" s="243">
        <v>86</v>
      </c>
      <c r="C39" s="134">
        <v>90</v>
      </c>
      <c r="D39" s="134">
        <v>88</v>
      </c>
      <c r="E39" s="134">
        <v>88</v>
      </c>
      <c r="F39" s="134">
        <v>93</v>
      </c>
      <c r="G39" s="134">
        <v>115</v>
      </c>
      <c r="H39" s="134">
        <v>128</v>
      </c>
      <c r="I39" s="134">
        <v>146</v>
      </c>
      <c r="J39" s="134">
        <v>164</v>
      </c>
      <c r="K39" s="134">
        <v>183</v>
      </c>
      <c r="L39" s="134">
        <v>194</v>
      </c>
      <c r="M39" s="159">
        <v>217</v>
      </c>
      <c r="N39" s="134">
        <v>273</v>
      </c>
      <c r="O39" s="134">
        <v>315</v>
      </c>
      <c r="P39" s="134">
        <v>319</v>
      </c>
      <c r="Q39" s="134">
        <v>367</v>
      </c>
      <c r="R39" s="134">
        <v>439</v>
      </c>
      <c r="S39" s="134">
        <v>449</v>
      </c>
      <c r="T39" s="237">
        <v>482</v>
      </c>
      <c r="U39" s="237">
        <v>516</v>
      </c>
      <c r="V39" s="237">
        <f>SUM(D34:J34)*35%</f>
        <v>588.69999999999993</v>
      </c>
      <c r="W39" s="237">
        <f>SUM(E34:K34)*37%</f>
        <v>607.91</v>
      </c>
      <c r="X39" s="237">
        <f>SUM(F34:L34)*38%</f>
        <v>628.14</v>
      </c>
      <c r="Y39" s="238">
        <f>SUM(G34:M34)*40%</f>
        <v>672</v>
      </c>
      <c r="Z39" s="154">
        <f>SUM(H34:N34)*40%</f>
        <v>598</v>
      </c>
      <c r="AA39" s="154">
        <f>SUM(I34:O34)*40%</f>
        <v>536</v>
      </c>
      <c r="AB39" s="154">
        <f t="shared" ref="AB39:AI39" si="33">SUM(J34:P34)*40%</f>
        <v>573.20000000000005</v>
      </c>
      <c r="AC39" s="154">
        <f t="shared" si="33"/>
        <v>566</v>
      </c>
      <c r="AD39" s="154">
        <f t="shared" si="33"/>
        <v>577.20000000000005</v>
      </c>
      <c r="AE39" s="154">
        <f t="shared" si="33"/>
        <v>578.80000000000007</v>
      </c>
      <c r="AF39" s="154">
        <f t="shared" si="33"/>
        <v>578</v>
      </c>
      <c r="AG39" s="154">
        <f t="shared" si="33"/>
        <v>644.80000000000007</v>
      </c>
      <c r="AH39" s="154">
        <f t="shared" si="33"/>
        <v>772.78435289600009</v>
      </c>
      <c r="AI39" s="154">
        <f t="shared" si="33"/>
        <v>837.9566963968</v>
      </c>
      <c r="AJ39" s="154">
        <f>SUM(R34:X34)*40%</f>
        <v>965.03748286259201</v>
      </c>
      <c r="AK39" s="155">
        <f>SUM(S34:Y34)*40%</f>
        <v>1090.6010226950559</v>
      </c>
      <c r="AL39" s="154">
        <f>SUM(T34:Z34)*35%</f>
        <v>906.87832347722156</v>
      </c>
      <c r="AM39" s="154">
        <f>SUM(U34:AA34)*35%</f>
        <v>886.40693220150797</v>
      </c>
      <c r="AN39" s="154">
        <f t="shared" ref="AN39:AV39" si="34">SUM(V34:AB34)*35%</f>
        <v>956.53480074299284</v>
      </c>
      <c r="AO39" s="154">
        <f t="shared" si="34"/>
        <v>964.58730339024248</v>
      </c>
      <c r="AP39" s="154">
        <f t="shared" si="34"/>
        <v>972.26556049314377</v>
      </c>
      <c r="AQ39" s="154">
        <f t="shared" si="34"/>
        <v>1002.9336073418507</v>
      </c>
      <c r="AR39" s="154">
        <f t="shared" si="34"/>
        <v>978.58997072856801</v>
      </c>
      <c r="AS39" s="154">
        <f t="shared" si="34"/>
        <v>1106.1022369050406</v>
      </c>
      <c r="AT39" s="154">
        <f t="shared" si="34"/>
        <v>1269.8917962557778</v>
      </c>
      <c r="AU39" s="154">
        <f t="shared" si="34"/>
        <v>1296.8049707098864</v>
      </c>
      <c r="AV39" s="154">
        <f t="shared" si="34"/>
        <v>1354.9967375883643</v>
      </c>
      <c r="AW39" s="155">
        <f>SUM(AE34:AK34)*35%</f>
        <v>1420.5041414976517</v>
      </c>
      <c r="AX39" s="154">
        <f>SUM(AF34:AL34)*35%</f>
        <v>1284.6841643255732</v>
      </c>
      <c r="AY39" s="218">
        <f>SUM(AG34:AM34)*35%</f>
        <v>1206.1985690228857</v>
      </c>
      <c r="AZ39" s="218">
        <f t="shared" ref="AZ39:BI39" si="35">SUM(AH34:AN34)*35%</f>
        <v>1245.64079062989</v>
      </c>
      <c r="BA39" s="218">
        <f t="shared" si="35"/>
        <v>1251.6237359261956</v>
      </c>
      <c r="BB39" s="218">
        <f t="shared" si="35"/>
        <v>1319.2146816627078</v>
      </c>
      <c r="BC39" s="218">
        <f t="shared" si="35"/>
        <v>1399.5570481668774</v>
      </c>
      <c r="BD39" s="218">
        <f t="shared" si="35"/>
        <v>1407.0888031628415</v>
      </c>
      <c r="BE39" s="218">
        <f t="shared" si="35"/>
        <v>1591.7059819329586</v>
      </c>
      <c r="BF39" s="218">
        <f t="shared" si="35"/>
        <v>1811.7582045347776</v>
      </c>
      <c r="BG39" s="218">
        <f t="shared" si="35"/>
        <v>1847.0998264846246</v>
      </c>
      <c r="BH39" s="218">
        <f t="shared" si="35"/>
        <v>1891.095288684206</v>
      </c>
      <c r="BI39" s="155">
        <f t="shared" si="35"/>
        <v>1937.371881261656</v>
      </c>
      <c r="BJ39" s="154">
        <f>SUM(AR34:AX34)*35%</f>
        <v>1733.1889323443831</v>
      </c>
      <c r="BK39" s="218">
        <f>SUM(AS34:AY34)*35%</f>
        <v>1567.0726275362476</v>
      </c>
      <c r="BL39" s="218">
        <f t="shared" ref="BL39:BU39" si="36">SUM(AT34:AZ34)*35%</f>
        <v>1583.3229772242264</v>
      </c>
      <c r="BM39" s="218">
        <f t="shared" si="36"/>
        <v>1545.8543232706136</v>
      </c>
      <c r="BN39" s="218">
        <f t="shared" si="36"/>
        <v>1556.1561546141168</v>
      </c>
      <c r="BO39" s="218">
        <f t="shared" si="36"/>
        <v>1578.6539898371466</v>
      </c>
      <c r="BP39" s="218">
        <f t="shared" si="36"/>
        <v>1558.8942864194198</v>
      </c>
      <c r="BQ39" s="218">
        <f t="shared" si="36"/>
        <v>1765.0674543125308</v>
      </c>
      <c r="BR39" s="218">
        <f t="shared" si="36"/>
        <v>1996.1662559418062</v>
      </c>
      <c r="BS39" s="218">
        <f t="shared" si="36"/>
        <v>2004.9660566877715</v>
      </c>
      <c r="BT39" s="218">
        <f t="shared" si="36"/>
        <v>2042.2783271816393</v>
      </c>
      <c r="BU39" s="155">
        <f t="shared" si="36"/>
        <v>2098.7190958619908</v>
      </c>
      <c r="BV39" s="251">
        <f>SUM(BD34:BJ34)*35%</f>
        <v>1891.9467064694466</v>
      </c>
      <c r="BW39" s="218">
        <f>SUM(BE34:BK34)*35%</f>
        <v>1716.6148775966738</v>
      </c>
      <c r="BX39" s="218">
        <f t="shared" ref="BX39:CG39" si="37">SUM(BF34:BL34)*35%</f>
        <v>1749.2142200623578</v>
      </c>
      <c r="BY39" s="218">
        <f t="shared" si="37"/>
        <v>1733.734237382715</v>
      </c>
      <c r="BZ39" s="218">
        <f t="shared" si="37"/>
        <v>1756.4372209366177</v>
      </c>
      <c r="CA39" s="218">
        <f t="shared" si="37"/>
        <v>1776.9997801794884</v>
      </c>
      <c r="CB39" s="218">
        <f t="shared" si="37"/>
        <v>1746.4431894825132</v>
      </c>
      <c r="CC39" s="218">
        <f t="shared" si="37"/>
        <v>1964.2103357643891</v>
      </c>
      <c r="CD39" s="218">
        <f t="shared" si="37"/>
        <v>2190.2044326158752</v>
      </c>
      <c r="CE39" s="218">
        <f t="shared" si="37"/>
        <v>2176.4302064436329</v>
      </c>
      <c r="CF39" s="218">
        <f t="shared" si="37"/>
        <v>2195.3666804499694</v>
      </c>
      <c r="CG39" s="155">
        <f t="shared" si="37"/>
        <v>2216.4563444625951</v>
      </c>
      <c r="CH39" s="154">
        <f>SUM(BP34:BV34)*35%</f>
        <v>1997.3019310489437</v>
      </c>
      <c r="CI39" s="218">
        <f>SUM(BQ34:BW34)*35%</f>
        <v>1803.2275690273361</v>
      </c>
      <c r="CJ39" s="218">
        <f t="shared" ref="CJ39:CS39" si="38">SUM(BR34:BX34)*35%</f>
        <v>1836.3036681966955</v>
      </c>
      <c r="CK39" s="218">
        <f t="shared" si="38"/>
        <v>1841.1147334080251</v>
      </c>
      <c r="CL39" s="218">
        <f t="shared" si="38"/>
        <v>1877.9684291379308</v>
      </c>
      <c r="CM39" s="218">
        <f t="shared" si="38"/>
        <v>1914.5053924015431</v>
      </c>
      <c r="CN39" s="218">
        <f t="shared" si="38"/>
        <v>1919.6901419452588</v>
      </c>
      <c r="CO39" s="218">
        <f t="shared" si="38"/>
        <v>2166.0675333181412</v>
      </c>
      <c r="CP39" s="218">
        <f t="shared" si="38"/>
        <v>2421.3172660665919</v>
      </c>
      <c r="CQ39" s="218">
        <f t="shared" si="38"/>
        <v>2421.0729905921999</v>
      </c>
      <c r="CR39" s="218">
        <f t="shared" si="38"/>
        <v>2450.8413581761306</v>
      </c>
      <c r="CS39" s="155">
        <f t="shared" si="38"/>
        <v>2482.9761919318048</v>
      </c>
    </row>
    <row r="40" spans="1:97" s="176" customFormat="1" x14ac:dyDescent="0.25">
      <c r="A40" s="176" t="s">
        <v>100</v>
      </c>
      <c r="B40" s="252">
        <f>SUM(B33:B39)</f>
        <v>1354</v>
      </c>
      <c r="C40" s="252">
        <f t="shared" ref="C40:X40" si="39">SUM(C33:C39)</f>
        <v>1383</v>
      </c>
      <c r="D40" s="252">
        <f t="shared" si="39"/>
        <v>1474</v>
      </c>
      <c r="E40" s="252">
        <f t="shared" si="39"/>
        <v>1630</v>
      </c>
      <c r="F40" s="252">
        <f t="shared" si="39"/>
        <v>1587</v>
      </c>
      <c r="G40" s="252">
        <f t="shared" si="39"/>
        <v>1616</v>
      </c>
      <c r="H40" s="252">
        <f t="shared" si="39"/>
        <v>1642</v>
      </c>
      <c r="I40" s="252">
        <f t="shared" si="39"/>
        <v>1743</v>
      </c>
      <c r="J40" s="252">
        <f t="shared" si="39"/>
        <v>1729</v>
      </c>
      <c r="K40" s="252">
        <f t="shared" si="39"/>
        <v>1798</v>
      </c>
      <c r="L40" s="252">
        <f t="shared" si="39"/>
        <v>1892</v>
      </c>
      <c r="M40" s="253">
        <f t="shared" si="39"/>
        <v>1925</v>
      </c>
      <c r="N40" s="252">
        <f t="shared" si="39"/>
        <v>1937</v>
      </c>
      <c r="O40" s="252">
        <f t="shared" si="39"/>
        <v>1937</v>
      </c>
      <c r="P40" s="252">
        <f t="shared" si="39"/>
        <v>2067</v>
      </c>
      <c r="Q40" s="252">
        <f t="shared" si="39"/>
        <v>2120</v>
      </c>
      <c r="R40" s="252">
        <f t="shared" si="39"/>
        <v>2197</v>
      </c>
      <c r="S40" s="252">
        <f>SUM(S33:S39)</f>
        <v>2293</v>
      </c>
      <c r="T40" s="239">
        <f>SUM(T33:T39)</f>
        <v>2378</v>
      </c>
      <c r="U40" s="239">
        <f t="shared" si="39"/>
        <v>2500</v>
      </c>
      <c r="V40" s="239">
        <f t="shared" si="39"/>
        <v>2736.0108822399998</v>
      </c>
      <c r="W40" s="239">
        <f t="shared" si="39"/>
        <v>3016.1517409919998</v>
      </c>
      <c r="X40" s="239">
        <f t="shared" si="39"/>
        <v>3427.83566304448</v>
      </c>
      <c r="Y40" s="240">
        <f>SUM(Y33:Y39)</f>
        <v>4051.7638373520399</v>
      </c>
      <c r="Z40" s="164">
        <f t="shared" ref="Z40:CK40" si="40">SUM(Z33:Z39)</f>
        <v>4089.0213894900098</v>
      </c>
      <c r="AA40" s="164">
        <f t="shared" si="40"/>
        <v>4146.6417886278978</v>
      </c>
      <c r="AB40" s="164">
        <f t="shared" si="40"/>
        <v>4365.0061544708824</v>
      </c>
      <c r="AC40" s="164">
        <f t="shared" si="40"/>
        <v>4479.5312891393423</v>
      </c>
      <c r="AD40" s="164">
        <f t="shared" si="40"/>
        <v>4562.584687043679</v>
      </c>
      <c r="AE40" s="164">
        <f t="shared" si="40"/>
        <v>4817.0767898369859</v>
      </c>
      <c r="AF40" s="164">
        <f t="shared" si="40"/>
        <v>4685.4053373888992</v>
      </c>
      <c r="AG40" s="164">
        <f t="shared" si="40"/>
        <v>4731.6060606190413</v>
      </c>
      <c r="AH40" s="164">
        <f t="shared" si="40"/>
        <v>5033.0369270043784</v>
      </c>
      <c r="AI40" s="164">
        <f t="shared" si="40"/>
        <v>5141.8141916097966</v>
      </c>
      <c r="AJ40" s="164">
        <f t="shared" si="40"/>
        <v>5376.8788394738713</v>
      </c>
      <c r="AK40" s="165">
        <f t="shared" si="40"/>
        <v>5901.3945262194566</v>
      </c>
      <c r="AL40" s="164">
        <f t="shared" si="40"/>
        <v>5622.5681470739719</v>
      </c>
      <c r="AM40" s="164">
        <f t="shared" si="40"/>
        <v>5436.4070896005996</v>
      </c>
      <c r="AN40" s="164">
        <f t="shared" si="40"/>
        <v>5698.1455992325664</v>
      </c>
      <c r="AO40" s="164">
        <f t="shared" si="40"/>
        <v>5890.651854818645</v>
      </c>
      <c r="AP40" s="164">
        <f t="shared" si="40"/>
        <v>6110.6894641423569</v>
      </c>
      <c r="AQ40" s="164">
        <f t="shared" si="40"/>
        <v>6490.1835014920089</v>
      </c>
      <c r="AR40" s="164">
        <f t="shared" si="40"/>
        <v>6491.5879781955327</v>
      </c>
      <c r="AS40" s="164">
        <f t="shared" si="40"/>
        <v>6623.7831622619206</v>
      </c>
      <c r="AT40" s="164">
        <f t="shared" si="40"/>
        <v>7074.0723714699916</v>
      </c>
      <c r="AU40" s="164">
        <f t="shared" si="40"/>
        <v>7170.5715237551694</v>
      </c>
      <c r="AV40" s="164">
        <f t="shared" si="40"/>
        <v>7379.9505118083525</v>
      </c>
      <c r="AW40" s="165">
        <f t="shared" si="40"/>
        <v>7679.3069694512833</v>
      </c>
      <c r="AX40" s="164">
        <f t="shared" si="40"/>
        <v>7233.1949918929031</v>
      </c>
      <c r="AY40" s="164">
        <f t="shared" si="40"/>
        <v>6782.4808466447303</v>
      </c>
      <c r="AZ40" s="164">
        <f t="shared" si="40"/>
        <v>6932.4440958913256</v>
      </c>
      <c r="BA40" s="164">
        <f t="shared" si="40"/>
        <v>6975.2468227206809</v>
      </c>
      <c r="BB40" s="164">
        <f t="shared" si="40"/>
        <v>7241.2812270259401</v>
      </c>
      <c r="BC40" s="164">
        <f t="shared" si="40"/>
        <v>7576.5329497208522</v>
      </c>
      <c r="BD40" s="164">
        <f t="shared" si="40"/>
        <v>7582.7845490194686</v>
      </c>
      <c r="BE40" s="164">
        <f t="shared" si="40"/>
        <v>7784.8278440397517</v>
      </c>
      <c r="BF40" s="164">
        <f t="shared" si="40"/>
        <v>8317.7006740616853</v>
      </c>
      <c r="BG40" s="164">
        <f t="shared" si="40"/>
        <v>8547.7628053748413</v>
      </c>
      <c r="BH40" s="164">
        <f t="shared" si="40"/>
        <v>8799.4757703642572</v>
      </c>
      <c r="BI40" s="165">
        <f t="shared" si="40"/>
        <v>9165.6457467972486</v>
      </c>
      <c r="BJ40" s="164">
        <f t="shared" si="40"/>
        <v>8778.1745831349872</v>
      </c>
      <c r="BK40" s="164">
        <f t="shared" si="40"/>
        <v>8251.4476270668238</v>
      </c>
      <c r="BL40" s="164">
        <f t="shared" si="40"/>
        <v>8374.3191938023647</v>
      </c>
      <c r="BM40" s="164">
        <f t="shared" si="40"/>
        <v>8501.8425647538043</v>
      </c>
      <c r="BN40" s="164">
        <f t="shared" si="40"/>
        <v>8738.9230703006378</v>
      </c>
      <c r="BO40" s="164">
        <f t="shared" si="40"/>
        <v>8939.523395546792</v>
      </c>
      <c r="BP40" s="164">
        <f t="shared" si="40"/>
        <v>8805.6104737584992</v>
      </c>
      <c r="BQ40" s="164">
        <f t="shared" si="40"/>
        <v>8913.7476651521356</v>
      </c>
      <c r="BR40" s="164">
        <f t="shared" si="40"/>
        <v>9317.8938481407986</v>
      </c>
      <c r="BS40" s="164">
        <f t="shared" si="40"/>
        <v>9447.0836237277617</v>
      </c>
      <c r="BT40" s="164">
        <f t="shared" si="40"/>
        <v>9639.6321078212241</v>
      </c>
      <c r="BU40" s="165">
        <f t="shared" si="40"/>
        <v>9990.1091847558291</v>
      </c>
      <c r="BV40" s="164">
        <f t="shared" si="40"/>
        <v>9582.8243705168916</v>
      </c>
      <c r="BW40" s="164">
        <f t="shared" si="40"/>
        <v>9010.4469906274626</v>
      </c>
      <c r="BX40" s="164">
        <f t="shared" si="40"/>
        <v>9184.2780351834572</v>
      </c>
      <c r="BY40" s="164">
        <f t="shared" si="40"/>
        <v>9355.2242979564289</v>
      </c>
      <c r="BZ40" s="164">
        <f t="shared" si="40"/>
        <v>9620.6288858848875</v>
      </c>
      <c r="CA40" s="164">
        <f t="shared" si="40"/>
        <v>9888.3454739303397</v>
      </c>
      <c r="CB40" s="164">
        <f t="shared" si="40"/>
        <v>9743.0105624021526</v>
      </c>
      <c r="CC40" s="164">
        <f t="shared" si="40"/>
        <v>9850.116043621254</v>
      </c>
      <c r="CD40" s="164">
        <f t="shared" si="40"/>
        <v>10317.41132683328</v>
      </c>
      <c r="CE40" s="164">
        <f t="shared" si="40"/>
        <v>10491.072817501876</v>
      </c>
      <c r="CF40" s="164">
        <f t="shared" si="40"/>
        <v>10717.109954267176</v>
      </c>
      <c r="CG40" s="165">
        <f t="shared" si="40"/>
        <v>11132.245599431159</v>
      </c>
      <c r="CH40" s="164">
        <f t="shared" si="40"/>
        <v>10711.044242279269</v>
      </c>
      <c r="CI40" s="164">
        <f t="shared" si="40"/>
        <v>10084.458237990197</v>
      </c>
      <c r="CJ40" s="164">
        <f t="shared" si="40"/>
        <v>10293.376160034277</v>
      </c>
      <c r="CK40" s="164">
        <f t="shared" si="40"/>
        <v>10522.412115539204</v>
      </c>
      <c r="CL40" s="164">
        <f t="shared" ref="CL40:CS40" si="41">SUM(CL33:CL39)</f>
        <v>10845.393364239035</v>
      </c>
      <c r="CM40" s="164">
        <f t="shared" si="41"/>
        <v>11169.963563557299</v>
      </c>
      <c r="CN40" s="164">
        <f t="shared" si="41"/>
        <v>11024.85799610323</v>
      </c>
      <c r="CO40" s="164">
        <f t="shared" si="41"/>
        <v>11127.20138506379</v>
      </c>
      <c r="CP40" s="164">
        <f t="shared" si="41"/>
        <v>11657.785817204349</v>
      </c>
      <c r="CQ40" s="164">
        <f t="shared" si="41"/>
        <v>11865.814093863683</v>
      </c>
      <c r="CR40" s="164">
        <f t="shared" si="41"/>
        <v>12127.00823476804</v>
      </c>
      <c r="CS40" s="165">
        <f t="shared" si="41"/>
        <v>12616.26904427688</v>
      </c>
    </row>
    <row r="41" spans="1:97" x14ac:dyDescent="0.25">
      <c r="B41" s="176"/>
      <c r="T41" s="310"/>
      <c r="U41" s="310"/>
      <c r="V41" s="310"/>
      <c r="W41" s="310"/>
      <c r="X41" s="310"/>
      <c r="Y41" s="311"/>
    </row>
    <row r="42" spans="1:97" x14ac:dyDescent="0.25">
      <c r="A42" s="176" t="s">
        <v>249</v>
      </c>
      <c r="B42" s="176"/>
      <c r="C42" s="243">
        <f>B40</f>
        <v>1354</v>
      </c>
      <c r="D42" s="243">
        <f>C40</f>
        <v>1383</v>
      </c>
      <c r="E42" s="154">
        <f t="shared" ref="E42:BP42" si="42">D40</f>
        <v>1474</v>
      </c>
      <c r="F42" s="154">
        <f t="shared" si="42"/>
        <v>1630</v>
      </c>
      <c r="G42" s="154">
        <f t="shared" si="42"/>
        <v>1587</v>
      </c>
      <c r="H42" s="154">
        <f t="shared" si="42"/>
        <v>1616</v>
      </c>
      <c r="I42" s="154">
        <f t="shared" si="42"/>
        <v>1642</v>
      </c>
      <c r="J42" s="154">
        <f t="shared" si="42"/>
        <v>1743</v>
      </c>
      <c r="K42" s="154">
        <f t="shared" si="42"/>
        <v>1729</v>
      </c>
      <c r="L42" s="154">
        <f t="shared" si="42"/>
        <v>1798</v>
      </c>
      <c r="M42" s="155">
        <f t="shared" si="42"/>
        <v>1892</v>
      </c>
      <c r="N42" s="154">
        <f t="shared" si="42"/>
        <v>1925</v>
      </c>
      <c r="O42" s="154">
        <f t="shared" si="42"/>
        <v>1937</v>
      </c>
      <c r="P42" s="154">
        <f t="shared" si="42"/>
        <v>1937</v>
      </c>
      <c r="Q42" s="154">
        <f t="shared" si="42"/>
        <v>2067</v>
      </c>
      <c r="R42" s="154">
        <f t="shared" si="42"/>
        <v>2120</v>
      </c>
      <c r="S42" s="154">
        <f t="shared" si="42"/>
        <v>2197</v>
      </c>
      <c r="T42" s="237">
        <f t="shared" si="42"/>
        <v>2293</v>
      </c>
      <c r="U42" s="237">
        <f t="shared" si="42"/>
        <v>2378</v>
      </c>
      <c r="V42" s="237">
        <f t="shared" si="42"/>
        <v>2500</v>
      </c>
      <c r="W42" s="237">
        <f t="shared" si="42"/>
        <v>2736.0108822399998</v>
      </c>
      <c r="X42" s="237">
        <f t="shared" si="42"/>
        <v>3016.1517409919998</v>
      </c>
      <c r="Y42" s="238">
        <f t="shared" si="42"/>
        <v>3427.83566304448</v>
      </c>
      <c r="Z42" s="154">
        <f t="shared" si="42"/>
        <v>4051.7638373520399</v>
      </c>
      <c r="AA42" s="154">
        <f t="shared" si="42"/>
        <v>4089.0213894900098</v>
      </c>
      <c r="AB42" s="154">
        <f t="shared" si="42"/>
        <v>4146.6417886278978</v>
      </c>
      <c r="AC42" s="154">
        <f t="shared" si="42"/>
        <v>4365.0061544708824</v>
      </c>
      <c r="AD42" s="154">
        <f t="shared" si="42"/>
        <v>4479.5312891393423</v>
      </c>
      <c r="AE42" s="154">
        <f t="shared" si="42"/>
        <v>4562.584687043679</v>
      </c>
      <c r="AF42" s="154">
        <f t="shared" si="42"/>
        <v>4817.0767898369859</v>
      </c>
      <c r="AG42" s="154">
        <f t="shared" si="42"/>
        <v>4685.4053373888992</v>
      </c>
      <c r="AH42" s="154">
        <f t="shared" si="42"/>
        <v>4731.6060606190413</v>
      </c>
      <c r="AI42" s="154">
        <f t="shared" si="42"/>
        <v>5033.0369270043784</v>
      </c>
      <c r="AJ42" s="154">
        <f t="shared" si="42"/>
        <v>5141.8141916097966</v>
      </c>
      <c r="AK42" s="155">
        <f t="shared" si="42"/>
        <v>5376.8788394738713</v>
      </c>
      <c r="AL42" s="154">
        <f t="shared" si="42"/>
        <v>5901.3945262194566</v>
      </c>
      <c r="AM42" s="154">
        <f t="shared" si="42"/>
        <v>5622.5681470739719</v>
      </c>
      <c r="AN42" s="154">
        <f t="shared" si="42"/>
        <v>5436.4070896005996</v>
      </c>
      <c r="AO42" s="154">
        <f t="shared" si="42"/>
        <v>5698.1455992325664</v>
      </c>
      <c r="AP42" s="154">
        <f t="shared" si="42"/>
        <v>5890.651854818645</v>
      </c>
      <c r="AQ42" s="154">
        <f t="shared" si="42"/>
        <v>6110.6894641423569</v>
      </c>
      <c r="AR42" s="154">
        <f t="shared" si="42"/>
        <v>6490.1835014920089</v>
      </c>
      <c r="AS42" s="154">
        <f t="shared" si="42"/>
        <v>6491.5879781955327</v>
      </c>
      <c r="AT42" s="154">
        <f t="shared" si="42"/>
        <v>6623.7831622619206</v>
      </c>
      <c r="AU42" s="154">
        <f t="shared" si="42"/>
        <v>7074.0723714699916</v>
      </c>
      <c r="AV42" s="154">
        <f t="shared" si="42"/>
        <v>7170.5715237551694</v>
      </c>
      <c r="AW42" s="155">
        <f t="shared" si="42"/>
        <v>7379.9505118083525</v>
      </c>
      <c r="AX42" s="154">
        <f t="shared" si="42"/>
        <v>7679.3069694512833</v>
      </c>
      <c r="AY42" s="154">
        <f t="shared" si="42"/>
        <v>7233.1949918929031</v>
      </c>
      <c r="AZ42" s="154">
        <f t="shared" si="42"/>
        <v>6782.4808466447303</v>
      </c>
      <c r="BA42" s="154">
        <f t="shared" si="42"/>
        <v>6932.4440958913256</v>
      </c>
      <c r="BB42" s="154">
        <f t="shared" si="42"/>
        <v>6975.2468227206809</v>
      </c>
      <c r="BC42" s="154">
        <f t="shared" si="42"/>
        <v>7241.2812270259401</v>
      </c>
      <c r="BD42" s="154">
        <f t="shared" si="42"/>
        <v>7576.5329497208522</v>
      </c>
      <c r="BE42" s="154">
        <f t="shared" si="42"/>
        <v>7582.7845490194686</v>
      </c>
      <c r="BF42" s="154">
        <f t="shared" si="42"/>
        <v>7784.8278440397517</v>
      </c>
      <c r="BG42" s="154">
        <f t="shared" si="42"/>
        <v>8317.7006740616853</v>
      </c>
      <c r="BH42" s="154">
        <f t="shared" si="42"/>
        <v>8547.7628053748413</v>
      </c>
      <c r="BI42" s="155">
        <f t="shared" si="42"/>
        <v>8799.4757703642572</v>
      </c>
      <c r="BJ42" s="154">
        <f t="shared" si="42"/>
        <v>9165.6457467972486</v>
      </c>
      <c r="BK42" s="154">
        <f t="shared" si="42"/>
        <v>8778.1745831349872</v>
      </c>
      <c r="BL42" s="154">
        <f t="shared" si="42"/>
        <v>8251.4476270668238</v>
      </c>
      <c r="BM42" s="154">
        <f t="shared" si="42"/>
        <v>8374.3191938023647</v>
      </c>
      <c r="BN42" s="154">
        <f t="shared" si="42"/>
        <v>8501.8425647538043</v>
      </c>
      <c r="BO42" s="154">
        <f t="shared" si="42"/>
        <v>8738.9230703006378</v>
      </c>
      <c r="BP42" s="154">
        <f t="shared" si="42"/>
        <v>8939.523395546792</v>
      </c>
      <c r="BQ42" s="154">
        <f t="shared" ref="BQ42:CS42" si="43">BP40</f>
        <v>8805.6104737584992</v>
      </c>
      <c r="BR42" s="154">
        <f t="shared" si="43"/>
        <v>8913.7476651521356</v>
      </c>
      <c r="BS42" s="154">
        <f t="shared" si="43"/>
        <v>9317.8938481407986</v>
      </c>
      <c r="BT42" s="154">
        <f t="shared" si="43"/>
        <v>9447.0836237277617</v>
      </c>
      <c r="BU42" s="155">
        <f t="shared" si="43"/>
        <v>9639.6321078212241</v>
      </c>
      <c r="BV42" s="154">
        <f t="shared" si="43"/>
        <v>9990.1091847558291</v>
      </c>
      <c r="BW42" s="154">
        <f t="shared" si="43"/>
        <v>9582.8243705168916</v>
      </c>
      <c r="BX42" s="154">
        <f t="shared" si="43"/>
        <v>9010.4469906274626</v>
      </c>
      <c r="BY42" s="154">
        <f t="shared" si="43"/>
        <v>9184.2780351834572</v>
      </c>
      <c r="BZ42" s="154">
        <f t="shared" si="43"/>
        <v>9355.2242979564289</v>
      </c>
      <c r="CA42" s="154">
        <f t="shared" si="43"/>
        <v>9620.6288858848875</v>
      </c>
      <c r="CB42" s="154">
        <f t="shared" si="43"/>
        <v>9888.3454739303397</v>
      </c>
      <c r="CC42" s="154">
        <f t="shared" si="43"/>
        <v>9743.0105624021526</v>
      </c>
      <c r="CD42" s="154">
        <f t="shared" si="43"/>
        <v>9850.116043621254</v>
      </c>
      <c r="CE42" s="154">
        <f t="shared" si="43"/>
        <v>10317.41132683328</v>
      </c>
      <c r="CF42" s="154">
        <f t="shared" si="43"/>
        <v>10491.072817501876</v>
      </c>
      <c r="CG42" s="155">
        <f t="shared" si="43"/>
        <v>10717.109954267176</v>
      </c>
      <c r="CH42" s="154">
        <f t="shared" si="43"/>
        <v>11132.245599431159</v>
      </c>
      <c r="CI42" s="154">
        <f t="shared" si="43"/>
        <v>10711.044242279269</v>
      </c>
      <c r="CJ42" s="154">
        <f t="shared" si="43"/>
        <v>10084.458237990197</v>
      </c>
      <c r="CK42" s="154">
        <f t="shared" si="43"/>
        <v>10293.376160034277</v>
      </c>
      <c r="CL42" s="154">
        <f t="shared" si="43"/>
        <v>10522.412115539204</v>
      </c>
      <c r="CM42" s="154">
        <f t="shared" si="43"/>
        <v>10845.393364239035</v>
      </c>
      <c r="CN42" s="154">
        <f t="shared" si="43"/>
        <v>11169.963563557299</v>
      </c>
      <c r="CO42" s="154">
        <f t="shared" si="43"/>
        <v>11024.85799610323</v>
      </c>
      <c r="CP42" s="154">
        <f t="shared" si="43"/>
        <v>11127.20138506379</v>
      </c>
      <c r="CQ42" s="154">
        <f t="shared" si="43"/>
        <v>11657.785817204349</v>
      </c>
      <c r="CR42" s="154">
        <f t="shared" si="43"/>
        <v>11865.814093863683</v>
      </c>
      <c r="CS42" s="155">
        <f t="shared" si="43"/>
        <v>12127.00823476804</v>
      </c>
    </row>
    <row r="43" spans="1:97" s="185" customFormat="1" x14ac:dyDescent="0.25">
      <c r="A43" s="176" t="s">
        <v>250</v>
      </c>
      <c r="B43" s="177"/>
      <c r="C43" s="177">
        <f>B40+C34-C40</f>
        <v>39</v>
      </c>
      <c r="D43" s="177">
        <f t="shared" ref="D43:BO43" si="44">C40+D34-D40</f>
        <v>133</v>
      </c>
      <c r="E43" s="177">
        <f t="shared" si="44"/>
        <v>145</v>
      </c>
      <c r="F43" s="177">
        <f t="shared" si="44"/>
        <v>264</v>
      </c>
      <c r="G43" s="177">
        <f t="shared" si="44"/>
        <v>227</v>
      </c>
      <c r="H43" s="177">
        <f t="shared" si="44"/>
        <v>203</v>
      </c>
      <c r="I43" s="177">
        <f t="shared" si="44"/>
        <v>126</v>
      </c>
      <c r="J43" s="177">
        <f t="shared" si="44"/>
        <v>238</v>
      </c>
      <c r="K43" s="177">
        <f t="shared" si="44"/>
        <v>116</v>
      </c>
      <c r="L43" s="177">
        <f t="shared" si="44"/>
        <v>217</v>
      </c>
      <c r="M43" s="178">
        <f t="shared" si="44"/>
        <v>215</v>
      </c>
      <c r="N43" s="177">
        <f t="shared" si="44"/>
        <v>59</v>
      </c>
      <c r="O43" s="177">
        <f t="shared" si="44"/>
        <v>74</v>
      </c>
      <c r="P43" s="177">
        <f t="shared" si="44"/>
        <v>190</v>
      </c>
      <c r="Q43" s="177">
        <f t="shared" si="44"/>
        <v>153</v>
      </c>
      <c r="R43" s="177">
        <f t="shared" si="44"/>
        <v>136</v>
      </c>
      <c r="S43" s="177">
        <f t="shared" si="44"/>
        <v>219</v>
      </c>
      <c r="T43" s="181">
        <f t="shared" si="44"/>
        <v>161</v>
      </c>
      <c r="U43" s="181">
        <f t="shared" si="44"/>
        <v>116</v>
      </c>
      <c r="V43" s="181">
        <f t="shared" si="44"/>
        <v>157.95000000000027</v>
      </c>
      <c r="W43" s="181">
        <f t="shared" si="44"/>
        <v>202.78999999999996</v>
      </c>
      <c r="X43" s="181">
        <f>W40+X34-X40</f>
        <v>112.01804411199964</v>
      </c>
      <c r="Y43" s="182">
        <f>X40+Y34-Y40</f>
        <v>-97.0193247264001</v>
      </c>
      <c r="Z43" s="183">
        <f t="shared" si="44"/>
        <v>142.32081534502413</v>
      </c>
      <c r="AA43" s="183">
        <f t="shared" si="44"/>
        <v>129.88991150293077</v>
      </c>
      <c r="AB43" s="183">
        <f t="shared" si="44"/>
        <v>220.00097284697222</v>
      </c>
      <c r="AC43" s="183">
        <f t="shared" si="44"/>
        <v>302.44289799225317</v>
      </c>
      <c r="AD43" s="183">
        <f t="shared" si="44"/>
        <v>421.81533828452484</v>
      </c>
      <c r="AE43" s="183">
        <f t="shared" si="44"/>
        <v>356.83285436747792</v>
      </c>
      <c r="AF43" s="183">
        <f t="shared" si="44"/>
        <v>589.02705456272452</v>
      </c>
      <c r="AG43" s="183">
        <f t="shared" si="44"/>
        <v>497.69840475705951</v>
      </c>
      <c r="AH43" s="183">
        <f t="shared" si="44"/>
        <v>354.04961382901547</v>
      </c>
      <c r="AI43" s="183">
        <f t="shared" si="44"/>
        <v>406.48285823913466</v>
      </c>
      <c r="AJ43" s="183">
        <f t="shared" si="44"/>
        <v>348.16557587800344</v>
      </c>
      <c r="AK43" s="184">
        <f t="shared" si="44"/>
        <v>167.5170606126685</v>
      </c>
      <c r="AL43" s="183">
        <f t="shared" si="44"/>
        <v>502.09425867175923</v>
      </c>
      <c r="AM43" s="183">
        <f t="shared" si="44"/>
        <v>419.27210158033267</v>
      </c>
      <c r="AN43" s="183">
        <f t="shared" si="44"/>
        <v>394.85268008953244</v>
      </c>
      <c r="AO43" s="183">
        <f t="shared" si="44"/>
        <v>480.06835404629055</v>
      </c>
      <c r="AP43" s="183">
        <f t="shared" si="44"/>
        <v>488.33950133944654</v>
      </c>
      <c r="AQ43" s="183">
        <f t="shared" si="44"/>
        <v>433.28580497576786</v>
      </c>
      <c r="AR43" s="183">
        <f t="shared" si="44"/>
        <v>712.14757064319838</v>
      </c>
      <c r="AS43" s="183">
        <f t="shared" si="44"/>
        <v>618.55034908879315</v>
      </c>
      <c r="AT43" s="183">
        <f t="shared" si="44"/>
        <v>411.54247090408626</v>
      </c>
      <c r="AU43" s="183">
        <f t="shared" si="44"/>
        <v>661.06810015016981</v>
      </c>
      <c r="AV43" s="183">
        <f t="shared" si="44"/>
        <v>588.89694214941937</v>
      </c>
      <c r="AW43" s="184">
        <f t="shared" si="44"/>
        <v>541.23948895579815</v>
      </c>
      <c r="AX43" s="183">
        <f t="shared" si="44"/>
        <v>675.51196583444926</v>
      </c>
      <c r="AY43" s="183">
        <f t="shared" si="44"/>
        <v>689.64817885736466</v>
      </c>
      <c r="AZ43" s="183">
        <f t="shared" si="44"/>
        <v>647.211854445668</v>
      </c>
      <c r="BA43" s="183">
        <f t="shared" si="44"/>
        <v>711.97565627247968</v>
      </c>
      <c r="BB43" s="183">
        <f t="shared" si="44"/>
        <v>520.96665196866979</v>
      </c>
      <c r="BC43" s="183">
        <f t="shared" si="44"/>
        <v>527.30373671634698</v>
      </c>
      <c r="BD43" s="183">
        <f t="shared" si="44"/>
        <v>777.88805182089345</v>
      </c>
      <c r="BE43" s="183">
        <f t="shared" si="44"/>
        <v>616.42288723610363</v>
      </c>
      <c r="BF43" s="183">
        <f t="shared" si="44"/>
        <v>366.34349395661775</v>
      </c>
      <c r="BG43" s="183">
        <f t="shared" si="44"/>
        <v>592.2552602247215</v>
      </c>
      <c r="BH43" s="183">
        <f t="shared" si="44"/>
        <v>609.67190523775571</v>
      </c>
      <c r="BI43" s="184">
        <f t="shared" si="44"/>
        <v>582.09041892765708</v>
      </c>
      <c r="BJ43" s="183">
        <f t="shared" si="44"/>
        <v>659.24836766625231</v>
      </c>
      <c r="BK43" s="183">
        <f t="shared" si="44"/>
        <v>809.9185246940342</v>
      </c>
      <c r="BL43" s="183">
        <f t="shared" si="44"/>
        <v>788.73559399422993</v>
      </c>
      <c r="BM43" s="183">
        <f t="shared" si="44"/>
        <v>727.46443108527455</v>
      </c>
      <c r="BN43" s="183">
        <f t="shared" si="44"/>
        <v>650.10255328790845</v>
      </c>
      <c r="BO43" s="183">
        <f t="shared" si="44"/>
        <v>719.53471424636336</v>
      </c>
      <c r="BP43" s="183">
        <f t="shared" ref="BP43:CS43" si="45">BO40+BP34-BP40</f>
        <v>994.86877230043865</v>
      </c>
      <c r="BQ43" s="183">
        <f t="shared" si="45"/>
        <v>785.83185912999943</v>
      </c>
      <c r="BR43" s="183">
        <f t="shared" si="45"/>
        <v>524.74280521288347</v>
      </c>
      <c r="BS43" s="183">
        <f t="shared" si="45"/>
        <v>743.06245322211544</v>
      </c>
      <c r="BT43" s="183">
        <f t="shared" si="45"/>
        <v>716.54352938992815</v>
      </c>
      <c r="BU43" s="184">
        <f t="shared" si="45"/>
        <v>596.96216479335271</v>
      </c>
      <c r="BV43" s="183">
        <f t="shared" si="45"/>
        <v>701.26438683530796</v>
      </c>
      <c r="BW43" s="183">
        <f t="shared" si="45"/>
        <v>878.8350531969827</v>
      </c>
      <c r="BX43" s="183">
        <f t="shared" si="45"/>
        <v>814.64114645152586</v>
      </c>
      <c r="BY43" s="183">
        <f t="shared" si="45"/>
        <v>771.68862603237176</v>
      </c>
      <c r="BZ43" s="183">
        <f t="shared" si="45"/>
        <v>712.14391439463725</v>
      </c>
      <c r="CA43" s="183">
        <f t="shared" si="45"/>
        <v>745.76674904825813</v>
      </c>
      <c r="CB43" s="183">
        <f t="shared" si="45"/>
        <v>1107.5877233810479</v>
      </c>
      <c r="CC43" s="183">
        <f t="shared" si="45"/>
        <v>890.80949529978898</v>
      </c>
      <c r="CD43" s="183">
        <f t="shared" si="45"/>
        <v>568.44734080538547</v>
      </c>
      <c r="CE43" s="183">
        <f t="shared" si="45"/>
        <v>814.11277041209178</v>
      </c>
      <c r="CF43" s="183">
        <f t="shared" si="45"/>
        <v>801.65023085127359</v>
      </c>
      <c r="CG43" s="184">
        <f t="shared" si="45"/>
        <v>654.22666788961214</v>
      </c>
      <c r="CH43" s="183">
        <f t="shared" si="45"/>
        <v>751.56977408002967</v>
      </c>
      <c r="CI43" s="183">
        <f t="shared" si="45"/>
        <v>970.66015569798583</v>
      </c>
      <c r="CJ43" s="183">
        <f t="shared" si="45"/>
        <v>902.69045136592285</v>
      </c>
      <c r="CK43" s="183">
        <f t="shared" si="45"/>
        <v>830.19862896608356</v>
      </c>
      <c r="CL43" s="183">
        <f t="shared" si="45"/>
        <v>774.96444517405143</v>
      </c>
      <c r="CM43" s="183">
        <f t="shared" si="45"/>
        <v>813.38444273943423</v>
      </c>
      <c r="CN43" s="183">
        <f t="shared" si="45"/>
        <v>1225.4236657136134</v>
      </c>
      <c r="CO43" s="183">
        <f t="shared" si="45"/>
        <v>1017.6925339041009</v>
      </c>
      <c r="CP43" s="183">
        <f t="shared" si="45"/>
        <v>631.64169446943924</v>
      </c>
      <c r="CQ43" s="183">
        <f t="shared" si="45"/>
        <v>900.33353721841195</v>
      </c>
      <c r="CR43" s="183">
        <f t="shared" si="45"/>
        <v>891.82467769209143</v>
      </c>
      <c r="CS43" s="184">
        <f t="shared" si="45"/>
        <v>710.52777304531628</v>
      </c>
    </row>
    <row r="44" spans="1:97" s="185" customFormat="1" x14ac:dyDescent="0.25">
      <c r="A44" s="176" t="s">
        <v>251</v>
      </c>
      <c r="B44" s="177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8"/>
      <c r="N44" s="177"/>
      <c r="O44" s="177"/>
      <c r="P44" s="177"/>
      <c r="Q44" s="177"/>
      <c r="R44" s="177"/>
      <c r="S44" s="177"/>
      <c r="T44" s="181"/>
      <c r="U44" s="181"/>
      <c r="V44" s="181"/>
      <c r="W44" s="181"/>
      <c r="X44" s="181"/>
      <c r="Y44" s="182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4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4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4"/>
      <c r="BJ44" s="183"/>
      <c r="BK44" s="183"/>
      <c r="BL44" s="183"/>
      <c r="BM44" s="183"/>
      <c r="BN44" s="183"/>
      <c r="BO44" s="183"/>
      <c r="BP44" s="183"/>
      <c r="BQ44" s="183"/>
      <c r="BR44" s="183"/>
      <c r="BS44" s="183"/>
      <c r="BT44" s="183"/>
      <c r="BU44" s="184"/>
      <c r="BV44" s="183"/>
      <c r="BW44" s="183"/>
      <c r="BX44" s="183"/>
      <c r="BY44" s="183"/>
      <c r="BZ44" s="183"/>
      <c r="CA44" s="183"/>
      <c r="CB44" s="183"/>
      <c r="CC44" s="183"/>
      <c r="CD44" s="183"/>
      <c r="CE44" s="183"/>
      <c r="CF44" s="183"/>
      <c r="CG44" s="184"/>
      <c r="CH44" s="183"/>
      <c r="CI44" s="183"/>
      <c r="CJ44" s="183"/>
      <c r="CK44" s="183"/>
      <c r="CL44" s="183"/>
      <c r="CM44" s="183"/>
      <c r="CN44" s="183"/>
      <c r="CO44" s="183"/>
      <c r="CP44" s="183"/>
      <c r="CQ44" s="183"/>
      <c r="CR44" s="183"/>
      <c r="CS44" s="184"/>
    </row>
    <row r="45" spans="1:97" x14ac:dyDescent="0.25">
      <c r="B45" s="176"/>
    </row>
    <row r="46" spans="1:97" s="139" customFormat="1" x14ac:dyDescent="0.25">
      <c r="A46" s="134"/>
      <c r="B46" s="134"/>
      <c r="C46" s="135"/>
      <c r="D46" s="135"/>
      <c r="E46" s="135"/>
      <c r="F46" s="135"/>
      <c r="G46" s="135"/>
      <c r="H46" s="135"/>
      <c r="I46" s="135"/>
      <c r="J46" s="135"/>
      <c r="K46" s="135"/>
      <c r="L46" s="135"/>
      <c r="M46" s="136"/>
      <c r="N46" s="135"/>
      <c r="O46" s="135"/>
      <c r="P46" s="135"/>
      <c r="Q46" s="135"/>
      <c r="R46" s="135"/>
      <c r="S46" s="135"/>
      <c r="T46" s="135"/>
      <c r="U46" s="135"/>
      <c r="V46" s="135"/>
      <c r="W46" s="135"/>
      <c r="X46" s="135"/>
      <c r="Y46" s="136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6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6"/>
      <c r="AX46" s="135"/>
      <c r="AY46" s="135"/>
      <c r="AZ46" s="135"/>
      <c r="BA46" s="135"/>
      <c r="BB46" s="135"/>
      <c r="BC46" s="135"/>
      <c r="BD46" s="135"/>
      <c r="BE46" s="135"/>
      <c r="BF46" s="135"/>
      <c r="BG46" s="135"/>
      <c r="BH46" s="135"/>
      <c r="BI46" s="136"/>
      <c r="BJ46" s="135"/>
      <c r="BK46" s="135"/>
      <c r="BL46" s="135"/>
      <c r="BM46" s="135"/>
      <c r="BN46" s="135"/>
      <c r="BO46" s="135"/>
      <c r="BP46" s="135"/>
      <c r="BQ46" s="135"/>
      <c r="BR46" s="135"/>
      <c r="BS46" s="135"/>
      <c r="BT46" s="135"/>
      <c r="BU46" s="136"/>
      <c r="BV46" s="135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6"/>
      <c r="CH46" s="135"/>
      <c r="CI46" s="135"/>
      <c r="CJ46" s="135"/>
      <c r="CK46" s="135"/>
      <c r="CL46" s="135"/>
      <c r="CM46" s="135"/>
      <c r="CN46" s="135"/>
      <c r="CO46" s="135"/>
      <c r="CP46" s="135"/>
      <c r="CQ46" s="135"/>
      <c r="CR46" s="135"/>
      <c r="CS46" s="136"/>
    </row>
    <row r="47" spans="1:97" s="161" customFormat="1" x14ac:dyDescent="0.25">
      <c r="A47" s="161" t="s">
        <v>51</v>
      </c>
      <c r="B47" s="161">
        <f t="shared" ref="B47:BM47" si="46">B21</f>
        <v>42005</v>
      </c>
      <c r="C47" s="161">
        <f t="shared" si="46"/>
        <v>42036</v>
      </c>
      <c r="D47" s="161">
        <f t="shared" si="46"/>
        <v>42064</v>
      </c>
      <c r="E47" s="161">
        <f t="shared" si="46"/>
        <v>42095</v>
      </c>
      <c r="F47" s="161">
        <f t="shared" si="46"/>
        <v>42125</v>
      </c>
      <c r="G47" s="161">
        <f t="shared" si="46"/>
        <v>42156</v>
      </c>
      <c r="H47" s="161">
        <f t="shared" si="46"/>
        <v>42186</v>
      </c>
      <c r="I47" s="161">
        <f t="shared" si="46"/>
        <v>42217</v>
      </c>
      <c r="J47" s="161">
        <f t="shared" si="46"/>
        <v>42248</v>
      </c>
      <c r="K47" s="161">
        <f t="shared" si="46"/>
        <v>42278</v>
      </c>
      <c r="L47" s="161">
        <f t="shared" si="46"/>
        <v>42309</v>
      </c>
      <c r="M47" s="162">
        <f t="shared" si="46"/>
        <v>42339</v>
      </c>
      <c r="N47" s="161">
        <f t="shared" si="46"/>
        <v>42370</v>
      </c>
      <c r="O47" s="161">
        <f t="shared" si="46"/>
        <v>42401</v>
      </c>
      <c r="P47" s="161">
        <f t="shared" si="46"/>
        <v>42430</v>
      </c>
      <c r="Q47" s="161">
        <f t="shared" si="46"/>
        <v>42461</v>
      </c>
      <c r="R47" s="161">
        <f t="shared" si="46"/>
        <v>42491</v>
      </c>
      <c r="S47" s="161">
        <f t="shared" si="46"/>
        <v>42522</v>
      </c>
      <c r="T47" s="161">
        <f t="shared" si="46"/>
        <v>42552</v>
      </c>
      <c r="U47" s="161">
        <f t="shared" si="46"/>
        <v>42583</v>
      </c>
      <c r="V47" s="312">
        <f t="shared" si="46"/>
        <v>42614</v>
      </c>
      <c r="W47" s="312">
        <f t="shared" si="46"/>
        <v>42644</v>
      </c>
      <c r="X47" s="312">
        <f t="shared" si="46"/>
        <v>42675</v>
      </c>
      <c r="Y47" s="313">
        <f t="shared" si="46"/>
        <v>42705</v>
      </c>
      <c r="Z47" s="161">
        <f t="shared" si="46"/>
        <v>42752</v>
      </c>
      <c r="AA47" s="161">
        <f t="shared" si="46"/>
        <v>42783</v>
      </c>
      <c r="AB47" s="161">
        <f t="shared" si="46"/>
        <v>42811</v>
      </c>
      <c r="AC47" s="161">
        <f t="shared" si="46"/>
        <v>42842</v>
      </c>
      <c r="AD47" s="161">
        <f t="shared" si="46"/>
        <v>42872</v>
      </c>
      <c r="AE47" s="161">
        <f t="shared" si="46"/>
        <v>42903</v>
      </c>
      <c r="AF47" s="161">
        <f t="shared" si="46"/>
        <v>42933</v>
      </c>
      <c r="AG47" s="161">
        <f t="shared" si="46"/>
        <v>42964</v>
      </c>
      <c r="AH47" s="161">
        <f t="shared" si="46"/>
        <v>42995</v>
      </c>
      <c r="AI47" s="161">
        <f t="shared" si="46"/>
        <v>43025</v>
      </c>
      <c r="AJ47" s="161">
        <f t="shared" si="46"/>
        <v>43056</v>
      </c>
      <c r="AK47" s="162">
        <f t="shared" si="46"/>
        <v>43086</v>
      </c>
      <c r="AL47" s="161">
        <f t="shared" si="46"/>
        <v>43118</v>
      </c>
      <c r="AM47" s="161">
        <f t="shared" si="46"/>
        <v>43149</v>
      </c>
      <c r="AN47" s="161">
        <f t="shared" si="46"/>
        <v>43177</v>
      </c>
      <c r="AO47" s="161">
        <f t="shared" si="46"/>
        <v>43208</v>
      </c>
      <c r="AP47" s="161">
        <f t="shared" si="46"/>
        <v>43238</v>
      </c>
      <c r="AQ47" s="161">
        <f t="shared" si="46"/>
        <v>43269</v>
      </c>
      <c r="AR47" s="161">
        <f t="shared" si="46"/>
        <v>43299</v>
      </c>
      <c r="AS47" s="161">
        <f t="shared" si="46"/>
        <v>43330</v>
      </c>
      <c r="AT47" s="161">
        <f t="shared" si="46"/>
        <v>43361</v>
      </c>
      <c r="AU47" s="161">
        <f t="shared" si="46"/>
        <v>43391</v>
      </c>
      <c r="AV47" s="161">
        <f t="shared" si="46"/>
        <v>43422</v>
      </c>
      <c r="AW47" s="162">
        <f t="shared" si="46"/>
        <v>43452</v>
      </c>
      <c r="AX47" s="161">
        <f t="shared" si="46"/>
        <v>43483</v>
      </c>
      <c r="AY47" s="161">
        <f t="shared" si="46"/>
        <v>43514</v>
      </c>
      <c r="AZ47" s="161">
        <f t="shared" si="46"/>
        <v>43542</v>
      </c>
      <c r="BA47" s="161">
        <f t="shared" si="46"/>
        <v>43573</v>
      </c>
      <c r="BB47" s="161">
        <f t="shared" si="46"/>
        <v>43603</v>
      </c>
      <c r="BC47" s="161">
        <f t="shared" si="46"/>
        <v>43634</v>
      </c>
      <c r="BD47" s="161">
        <f t="shared" si="46"/>
        <v>43664</v>
      </c>
      <c r="BE47" s="161">
        <f t="shared" si="46"/>
        <v>43695</v>
      </c>
      <c r="BF47" s="161">
        <f t="shared" si="46"/>
        <v>43726</v>
      </c>
      <c r="BG47" s="161">
        <f t="shared" si="46"/>
        <v>43756</v>
      </c>
      <c r="BH47" s="161">
        <f t="shared" si="46"/>
        <v>43787</v>
      </c>
      <c r="BI47" s="162">
        <f t="shared" si="46"/>
        <v>43817</v>
      </c>
      <c r="BJ47" s="161">
        <f t="shared" si="46"/>
        <v>43848</v>
      </c>
      <c r="BK47" s="161">
        <f t="shared" si="46"/>
        <v>43879</v>
      </c>
      <c r="BL47" s="161">
        <f t="shared" si="46"/>
        <v>43908</v>
      </c>
      <c r="BM47" s="161">
        <f t="shared" si="46"/>
        <v>43939</v>
      </c>
      <c r="BN47" s="161">
        <f t="shared" ref="BN47:CS47" si="47">BN21</f>
        <v>43969</v>
      </c>
      <c r="BO47" s="161">
        <f t="shared" si="47"/>
        <v>44000</v>
      </c>
      <c r="BP47" s="161">
        <f t="shared" si="47"/>
        <v>44030</v>
      </c>
      <c r="BQ47" s="161">
        <f t="shared" si="47"/>
        <v>44061</v>
      </c>
      <c r="BR47" s="161">
        <f t="shared" si="47"/>
        <v>44092</v>
      </c>
      <c r="BS47" s="161">
        <f t="shared" si="47"/>
        <v>44122</v>
      </c>
      <c r="BT47" s="161">
        <f t="shared" si="47"/>
        <v>44153</v>
      </c>
      <c r="BU47" s="162">
        <f t="shared" si="47"/>
        <v>44183</v>
      </c>
      <c r="BV47" s="161">
        <f t="shared" si="47"/>
        <v>44214</v>
      </c>
      <c r="BW47" s="161">
        <f t="shared" si="47"/>
        <v>44245</v>
      </c>
      <c r="BX47" s="161">
        <f t="shared" si="47"/>
        <v>44273</v>
      </c>
      <c r="BY47" s="161">
        <f t="shared" si="47"/>
        <v>44304</v>
      </c>
      <c r="BZ47" s="161">
        <f t="shared" si="47"/>
        <v>44334</v>
      </c>
      <c r="CA47" s="161">
        <f t="shared" si="47"/>
        <v>44365</v>
      </c>
      <c r="CB47" s="161">
        <f t="shared" si="47"/>
        <v>44395</v>
      </c>
      <c r="CC47" s="161">
        <f t="shared" si="47"/>
        <v>44426</v>
      </c>
      <c r="CD47" s="161">
        <f t="shared" si="47"/>
        <v>44457</v>
      </c>
      <c r="CE47" s="161">
        <f t="shared" si="47"/>
        <v>44487</v>
      </c>
      <c r="CF47" s="161">
        <f t="shared" si="47"/>
        <v>44518</v>
      </c>
      <c r="CG47" s="162">
        <f t="shared" si="47"/>
        <v>44548</v>
      </c>
      <c r="CH47" s="161">
        <f t="shared" si="47"/>
        <v>44579</v>
      </c>
      <c r="CI47" s="161">
        <f t="shared" si="47"/>
        <v>44610</v>
      </c>
      <c r="CJ47" s="161">
        <f t="shared" si="47"/>
        <v>44638</v>
      </c>
      <c r="CK47" s="161">
        <f t="shared" si="47"/>
        <v>44669</v>
      </c>
      <c r="CL47" s="161">
        <f t="shared" si="47"/>
        <v>44699</v>
      </c>
      <c r="CM47" s="161">
        <f t="shared" si="47"/>
        <v>44730</v>
      </c>
      <c r="CN47" s="161">
        <f t="shared" si="47"/>
        <v>44760</v>
      </c>
      <c r="CO47" s="161">
        <f t="shared" si="47"/>
        <v>44791</v>
      </c>
      <c r="CP47" s="161">
        <f t="shared" si="47"/>
        <v>44822</v>
      </c>
      <c r="CQ47" s="161">
        <f t="shared" si="47"/>
        <v>44852</v>
      </c>
      <c r="CR47" s="161">
        <f t="shared" si="47"/>
        <v>44883</v>
      </c>
      <c r="CS47" s="162">
        <f t="shared" si="47"/>
        <v>44913</v>
      </c>
    </row>
    <row r="48" spans="1:97" s="154" customFormat="1" x14ac:dyDescent="0.25">
      <c r="A48" s="154" t="s">
        <v>99</v>
      </c>
      <c r="B48" s="154">
        <v>27</v>
      </c>
      <c r="C48" s="154">
        <v>25</v>
      </c>
      <c r="D48" s="154">
        <v>30</v>
      </c>
      <c r="E48" s="154">
        <v>42</v>
      </c>
      <c r="F48" s="154">
        <v>43</v>
      </c>
      <c r="G48" s="154">
        <v>41</v>
      </c>
      <c r="H48" s="154">
        <v>38</v>
      </c>
      <c r="I48" s="154">
        <v>34</v>
      </c>
      <c r="J48" s="154">
        <v>48</v>
      </c>
      <c r="K48" s="154">
        <v>42</v>
      </c>
      <c r="L48" s="154">
        <v>42</v>
      </c>
      <c r="M48" s="155">
        <v>42</v>
      </c>
      <c r="N48" s="154">
        <v>33</v>
      </c>
      <c r="O48" s="154">
        <v>33</v>
      </c>
      <c r="P48" s="154">
        <v>47</v>
      </c>
      <c r="Q48" s="154">
        <v>38</v>
      </c>
      <c r="R48" s="154">
        <v>37</v>
      </c>
      <c r="S48" s="154">
        <v>49</v>
      </c>
      <c r="T48" s="237">
        <v>31</v>
      </c>
      <c r="U48" s="237">
        <v>35</v>
      </c>
      <c r="V48" s="237">
        <f t="shared" ref="V48:CG51" si="48">V33*V59</f>
        <v>42</v>
      </c>
      <c r="W48" s="237">
        <f t="shared" si="48"/>
        <v>38.5</v>
      </c>
      <c r="X48" s="237">
        <f t="shared" si="48"/>
        <v>45.5</v>
      </c>
      <c r="Y48" s="238">
        <f t="shared" si="48"/>
        <v>45.5</v>
      </c>
      <c r="Z48" s="154">
        <f t="shared" si="48"/>
        <v>31.499999999999996</v>
      </c>
      <c r="AA48" s="154">
        <f t="shared" si="48"/>
        <v>31.499999999999996</v>
      </c>
      <c r="AB48" s="154">
        <f t="shared" si="48"/>
        <v>36</v>
      </c>
      <c r="AC48" s="154">
        <f t="shared" si="48"/>
        <v>34.56</v>
      </c>
      <c r="AD48" s="154">
        <f t="shared" si="48"/>
        <v>34.9056</v>
      </c>
      <c r="AE48" s="154">
        <f t="shared" si="48"/>
        <v>35.254656000000004</v>
      </c>
      <c r="AF48" s="154">
        <f t="shared" si="48"/>
        <v>35.607202560000005</v>
      </c>
      <c r="AG48" s="154">
        <f t="shared" si="48"/>
        <v>35.963274585600004</v>
      </c>
      <c r="AH48" s="154">
        <f t="shared" si="48"/>
        <v>36.322907331456001</v>
      </c>
      <c r="AI48" s="154">
        <f t="shared" si="48"/>
        <v>36.686136404770565</v>
      </c>
      <c r="AJ48" s="154">
        <f t="shared" si="48"/>
        <v>37.052997768818273</v>
      </c>
      <c r="AK48" s="155">
        <f t="shared" si="48"/>
        <v>37.423527746506451</v>
      </c>
      <c r="AL48" s="154">
        <f t="shared" si="48"/>
        <v>39.269999999999996</v>
      </c>
      <c r="AM48" s="154">
        <f t="shared" si="48"/>
        <v>39.269999999999996</v>
      </c>
      <c r="AN48" s="154">
        <f t="shared" si="48"/>
        <v>44</v>
      </c>
      <c r="AO48" s="154">
        <f t="shared" si="48"/>
        <v>43.120000000000005</v>
      </c>
      <c r="AP48" s="154">
        <f t="shared" si="48"/>
        <v>43.120000000000005</v>
      </c>
      <c r="AQ48" s="154">
        <f t="shared" si="48"/>
        <v>43.120000000000005</v>
      </c>
      <c r="AR48" s="154">
        <f t="shared" si="48"/>
        <v>43.120000000000005</v>
      </c>
      <c r="AS48" s="154">
        <f t="shared" si="48"/>
        <v>43.120000000000005</v>
      </c>
      <c r="AT48" s="154">
        <f t="shared" si="48"/>
        <v>43.551200000000001</v>
      </c>
      <c r="AU48" s="154">
        <f t="shared" si="48"/>
        <v>43.551200000000001</v>
      </c>
      <c r="AV48" s="154">
        <f t="shared" si="48"/>
        <v>43.986711999999997</v>
      </c>
      <c r="AW48" s="155">
        <f t="shared" si="48"/>
        <v>44.42657912</v>
      </c>
      <c r="AX48" s="154">
        <f t="shared" si="48"/>
        <v>48.730499999999999</v>
      </c>
      <c r="AY48" s="154">
        <f t="shared" si="48"/>
        <v>48.730499999999999</v>
      </c>
      <c r="AZ48" s="154">
        <f t="shared" si="48"/>
        <v>56.160000000000004</v>
      </c>
      <c r="BA48" s="154">
        <f t="shared" si="48"/>
        <v>52.998400000000004</v>
      </c>
      <c r="BB48" s="154">
        <f t="shared" si="48"/>
        <v>52.998400000000004</v>
      </c>
      <c r="BC48" s="154">
        <f t="shared" si="48"/>
        <v>52.998400000000004</v>
      </c>
      <c r="BD48" s="154">
        <f t="shared" si="48"/>
        <v>52.998400000000004</v>
      </c>
      <c r="BE48" s="154">
        <f t="shared" si="48"/>
        <v>52.998400000000004</v>
      </c>
      <c r="BF48" s="154">
        <f t="shared" si="48"/>
        <v>53.528384000000003</v>
      </c>
      <c r="BG48" s="154">
        <f t="shared" si="48"/>
        <v>53.528384000000003</v>
      </c>
      <c r="BH48" s="154">
        <f t="shared" si="48"/>
        <v>54.063667840000001</v>
      </c>
      <c r="BI48" s="155">
        <f t="shared" si="48"/>
        <v>54.604304518399999</v>
      </c>
      <c r="BJ48" s="154">
        <f t="shared" si="48"/>
        <v>56.227499999999999</v>
      </c>
      <c r="BK48" s="154">
        <f t="shared" si="48"/>
        <v>56.227499999999999</v>
      </c>
      <c r="BL48" s="154">
        <f t="shared" si="48"/>
        <v>64.800000000000011</v>
      </c>
      <c r="BM48" s="154">
        <f t="shared" si="48"/>
        <v>62.375040000000006</v>
      </c>
      <c r="BN48" s="154">
        <f t="shared" si="48"/>
        <v>62.375040000000006</v>
      </c>
      <c r="BO48" s="154">
        <f t="shared" si="48"/>
        <v>62.375040000000006</v>
      </c>
      <c r="BP48" s="154">
        <f t="shared" si="48"/>
        <v>62.986560000000011</v>
      </c>
      <c r="BQ48" s="154">
        <f t="shared" si="48"/>
        <v>62.986560000000011</v>
      </c>
      <c r="BR48" s="154">
        <f t="shared" si="48"/>
        <v>64.851696000000004</v>
      </c>
      <c r="BS48" s="154">
        <f t="shared" si="48"/>
        <v>64.851696000000004</v>
      </c>
      <c r="BT48" s="154">
        <f t="shared" si="48"/>
        <v>65.500212959999999</v>
      </c>
      <c r="BU48" s="155">
        <f t="shared" si="48"/>
        <v>66.155215089600006</v>
      </c>
      <c r="BV48" s="154">
        <f t="shared" si="48"/>
        <v>63.724500000000006</v>
      </c>
      <c r="BW48" s="154">
        <f t="shared" si="48"/>
        <v>63.724500000000006</v>
      </c>
      <c r="BX48" s="154">
        <f t="shared" si="48"/>
        <v>73.440000000000012</v>
      </c>
      <c r="BY48" s="154">
        <f t="shared" si="48"/>
        <v>70.69171200000001</v>
      </c>
      <c r="BZ48" s="154">
        <f t="shared" si="48"/>
        <v>74.226297600000009</v>
      </c>
      <c r="CA48" s="154">
        <f t="shared" si="48"/>
        <v>74.226297600000009</v>
      </c>
      <c r="CB48" s="154">
        <f t="shared" si="48"/>
        <v>74.954006400000026</v>
      </c>
      <c r="CC48" s="154">
        <f t="shared" si="48"/>
        <v>74.954006400000026</v>
      </c>
      <c r="CD48" s="154">
        <f t="shared" si="48"/>
        <v>77.173518240000021</v>
      </c>
      <c r="CE48" s="154">
        <f t="shared" si="48"/>
        <v>77.173518240000021</v>
      </c>
      <c r="CF48" s="154">
        <f t="shared" si="48"/>
        <v>77.9452534224</v>
      </c>
      <c r="CG48" s="155">
        <f t="shared" si="48"/>
        <v>78.724705956624007</v>
      </c>
      <c r="CH48" s="154">
        <f t="shared" ref="CH48:CS54" si="49">CH33*CH59</f>
        <v>71.221500000000006</v>
      </c>
      <c r="CI48" s="154">
        <f t="shared" si="49"/>
        <v>71.221500000000006</v>
      </c>
      <c r="CJ48" s="154">
        <f t="shared" si="49"/>
        <v>82.080000000000013</v>
      </c>
      <c r="CK48" s="154">
        <f t="shared" si="49"/>
        <v>79.008384000000007</v>
      </c>
      <c r="CL48" s="154">
        <f t="shared" si="49"/>
        <v>82.958803200000006</v>
      </c>
      <c r="CM48" s="154">
        <f t="shared" si="49"/>
        <v>82.958803200000006</v>
      </c>
      <c r="CN48" s="154">
        <f t="shared" si="49"/>
        <v>83.772124800000029</v>
      </c>
      <c r="CO48" s="154">
        <f t="shared" si="49"/>
        <v>83.772124800000029</v>
      </c>
      <c r="CP48" s="154">
        <f t="shared" si="49"/>
        <v>86.252755680000021</v>
      </c>
      <c r="CQ48" s="154">
        <f t="shared" si="49"/>
        <v>86.252755680000021</v>
      </c>
      <c r="CR48" s="154">
        <f t="shared" si="49"/>
        <v>88.857588901536005</v>
      </c>
      <c r="CS48" s="155">
        <f t="shared" si="49"/>
        <v>89.746164790551376</v>
      </c>
    </row>
    <row r="49" spans="1:97" s="154" customFormat="1" x14ac:dyDescent="0.25">
      <c r="A49" s="154" t="s">
        <v>64</v>
      </c>
      <c r="B49" s="154">
        <v>45</v>
      </c>
      <c r="C49" s="154">
        <v>20</v>
      </c>
      <c r="D49" s="154">
        <v>61</v>
      </c>
      <c r="E49" s="154">
        <v>76</v>
      </c>
      <c r="F49" s="154">
        <v>73</v>
      </c>
      <c r="G49" s="154">
        <v>107</v>
      </c>
      <c r="H49" s="154">
        <v>95</v>
      </c>
      <c r="I49" s="154">
        <v>76</v>
      </c>
      <c r="J49" s="154">
        <v>79</v>
      </c>
      <c r="K49" s="154">
        <v>71</v>
      </c>
      <c r="L49" s="154">
        <v>120</v>
      </c>
      <c r="M49" s="155">
        <v>115</v>
      </c>
      <c r="N49" s="154">
        <v>13</v>
      </c>
      <c r="O49" s="154">
        <v>23</v>
      </c>
      <c r="P49" s="154">
        <v>114</v>
      </c>
      <c r="Q49" s="154">
        <v>69</v>
      </c>
      <c r="R49" s="154">
        <v>74</v>
      </c>
      <c r="S49" s="154">
        <v>116</v>
      </c>
      <c r="T49" s="237">
        <v>79</v>
      </c>
      <c r="U49" s="237">
        <v>75</v>
      </c>
      <c r="V49" s="237">
        <f t="shared" si="48"/>
        <v>145.7655264288</v>
      </c>
      <c r="W49" s="237">
        <f t="shared" si="48"/>
        <v>173.85510915071998</v>
      </c>
      <c r="X49" s="237">
        <f t="shared" si="48"/>
        <v>199.00674714250238</v>
      </c>
      <c r="Y49" s="238">
        <f t="shared" si="48"/>
        <v>210.76353983246401</v>
      </c>
      <c r="Z49" s="154">
        <f t="shared" si="48"/>
        <v>26.936755122449057</v>
      </c>
      <c r="AA49" s="154">
        <f t="shared" si="48"/>
        <v>28.12654659612274</v>
      </c>
      <c r="AB49" s="154">
        <f t="shared" si="48"/>
        <v>153.42786854148477</v>
      </c>
      <c r="AC49" s="154">
        <f t="shared" si="48"/>
        <v>140.10125897399968</v>
      </c>
      <c r="AD49" s="154">
        <f t="shared" si="48"/>
        <v>171.33225431305192</v>
      </c>
      <c r="AE49" s="154">
        <f t="shared" si="48"/>
        <v>209.53382983670483</v>
      </c>
      <c r="AF49" s="154">
        <f t="shared" si="48"/>
        <v>158.32788189600944</v>
      </c>
      <c r="AG49" s="154">
        <f t="shared" si="48"/>
        <v>190.17049417597897</v>
      </c>
      <c r="AH49" s="154">
        <f t="shared" si="48"/>
        <v>231.47596830948547</v>
      </c>
      <c r="AI49" s="154">
        <f t="shared" si="48"/>
        <v>183.77822507541495</v>
      </c>
      <c r="AJ49" s="154">
        <f t="shared" si="48"/>
        <v>210.10138507383095</v>
      </c>
      <c r="AK49" s="155">
        <f t="shared" si="48"/>
        <v>251.78909313301224</v>
      </c>
      <c r="AL49" s="154">
        <f t="shared" si="48"/>
        <v>34.159985567519996</v>
      </c>
      <c r="AM49" s="154">
        <f t="shared" si="48"/>
        <v>35.665989748364886</v>
      </c>
      <c r="AN49" s="154">
        <f t="shared" si="48"/>
        <v>229.80691640252476</v>
      </c>
      <c r="AO49" s="154">
        <f t="shared" si="48"/>
        <v>230.69309110390267</v>
      </c>
      <c r="AP49" s="154">
        <f t="shared" si="48"/>
        <v>242.9733489574634</v>
      </c>
      <c r="AQ49" s="154">
        <f t="shared" si="48"/>
        <v>281.57132077679529</v>
      </c>
      <c r="AR49" s="154">
        <f t="shared" si="48"/>
        <v>247.195835762325</v>
      </c>
      <c r="AS49" s="154">
        <f t="shared" si="48"/>
        <v>262.68158280145872</v>
      </c>
      <c r="AT49" s="154">
        <f t="shared" si="48"/>
        <v>304.56549235497368</v>
      </c>
      <c r="AU49" s="154">
        <f t="shared" si="48"/>
        <v>267.71914812872711</v>
      </c>
      <c r="AV49" s="154">
        <f t="shared" si="48"/>
        <v>284.92637298097077</v>
      </c>
      <c r="AW49" s="155">
        <f t="shared" si="48"/>
        <v>303.03185226636549</v>
      </c>
      <c r="AX49" s="154">
        <f t="shared" si="48"/>
        <v>36.853108116550523</v>
      </c>
      <c r="AY49" s="154">
        <f t="shared" si="48"/>
        <v>38.384752499316654</v>
      </c>
      <c r="AZ49" s="154">
        <f t="shared" si="48"/>
        <v>301.3321891956756</v>
      </c>
      <c r="BA49" s="154">
        <f t="shared" si="48"/>
        <v>269.24454482008645</v>
      </c>
      <c r="BB49" s="154">
        <f t="shared" si="48"/>
        <v>280.73901679403582</v>
      </c>
      <c r="BC49" s="154">
        <f t="shared" si="48"/>
        <v>310.76769131599622</v>
      </c>
      <c r="BD49" s="154">
        <f t="shared" si="48"/>
        <v>282.51547931082496</v>
      </c>
      <c r="BE49" s="154">
        <f t="shared" si="48"/>
        <v>297.83171799084158</v>
      </c>
      <c r="BF49" s="154">
        <f t="shared" si="48"/>
        <v>330.48805180489126</v>
      </c>
      <c r="BG49" s="154">
        <f t="shared" si="48"/>
        <v>302.22546616170632</v>
      </c>
      <c r="BH49" s="154">
        <f t="shared" si="48"/>
        <v>319.74973543585401</v>
      </c>
      <c r="BI49" s="155">
        <f t="shared" si="48"/>
        <v>355.51828367441692</v>
      </c>
      <c r="BJ49" s="154">
        <f t="shared" si="48"/>
        <v>43.661007823241178</v>
      </c>
      <c r="BK49" s="154">
        <f t="shared" si="48"/>
        <v>45.494725499746181</v>
      </c>
      <c r="BL49" s="154">
        <f t="shared" si="48"/>
        <v>344.58750675585316</v>
      </c>
      <c r="BM49" s="154">
        <f t="shared" si="48"/>
        <v>311.09107371738742</v>
      </c>
      <c r="BN49" s="154">
        <f t="shared" si="48"/>
        <v>322.80545956247971</v>
      </c>
      <c r="BO49" s="154">
        <f t="shared" si="48"/>
        <v>338.14313454066132</v>
      </c>
      <c r="BP49" s="154">
        <f t="shared" si="48"/>
        <v>319.49711388577907</v>
      </c>
      <c r="BQ49" s="154">
        <f t="shared" si="48"/>
        <v>335.06565602564223</v>
      </c>
      <c r="BR49" s="154">
        <f t="shared" si="48"/>
        <v>358.46329638486606</v>
      </c>
      <c r="BS49" s="154">
        <f t="shared" si="48"/>
        <v>336.60686388727737</v>
      </c>
      <c r="BT49" s="154">
        <f t="shared" si="48"/>
        <v>354.33177187982875</v>
      </c>
      <c r="BU49" s="155">
        <f t="shared" si="48"/>
        <v>372.97094077798039</v>
      </c>
      <c r="BV49" s="154">
        <f t="shared" si="48"/>
        <v>49.589209254487145</v>
      </c>
      <c r="BW49" s="154">
        <f t="shared" si="48"/>
        <v>51.694046477701413</v>
      </c>
      <c r="BX49" s="154">
        <f t="shared" si="48"/>
        <v>392.32461261088508</v>
      </c>
      <c r="BY49" s="154">
        <f t="shared" si="48"/>
        <v>360.13094447960151</v>
      </c>
      <c r="BZ49" s="154">
        <f t="shared" si="48"/>
        <v>373.46958997285196</v>
      </c>
      <c r="CA49" s="154">
        <f t="shared" si="48"/>
        <v>391.07037400568782</v>
      </c>
      <c r="CB49" s="154">
        <f t="shared" si="48"/>
        <v>374.94239203347314</v>
      </c>
      <c r="CC49" s="154">
        <f t="shared" si="48"/>
        <v>392.72655789674758</v>
      </c>
      <c r="CD49" s="154">
        <f t="shared" si="48"/>
        <v>419.68362842469872</v>
      </c>
      <c r="CE49" s="154">
        <f t="shared" si="48"/>
        <v>400.2468145483017</v>
      </c>
      <c r="CF49" s="154">
        <f t="shared" si="48"/>
        <v>420.58382928296248</v>
      </c>
      <c r="CG49" s="155">
        <f t="shared" si="48"/>
        <v>442.01580733022746</v>
      </c>
      <c r="CH49" s="154">
        <f t="shared" si="49"/>
        <v>55.72737048848095</v>
      </c>
      <c r="CI49" s="154">
        <f t="shared" si="49"/>
        <v>58.039288045033878</v>
      </c>
      <c r="CJ49" s="154">
        <f t="shared" si="49"/>
        <v>441.19736340642993</v>
      </c>
      <c r="CK49" s="154">
        <f t="shared" si="49"/>
        <v>404.67752240154624</v>
      </c>
      <c r="CL49" s="154">
        <f t="shared" si="49"/>
        <v>419.46699026091818</v>
      </c>
      <c r="CM49" s="154">
        <f t="shared" si="49"/>
        <v>439.09981662566264</v>
      </c>
      <c r="CN49" s="154">
        <f t="shared" si="49"/>
        <v>420.94660252385313</v>
      </c>
      <c r="CO49" s="154">
        <f t="shared" si="49"/>
        <v>440.78690375183345</v>
      </c>
      <c r="CP49" s="154">
        <f t="shared" si="49"/>
        <v>470.93483125540234</v>
      </c>
      <c r="CQ49" s="154">
        <f t="shared" si="49"/>
        <v>449.10897443936096</v>
      </c>
      <c r="CR49" s="154">
        <f t="shared" si="49"/>
        <v>481.31358518787607</v>
      </c>
      <c r="CS49" s="155">
        <f t="shared" si="49"/>
        <v>505.84542088217341</v>
      </c>
    </row>
    <row r="50" spans="1:97" s="154" customFormat="1" x14ac:dyDescent="0.25">
      <c r="A50" s="154" t="s">
        <v>65</v>
      </c>
      <c r="B50" s="154">
        <v>60</v>
      </c>
      <c r="C50" s="154">
        <v>42</v>
      </c>
      <c r="D50" s="154">
        <v>21</v>
      </c>
      <c r="E50" s="154">
        <v>72</v>
      </c>
      <c r="F50" s="154">
        <v>80</v>
      </c>
      <c r="G50" s="154">
        <v>71</v>
      </c>
      <c r="H50" s="154">
        <v>79</v>
      </c>
      <c r="I50" s="154">
        <v>49</v>
      </c>
      <c r="J50" s="154">
        <v>63</v>
      </c>
      <c r="K50" s="154">
        <v>63</v>
      </c>
      <c r="L50" s="154">
        <v>48</v>
      </c>
      <c r="M50" s="155">
        <v>125</v>
      </c>
      <c r="N50" s="154">
        <v>37</v>
      </c>
      <c r="O50" s="154">
        <v>14</v>
      </c>
      <c r="P50" s="154">
        <v>24</v>
      </c>
      <c r="Q50" s="154">
        <v>87</v>
      </c>
      <c r="R50" s="154">
        <v>59</v>
      </c>
      <c r="S50" s="154">
        <v>68</v>
      </c>
      <c r="T50" s="237">
        <v>85</v>
      </c>
      <c r="U50" s="237">
        <v>70</v>
      </c>
      <c r="V50" s="237">
        <f t="shared" si="48"/>
        <v>76.16</v>
      </c>
      <c r="W50" s="237">
        <f t="shared" si="48"/>
        <v>122.12787349439999</v>
      </c>
      <c r="X50" s="237">
        <f t="shared" si="48"/>
        <v>164.19649197568</v>
      </c>
      <c r="Y50" s="238">
        <f t="shared" si="48"/>
        <v>183.29568815756795</v>
      </c>
      <c r="Z50" s="154">
        <f t="shared" si="48"/>
        <v>79.036327437173995</v>
      </c>
      <c r="AA50" s="154">
        <f t="shared" si="48"/>
        <v>26.936755122449057</v>
      </c>
      <c r="AB50" s="154">
        <f t="shared" si="48"/>
        <v>46.877577660204565</v>
      </c>
      <c r="AC50" s="154">
        <f t="shared" si="48"/>
        <v>105.20768128558956</v>
      </c>
      <c r="AD50" s="154">
        <f t="shared" si="48"/>
        <v>101.07305111695692</v>
      </c>
      <c r="AE50" s="154">
        <f t="shared" si="48"/>
        <v>123.60398346870174</v>
      </c>
      <c r="AF50" s="154">
        <f t="shared" si="48"/>
        <v>151.16369152505135</v>
      </c>
      <c r="AG50" s="154">
        <f t="shared" si="48"/>
        <v>114.22225765354969</v>
      </c>
      <c r="AH50" s="154">
        <f t="shared" si="48"/>
        <v>137.19442794124197</v>
      </c>
      <c r="AI50" s="154">
        <f t="shared" si="48"/>
        <v>166.99337713755736</v>
      </c>
      <c r="AJ50" s="154">
        <f t="shared" si="48"/>
        <v>132.58286237583508</v>
      </c>
      <c r="AK50" s="155">
        <f t="shared" si="48"/>
        <v>151.57314208897805</v>
      </c>
      <c r="AL50" s="154">
        <f t="shared" si="48"/>
        <v>105.88101034581278</v>
      </c>
      <c r="AM50" s="154">
        <f t="shared" si="48"/>
        <v>34.159985567519996</v>
      </c>
      <c r="AN50" s="154">
        <f t="shared" si="48"/>
        <v>58.277761026740009</v>
      </c>
      <c r="AO50" s="154">
        <f t="shared" si="48"/>
        <v>160.86484148176734</v>
      </c>
      <c r="AP50" s="154">
        <f t="shared" si="48"/>
        <v>164.78077935993051</v>
      </c>
      <c r="AQ50" s="154">
        <f t="shared" si="48"/>
        <v>175.28791603359861</v>
      </c>
      <c r="AR50" s="154">
        <f t="shared" si="48"/>
        <v>201.12237198342524</v>
      </c>
      <c r="AS50" s="154">
        <f t="shared" si="48"/>
        <v>178.33413865710591</v>
      </c>
      <c r="AT50" s="154">
        <f t="shared" si="48"/>
        <v>189.50599902105236</v>
      </c>
      <c r="AU50" s="154">
        <f t="shared" si="48"/>
        <v>217.54678025355267</v>
      </c>
      <c r="AV50" s="154">
        <f t="shared" si="48"/>
        <v>193.14024257858173</v>
      </c>
      <c r="AW50" s="155">
        <f t="shared" si="48"/>
        <v>205.55402622198611</v>
      </c>
      <c r="AX50" s="154">
        <f t="shared" si="48"/>
        <v>135.04173882108591</v>
      </c>
      <c r="AY50" s="154">
        <f t="shared" si="48"/>
        <v>36.853108116550523</v>
      </c>
      <c r="AZ50" s="154">
        <f t="shared" si="48"/>
        <v>64.512189074481782</v>
      </c>
      <c r="BA50" s="154">
        <f t="shared" si="48"/>
        <v>203.12021642078875</v>
      </c>
      <c r="BB50" s="154">
        <f t="shared" si="48"/>
        <v>192.31753201434751</v>
      </c>
      <c r="BC50" s="154">
        <f t="shared" si="48"/>
        <v>202.53314782998302</v>
      </c>
      <c r="BD50" s="154">
        <f t="shared" si="48"/>
        <v>221.97692236856875</v>
      </c>
      <c r="BE50" s="154">
        <f t="shared" si="48"/>
        <v>203.81473864566658</v>
      </c>
      <c r="BF50" s="154">
        <f t="shared" si="48"/>
        <v>214.86431083625004</v>
      </c>
      <c r="BG50" s="154">
        <f t="shared" si="48"/>
        <v>236.06289414635097</v>
      </c>
      <c r="BH50" s="154">
        <f t="shared" si="48"/>
        <v>218.03408630237391</v>
      </c>
      <c r="BI50" s="155">
        <f t="shared" si="48"/>
        <v>230.6765948501519</v>
      </c>
      <c r="BJ50" s="154">
        <f t="shared" si="48"/>
        <v>152.33803251468811</v>
      </c>
      <c r="BK50" s="154">
        <f t="shared" si="48"/>
        <v>43.661007823241178</v>
      </c>
      <c r="BL50" s="154">
        <f t="shared" si="48"/>
        <v>76.461723528985175</v>
      </c>
      <c r="BM50" s="154">
        <f t="shared" si="48"/>
        <v>236.92305464502439</v>
      </c>
      <c r="BN50" s="154">
        <f t="shared" si="48"/>
        <v>222.2079097981339</v>
      </c>
      <c r="BO50" s="154">
        <f t="shared" si="48"/>
        <v>232.88108154150322</v>
      </c>
      <c r="BP50" s="154">
        <f t="shared" si="48"/>
        <v>243.89875950761987</v>
      </c>
      <c r="BQ50" s="154">
        <f t="shared" si="48"/>
        <v>230.49434644616923</v>
      </c>
      <c r="BR50" s="154">
        <f t="shared" si="48"/>
        <v>246.41964508681946</v>
      </c>
      <c r="BS50" s="154">
        <f t="shared" si="48"/>
        <v>256.04521170347584</v>
      </c>
      <c r="BT50" s="154">
        <f t="shared" si="48"/>
        <v>242.83780894725018</v>
      </c>
      <c r="BU50" s="155">
        <f t="shared" si="48"/>
        <v>255.6250639990194</v>
      </c>
      <c r="BV50" s="154">
        <f t="shared" si="48"/>
        <v>159.81641989277637</v>
      </c>
      <c r="BW50" s="154">
        <f t="shared" si="48"/>
        <v>49.589209254487145</v>
      </c>
      <c r="BX50" s="154">
        <f t="shared" si="48"/>
        <v>86.880750382691446</v>
      </c>
      <c r="BY50" s="154">
        <f t="shared" si="48"/>
        <v>269.74496698179524</v>
      </c>
      <c r="BZ50" s="154">
        <f t="shared" si="48"/>
        <v>257.23638891400117</v>
      </c>
      <c r="CA50" s="154">
        <f t="shared" si="48"/>
        <v>269.43163276612893</v>
      </c>
      <c r="CB50" s="154">
        <f t="shared" si="48"/>
        <v>282.07456948589527</v>
      </c>
      <c r="CC50" s="154">
        <f t="shared" si="48"/>
        <v>270.49415425271991</v>
      </c>
      <c r="CD50" s="154">
        <f t="shared" si="48"/>
        <v>288.82559961823915</v>
      </c>
      <c r="CE50" s="154">
        <f t="shared" si="48"/>
        <v>299.77402030335634</v>
      </c>
      <c r="CF50" s="154">
        <f t="shared" si="48"/>
        <v>288.7494876384178</v>
      </c>
      <c r="CG50" s="155">
        <f t="shared" si="48"/>
        <v>303.42119112556588</v>
      </c>
      <c r="CH50" s="154">
        <f t="shared" si="49"/>
        <v>180.38270837166294</v>
      </c>
      <c r="CI50" s="154">
        <f t="shared" si="49"/>
        <v>55.72737048848095</v>
      </c>
      <c r="CJ50" s="154">
        <f t="shared" si="49"/>
        <v>97.545021924426678</v>
      </c>
      <c r="CK50" s="154">
        <f t="shared" si="49"/>
        <v>303.34769830655432</v>
      </c>
      <c r="CL50" s="154">
        <f t="shared" si="49"/>
        <v>289.05537314396167</v>
      </c>
      <c r="CM50" s="154">
        <f t="shared" si="49"/>
        <v>302.61547154537675</v>
      </c>
      <c r="CN50" s="154">
        <f t="shared" si="49"/>
        <v>316.71765484904239</v>
      </c>
      <c r="CO50" s="154">
        <f t="shared" si="49"/>
        <v>303.6829061064941</v>
      </c>
      <c r="CP50" s="154">
        <f t="shared" si="49"/>
        <v>324.17095106020764</v>
      </c>
      <c r="CQ50" s="154">
        <f t="shared" si="49"/>
        <v>336.38202232528749</v>
      </c>
      <c r="CR50" s="154">
        <f t="shared" si="49"/>
        <v>330.48004676244994</v>
      </c>
      <c r="CS50" s="155">
        <f t="shared" si="49"/>
        <v>347.23337217125351</v>
      </c>
    </row>
    <row r="51" spans="1:97" s="154" customFormat="1" x14ac:dyDescent="0.25">
      <c r="A51" s="154" t="s">
        <v>66</v>
      </c>
      <c r="B51" s="154">
        <v>60</v>
      </c>
      <c r="C51" s="154">
        <v>62</v>
      </c>
      <c r="D51" s="154">
        <v>92</v>
      </c>
      <c r="E51" s="154">
        <v>52</v>
      </c>
      <c r="F51" s="154">
        <v>72</v>
      </c>
      <c r="G51" s="154">
        <v>138</v>
      </c>
      <c r="H51" s="154">
        <v>123</v>
      </c>
      <c r="I51" s="154">
        <v>74</v>
      </c>
      <c r="J51" s="154">
        <v>110</v>
      </c>
      <c r="K51" s="154">
        <v>76</v>
      </c>
      <c r="L51" s="154">
        <v>107</v>
      </c>
      <c r="M51" s="155">
        <v>121</v>
      </c>
      <c r="N51" s="154">
        <v>50</v>
      </c>
      <c r="O51" s="154">
        <v>56</v>
      </c>
      <c r="P51" s="154">
        <v>54</v>
      </c>
      <c r="Q51" s="154">
        <v>25</v>
      </c>
      <c r="R51" s="154">
        <v>80</v>
      </c>
      <c r="S51" s="154">
        <v>99</v>
      </c>
      <c r="T51" s="237">
        <v>73</v>
      </c>
      <c r="U51" s="237">
        <v>76</v>
      </c>
      <c r="V51" s="237">
        <f t="shared" si="48"/>
        <v>51.413999999999994</v>
      </c>
      <c r="W51" s="237">
        <f t="shared" si="48"/>
        <v>47.480999999999995</v>
      </c>
      <c r="X51" s="237">
        <f t="shared" si="48"/>
        <v>89.82308115072</v>
      </c>
      <c r="Y51" s="238">
        <f t="shared" si="48"/>
        <v>114.69607895359999</v>
      </c>
      <c r="Z51" s="154">
        <f t="shared" si="48"/>
        <v>59.702024142750702</v>
      </c>
      <c r="AA51" s="154">
        <f t="shared" si="48"/>
        <v>60.067608852252235</v>
      </c>
      <c r="AB51" s="154">
        <f t="shared" si="48"/>
        <v>37.531878803945688</v>
      </c>
      <c r="AC51" s="154">
        <f t="shared" si="48"/>
        <v>37.622068726973779</v>
      </c>
      <c r="AD51" s="154">
        <f t="shared" si="48"/>
        <v>88.833157770300389</v>
      </c>
      <c r="AE51" s="154">
        <f t="shared" si="48"/>
        <v>85.342041441113736</v>
      </c>
      <c r="AF51" s="154">
        <f t="shared" si="48"/>
        <v>104.36625948163298</v>
      </c>
      <c r="AG51" s="154">
        <f t="shared" si="48"/>
        <v>127.63657457609234</v>
      </c>
      <c r="AH51" s="154">
        <f t="shared" si="48"/>
        <v>96.444705472351203</v>
      </c>
      <c r="AI51" s="154">
        <f t="shared" si="48"/>
        <v>115.84148717646706</v>
      </c>
      <c r="AJ51" s="154">
        <f t="shared" si="48"/>
        <v>141.00252791986793</v>
      </c>
      <c r="AK51" s="155">
        <f t="shared" si="48"/>
        <v>111.9476656756601</v>
      </c>
      <c r="AL51" s="154">
        <f t="shared" si="48"/>
        <v>67.818010416728868</v>
      </c>
      <c r="AM51" s="154">
        <f t="shared" si="48"/>
        <v>80.469567862817698</v>
      </c>
      <c r="AN51" s="154">
        <f t="shared" si="48"/>
        <v>46.662986820991371</v>
      </c>
      <c r="AO51" s="154">
        <f t="shared" si="48"/>
        <v>47.745804053987548</v>
      </c>
      <c r="AP51" s="154">
        <f t="shared" si="48"/>
        <v>134.48300747875749</v>
      </c>
      <c r="AQ51" s="154">
        <f t="shared" si="48"/>
        <v>139.1342988603509</v>
      </c>
      <c r="AR51" s="154">
        <f t="shared" si="48"/>
        <v>146.54069780408841</v>
      </c>
      <c r="AS51" s="154">
        <f t="shared" si="48"/>
        <v>169.81968600792487</v>
      </c>
      <c r="AT51" s="154">
        <f t="shared" si="48"/>
        <v>150.57821331651391</v>
      </c>
      <c r="AU51" s="154">
        <f t="shared" si="48"/>
        <v>158.42701518159976</v>
      </c>
      <c r="AV51" s="154">
        <f t="shared" si="48"/>
        <v>183.68779937488972</v>
      </c>
      <c r="AW51" s="155">
        <f t="shared" si="48"/>
        <v>163.07989522365122</v>
      </c>
      <c r="AX51" s="154">
        <f t="shared" si="48"/>
        <v>97.46470142215658</v>
      </c>
      <c r="AY51" s="154">
        <f t="shared" si="48"/>
        <v>102.63172150402526</v>
      </c>
      <c r="AZ51" s="154">
        <f t="shared" si="48"/>
        <v>51.780165353674349</v>
      </c>
      <c r="BA51" s="154">
        <f t="shared" si="48"/>
        <v>50.896007514388039</v>
      </c>
      <c r="BB51" s="154">
        <f t="shared" si="48"/>
        <v>169.80850092777936</v>
      </c>
      <c r="BC51" s="154">
        <f t="shared" si="48"/>
        <v>162.3852313316344</v>
      </c>
      <c r="BD51" s="154">
        <f t="shared" si="48"/>
        <v>169.31771158586577</v>
      </c>
      <c r="BE51" s="154">
        <f t="shared" si="48"/>
        <v>187.42843417112468</v>
      </c>
      <c r="BF51" s="154">
        <f t="shared" si="48"/>
        <v>172.09301272285501</v>
      </c>
      <c r="BG51" s="154">
        <f t="shared" si="48"/>
        <v>179.626563859105</v>
      </c>
      <c r="BH51" s="154">
        <f t="shared" si="48"/>
        <v>199.32206530141286</v>
      </c>
      <c r="BI51" s="155">
        <f t="shared" si="48"/>
        <v>184.09926111027238</v>
      </c>
      <c r="BJ51" s="154">
        <f t="shared" si="48"/>
        <v>105.16992434551622</v>
      </c>
      <c r="BK51" s="154">
        <f t="shared" si="48"/>
        <v>115.77690471116294</v>
      </c>
      <c r="BL51" s="154">
        <f t="shared" si="48"/>
        <v>61.345550487780876</v>
      </c>
      <c r="BM51" s="154">
        <f t="shared" si="48"/>
        <v>61.529897548776724</v>
      </c>
      <c r="BN51" s="154">
        <f t="shared" si="48"/>
        <v>198.0676736832404</v>
      </c>
      <c r="BO51" s="154">
        <f t="shared" si="48"/>
        <v>187.62347071715232</v>
      </c>
      <c r="BP51" s="154">
        <f t="shared" si="48"/>
        <v>196.59729577819374</v>
      </c>
      <c r="BQ51" s="154">
        <f t="shared" si="48"/>
        <v>205.93835657785388</v>
      </c>
      <c r="BR51" s="154">
        <f t="shared" si="48"/>
        <v>198.39923949859397</v>
      </c>
      <c r="BS51" s="154">
        <f t="shared" si="48"/>
        <v>206.006823292581</v>
      </c>
      <c r="BT51" s="154">
        <f t="shared" si="48"/>
        <v>216.19433495394679</v>
      </c>
      <c r="BU51" s="155">
        <f t="shared" si="48"/>
        <v>205.04253236270009</v>
      </c>
      <c r="BV51" s="154">
        <f t="shared" si="48"/>
        <v>116.54441430895305</v>
      </c>
      <c r="BW51" s="154">
        <f t="shared" si="48"/>
        <v>121.46047911851004</v>
      </c>
      <c r="BX51" s="154">
        <f t="shared" si="48"/>
        <v>69.67492258277521</v>
      </c>
      <c r="BY51" s="154">
        <f t="shared" si="48"/>
        <v>69.914244974890892</v>
      </c>
      <c r="BZ51" s="154">
        <f t="shared" si="48"/>
        <v>225.50679239678078</v>
      </c>
      <c r="CA51" s="154">
        <f t="shared" si="48"/>
        <v>217.20011734342597</v>
      </c>
      <c r="CB51" s="154">
        <f t="shared" si="48"/>
        <v>227.45312778652774</v>
      </c>
      <c r="CC51" s="154">
        <f t="shared" si="48"/>
        <v>238.17248349111051</v>
      </c>
      <c r="CD51" s="154">
        <f t="shared" si="48"/>
        <v>232.82928765928921</v>
      </c>
      <c r="CE51" s="154">
        <f t="shared" si="48"/>
        <v>241.45820128084787</v>
      </c>
      <c r="CF51" s="154">
        <f t="shared" si="48"/>
        <v>253.11719178334192</v>
      </c>
      <c r="CG51" s="155">
        <f t="shared" ref="CG51:CK54" si="50">CG36*CG62</f>
        <v>243.80851738237439</v>
      </c>
      <c r="CH51" s="154">
        <f t="shared" si="50"/>
        <v>131.74818453486694</v>
      </c>
      <c r="CI51" s="154">
        <f t="shared" si="50"/>
        <v>137.09085836246382</v>
      </c>
      <c r="CJ51" s="154">
        <f t="shared" si="50"/>
        <v>78.299297022470697</v>
      </c>
      <c r="CK51" s="154">
        <f t="shared" si="50"/>
        <v>78.495944485582157</v>
      </c>
      <c r="CL51" s="154">
        <f t="shared" si="49"/>
        <v>253.59867578427935</v>
      </c>
      <c r="CM51" s="154">
        <f t="shared" si="49"/>
        <v>244.06679486783543</v>
      </c>
      <c r="CN51" s="154">
        <f t="shared" si="49"/>
        <v>255.46679435126762</v>
      </c>
      <c r="CO51" s="154">
        <f t="shared" si="49"/>
        <v>267.42371904833743</v>
      </c>
      <c r="CP51" s="154">
        <f t="shared" si="49"/>
        <v>261.3966830389158</v>
      </c>
      <c r="CQ51" s="154">
        <f t="shared" si="49"/>
        <v>271.00691508633349</v>
      </c>
      <c r="CR51" s="154">
        <f t="shared" si="49"/>
        <v>289.70807485799133</v>
      </c>
      <c r="CS51" s="155">
        <f t="shared" si="49"/>
        <v>279.04413228434214</v>
      </c>
    </row>
    <row r="52" spans="1:97" s="154" customFormat="1" x14ac:dyDescent="0.25">
      <c r="A52" s="154" t="s">
        <v>67</v>
      </c>
      <c r="B52" s="154">
        <v>51</v>
      </c>
      <c r="C52" s="154">
        <v>35</v>
      </c>
      <c r="D52" s="154">
        <v>58</v>
      </c>
      <c r="E52" s="154">
        <v>80</v>
      </c>
      <c r="F52" s="154">
        <v>97</v>
      </c>
      <c r="G52" s="154">
        <v>70</v>
      </c>
      <c r="H52" s="154">
        <v>71</v>
      </c>
      <c r="I52" s="154">
        <v>83</v>
      </c>
      <c r="J52" s="154">
        <v>137</v>
      </c>
      <c r="K52" s="154">
        <v>99</v>
      </c>
      <c r="L52" s="154">
        <v>91</v>
      </c>
      <c r="M52" s="155">
        <v>125</v>
      </c>
      <c r="N52" s="154">
        <v>36</v>
      </c>
      <c r="O52" s="154">
        <v>35</v>
      </c>
      <c r="P52" s="154">
        <v>84</v>
      </c>
      <c r="Q52" s="154">
        <v>76</v>
      </c>
      <c r="R52" s="154">
        <v>49</v>
      </c>
      <c r="S52" s="154">
        <v>50</v>
      </c>
      <c r="T52" s="237">
        <v>61</v>
      </c>
      <c r="U52" s="237">
        <v>80</v>
      </c>
      <c r="V52" s="237">
        <f t="shared" ref="V52:CG54" si="51">V37*V63</f>
        <v>94.445999999999998</v>
      </c>
      <c r="W52" s="237">
        <f t="shared" si="51"/>
        <v>92.667000000000016</v>
      </c>
      <c r="X52" s="237">
        <f t="shared" si="51"/>
        <v>121.352</v>
      </c>
      <c r="Y52" s="238">
        <f t="shared" si="51"/>
        <v>157.342176448</v>
      </c>
      <c r="Z52" s="154">
        <f t="shared" si="51"/>
        <v>80.491730456959999</v>
      </c>
      <c r="AA52" s="154">
        <f t="shared" si="51"/>
        <v>99.338970340198401</v>
      </c>
      <c r="AB52" s="154">
        <f t="shared" si="51"/>
        <v>194.01785482162745</v>
      </c>
      <c r="AC52" s="154">
        <f t="shared" si="51"/>
        <v>142.85722781811941</v>
      </c>
      <c r="AD52" s="154">
        <f t="shared" si="51"/>
        <v>103.29586554028734</v>
      </c>
      <c r="AE52" s="154">
        <f t="shared" si="51"/>
        <v>103.94773782664836</v>
      </c>
      <c r="AF52" s="154">
        <f t="shared" si="51"/>
        <v>134.04978557426426</v>
      </c>
      <c r="AG52" s="154">
        <f t="shared" si="51"/>
        <v>172.40646657131009</v>
      </c>
      <c r="AH52" s="154">
        <f t="shared" si="51"/>
        <v>198.44092382195439</v>
      </c>
      <c r="AI52" s="154">
        <f t="shared" si="51"/>
        <v>201.17451766678414</v>
      </c>
      <c r="AJ52" s="154">
        <f t="shared" si="51"/>
        <v>207.87902589067807</v>
      </c>
      <c r="AK52" s="155">
        <f t="shared" si="51"/>
        <v>220.7103323280067</v>
      </c>
      <c r="AL52" s="154">
        <f t="shared" si="51"/>
        <v>122.13315894423707</v>
      </c>
      <c r="AM52" s="154">
        <f t="shared" si="51"/>
        <v>124.4965644175731</v>
      </c>
      <c r="AN52" s="154">
        <f t="shared" si="51"/>
        <v>228.78781707830208</v>
      </c>
      <c r="AO52" s="154">
        <f t="shared" si="51"/>
        <v>178.68885368340656</v>
      </c>
      <c r="AP52" s="154">
        <f t="shared" si="51"/>
        <v>133.7104942886761</v>
      </c>
      <c r="AQ52" s="154">
        <f t="shared" si="51"/>
        <v>146.52410651677516</v>
      </c>
      <c r="AR52" s="154">
        <f t="shared" si="51"/>
        <v>202.66870274567543</v>
      </c>
      <c r="AS52" s="154">
        <f t="shared" si="51"/>
        <v>257.58473914801709</v>
      </c>
      <c r="AT52" s="154">
        <f t="shared" si="51"/>
        <v>281.63812938014513</v>
      </c>
      <c r="AU52" s="154">
        <f t="shared" si="51"/>
        <v>284.3972338209627</v>
      </c>
      <c r="AV52" s="154">
        <f t="shared" si="51"/>
        <v>291.45157501393936</v>
      </c>
      <c r="AW52" s="155">
        <f t="shared" si="51"/>
        <v>304.63115758978682</v>
      </c>
      <c r="AX52" s="154">
        <f t="shared" si="51"/>
        <v>177.76279120722094</v>
      </c>
      <c r="AY52" s="154">
        <f t="shared" si="51"/>
        <v>180.57240237884423</v>
      </c>
      <c r="AZ52" s="154">
        <f t="shared" si="51"/>
        <v>327.72151452106357</v>
      </c>
      <c r="BA52" s="154">
        <f t="shared" si="51"/>
        <v>229.48560781554045</v>
      </c>
      <c r="BB52" s="154">
        <f t="shared" si="51"/>
        <v>157.0538906177984</v>
      </c>
      <c r="BC52" s="154">
        <f t="shared" si="51"/>
        <v>174.66116310331199</v>
      </c>
      <c r="BD52" s="154">
        <f t="shared" si="51"/>
        <v>241.84229492580866</v>
      </c>
      <c r="BE52" s="154">
        <f t="shared" si="51"/>
        <v>306.21364070012589</v>
      </c>
      <c r="BF52" s="154">
        <f t="shared" si="51"/>
        <v>320.15573208622521</v>
      </c>
      <c r="BG52" s="154">
        <f t="shared" si="51"/>
        <v>321.94930193441417</v>
      </c>
      <c r="BH52" s="154">
        <f t="shared" si="51"/>
        <v>328.58653005817661</v>
      </c>
      <c r="BI52" s="155">
        <f t="shared" si="51"/>
        <v>339.88945141340383</v>
      </c>
      <c r="BJ52" s="154">
        <f t="shared" si="51"/>
        <v>190.46503878743275</v>
      </c>
      <c r="BK52" s="154">
        <f t="shared" si="51"/>
        <v>193.2362315035204</v>
      </c>
      <c r="BL52" s="154">
        <f t="shared" si="51"/>
        <v>360.60581037597956</v>
      </c>
      <c r="BM52" s="154">
        <f t="shared" si="51"/>
        <v>261.60746004565146</v>
      </c>
      <c r="BN52" s="154">
        <f t="shared" si="51"/>
        <v>184.45924851230666</v>
      </c>
      <c r="BO52" s="154">
        <f t="shared" si="51"/>
        <v>206.11682464657898</v>
      </c>
      <c r="BP52" s="154">
        <f t="shared" si="51"/>
        <v>284.75288373977043</v>
      </c>
      <c r="BQ52" s="154">
        <f t="shared" si="51"/>
        <v>357.60463912020384</v>
      </c>
      <c r="BR52" s="154">
        <f t="shared" si="51"/>
        <v>371.15632974498328</v>
      </c>
      <c r="BS52" s="154">
        <f t="shared" si="51"/>
        <v>370.17197772490493</v>
      </c>
      <c r="BT52" s="154">
        <f t="shared" si="51"/>
        <v>374.82710250300914</v>
      </c>
      <c r="BU52" s="155">
        <f t="shared" si="51"/>
        <v>381.72105084301302</v>
      </c>
      <c r="BV52" s="154">
        <f t="shared" si="51"/>
        <v>211.91082107630464</v>
      </c>
      <c r="BW52" s="154">
        <f t="shared" si="51"/>
        <v>213.12286767545004</v>
      </c>
      <c r="BX52" s="154">
        <f t="shared" si="51"/>
        <v>391.43421663847488</v>
      </c>
      <c r="BY52" s="154">
        <f t="shared" si="51"/>
        <v>283.68891470737157</v>
      </c>
      <c r="BZ52" s="154">
        <f t="shared" si="51"/>
        <v>200.29613746218345</v>
      </c>
      <c r="CA52" s="154">
        <f t="shared" si="51"/>
        <v>234.50105793416213</v>
      </c>
      <c r="CB52" s="154">
        <f t="shared" si="51"/>
        <v>326.62111292766969</v>
      </c>
      <c r="CC52" s="154">
        <f t="shared" si="51"/>
        <v>411.86839168776169</v>
      </c>
      <c r="CD52" s="154">
        <f t="shared" si="51"/>
        <v>429.41696747747403</v>
      </c>
      <c r="CE52" s="154">
        <f t="shared" si="51"/>
        <v>430.48352956956217</v>
      </c>
      <c r="CF52" s="154">
        <f t="shared" si="51"/>
        <v>437.78323833546</v>
      </c>
      <c r="CG52" s="155">
        <f t="shared" si="51"/>
        <v>447.3665246879138</v>
      </c>
      <c r="CH52" s="154">
        <f t="shared" si="50"/>
        <v>237.72854658323675</v>
      </c>
      <c r="CI52" s="154">
        <f t="shared" si="50"/>
        <v>240.09563658146442</v>
      </c>
      <c r="CJ52" s="154">
        <f t="shared" si="50"/>
        <v>442.43735941000034</v>
      </c>
      <c r="CK52" s="154">
        <f t="shared" si="50"/>
        <v>320.15869486617862</v>
      </c>
      <c r="CL52" s="154">
        <f t="shared" si="49"/>
        <v>225.58706620016</v>
      </c>
      <c r="CM52" s="154">
        <f t="shared" si="49"/>
        <v>263.60791214008327</v>
      </c>
      <c r="CN52" s="154">
        <f t="shared" si="49"/>
        <v>367.10925636896468</v>
      </c>
      <c r="CO52" s="154">
        <f t="shared" si="49"/>
        <v>462.83551442903661</v>
      </c>
      <c r="CP52" s="154">
        <f t="shared" si="49"/>
        <v>482.30918133328703</v>
      </c>
      <c r="CQ52" s="154">
        <f t="shared" si="49"/>
        <v>483.3769025001086</v>
      </c>
      <c r="CR52" s="154">
        <f t="shared" si="49"/>
        <v>501.28830145025165</v>
      </c>
      <c r="CS52" s="155">
        <f t="shared" si="49"/>
        <v>512.1496536418714</v>
      </c>
    </row>
    <row r="53" spans="1:97" s="154" customFormat="1" x14ac:dyDescent="0.25">
      <c r="A53" s="154" t="s">
        <v>68</v>
      </c>
      <c r="B53" s="154">
        <v>31</v>
      </c>
      <c r="C53" s="154">
        <v>32</v>
      </c>
      <c r="D53" s="154">
        <v>28</v>
      </c>
      <c r="E53" s="154">
        <v>60</v>
      </c>
      <c r="F53" s="154">
        <v>75</v>
      </c>
      <c r="G53" s="154">
        <v>91</v>
      </c>
      <c r="H53" s="154">
        <v>86</v>
      </c>
      <c r="I53" s="154">
        <v>75</v>
      </c>
      <c r="J53" s="154">
        <v>101</v>
      </c>
      <c r="K53" s="154">
        <v>92</v>
      </c>
      <c r="L53" s="154">
        <v>131</v>
      </c>
      <c r="M53" s="155">
        <v>142</v>
      </c>
      <c r="N53" s="154">
        <v>45</v>
      </c>
      <c r="O53" s="154">
        <v>44</v>
      </c>
      <c r="P53" s="154">
        <v>81</v>
      </c>
      <c r="Q53" s="154">
        <v>77</v>
      </c>
      <c r="R53" s="154">
        <v>69</v>
      </c>
      <c r="S53" s="154">
        <v>94</v>
      </c>
      <c r="T53" s="237">
        <v>81</v>
      </c>
      <c r="U53" s="237">
        <v>74</v>
      </c>
      <c r="V53" s="237">
        <f t="shared" si="51"/>
        <v>123.65100000000001</v>
      </c>
      <c r="W53" s="237">
        <f t="shared" si="51"/>
        <v>117.32550000000001</v>
      </c>
      <c r="X53" s="237">
        <f t="shared" si="51"/>
        <v>175.38400000000001</v>
      </c>
      <c r="Y53" s="238">
        <f t="shared" si="51"/>
        <v>292.75</v>
      </c>
      <c r="Z53" s="154">
        <f t="shared" si="51"/>
        <v>139.21</v>
      </c>
      <c r="AA53" s="154">
        <f t="shared" si="51"/>
        <v>165.96000000000004</v>
      </c>
      <c r="AB53" s="154">
        <f t="shared" si="51"/>
        <v>328.94173526399999</v>
      </c>
      <c r="AC53" s="154">
        <f t="shared" si="51"/>
        <v>339.26567978096637</v>
      </c>
      <c r="AD53" s="154">
        <f t="shared" si="51"/>
        <v>342.98983098695669</v>
      </c>
      <c r="AE53" s="154">
        <f t="shared" si="51"/>
        <v>360.70218819009295</v>
      </c>
      <c r="AF53" s="154">
        <f t="shared" si="51"/>
        <v>305.5388408261058</v>
      </c>
      <c r="AG53" s="154">
        <f t="shared" si="51"/>
        <v>261.81278394877108</v>
      </c>
      <c r="AH53" s="154">
        <f t="shared" si="51"/>
        <v>262.20348887147429</v>
      </c>
      <c r="AI53" s="154">
        <f t="shared" si="51"/>
        <v>262.24709074042033</v>
      </c>
      <c r="AJ53" s="154">
        <f t="shared" si="51"/>
        <v>273.92935836041852</v>
      </c>
      <c r="AK53" s="155">
        <f t="shared" si="51"/>
        <v>332.41566043630763</v>
      </c>
      <c r="AL53" s="154">
        <f t="shared" si="51"/>
        <v>197.77153043980223</v>
      </c>
      <c r="AM53" s="154">
        <f t="shared" si="51"/>
        <v>214.77482820752957</v>
      </c>
      <c r="AN53" s="154">
        <f t="shared" si="51"/>
        <v>406.57691716170535</v>
      </c>
      <c r="AO53" s="154">
        <f t="shared" si="51"/>
        <v>397.33533741109682</v>
      </c>
      <c r="AP53" s="154">
        <f t="shared" si="51"/>
        <v>399.67204728138512</v>
      </c>
      <c r="AQ53" s="154">
        <f t="shared" si="51"/>
        <v>426.65568263932215</v>
      </c>
      <c r="AR53" s="154">
        <f t="shared" si="51"/>
        <v>368.11670489813986</v>
      </c>
      <c r="AS53" s="154">
        <f t="shared" si="51"/>
        <v>313.0665211462229</v>
      </c>
      <c r="AT53" s="154">
        <f t="shared" si="51"/>
        <v>336.97291075357873</v>
      </c>
      <c r="AU53" s="154">
        <f t="shared" si="51"/>
        <v>339.19915555304487</v>
      </c>
      <c r="AV53" s="154">
        <f t="shared" si="51"/>
        <v>358.42785174788816</v>
      </c>
      <c r="AW53" s="155">
        <f t="shared" si="51"/>
        <v>398.07279519478192</v>
      </c>
      <c r="AX53" s="154">
        <f t="shared" si="51"/>
        <v>249.58256928168547</v>
      </c>
      <c r="AY53" s="154">
        <f t="shared" si="51"/>
        <v>267.03942122385627</v>
      </c>
      <c r="AZ53" s="154">
        <f t="shared" si="51"/>
        <v>508.73584189553213</v>
      </c>
      <c r="BA53" s="154">
        <f t="shared" si="51"/>
        <v>470.34074235581318</v>
      </c>
      <c r="BB53" s="154">
        <f t="shared" si="51"/>
        <v>483.75255266641915</v>
      </c>
      <c r="BC53" s="154">
        <f t="shared" si="51"/>
        <v>507.27849364237966</v>
      </c>
      <c r="BD53" s="154">
        <f t="shared" si="51"/>
        <v>434.71832311836692</v>
      </c>
      <c r="BE53" s="154">
        <f t="shared" si="51"/>
        <v>375.19225023182128</v>
      </c>
      <c r="BF53" s="154">
        <f t="shared" si="51"/>
        <v>419.52143619595267</v>
      </c>
      <c r="BG53" s="154">
        <f t="shared" si="51"/>
        <v>447.64119349863813</v>
      </c>
      <c r="BH53" s="154">
        <f t="shared" si="51"/>
        <v>480.93157667914454</v>
      </c>
      <c r="BI53" s="155">
        <f t="shared" si="51"/>
        <v>529.20604282255579</v>
      </c>
      <c r="BJ53" s="154">
        <f t="shared" si="51"/>
        <v>329.68029389902455</v>
      </c>
      <c r="BK53" s="154">
        <f t="shared" si="51"/>
        <v>350.67742147157696</v>
      </c>
      <c r="BL53" s="154">
        <f t="shared" si="51"/>
        <v>647.94316710461703</v>
      </c>
      <c r="BM53" s="154">
        <f t="shared" si="51"/>
        <v>631.04696851240635</v>
      </c>
      <c r="BN53" s="154">
        <f t="shared" si="51"/>
        <v>643.48880373929239</v>
      </c>
      <c r="BO53" s="154">
        <f t="shared" si="51"/>
        <v>661.62465163676507</v>
      </c>
      <c r="BP53" s="154">
        <f t="shared" si="51"/>
        <v>568.87802708685649</v>
      </c>
      <c r="BQ53" s="154">
        <f t="shared" si="51"/>
        <v>484.67491953969346</v>
      </c>
      <c r="BR53" s="154">
        <f t="shared" si="51"/>
        <v>528.08386714498499</v>
      </c>
      <c r="BS53" s="154">
        <f t="shared" si="51"/>
        <v>551.04714950000914</v>
      </c>
      <c r="BT53" s="154">
        <f t="shared" si="51"/>
        <v>584.0399449622704</v>
      </c>
      <c r="BU53" s="155">
        <f t="shared" si="51"/>
        <v>641.93482331188795</v>
      </c>
      <c r="BV53" s="154">
        <f t="shared" si="51"/>
        <v>397.12537861184757</v>
      </c>
      <c r="BW53" s="154">
        <f t="shared" si="51"/>
        <v>419.24843617521003</v>
      </c>
      <c r="BX53" s="154">
        <f t="shared" si="51"/>
        <v>770.18277055959868</v>
      </c>
      <c r="BY53" s="154">
        <f t="shared" si="51"/>
        <v>743.76096532913687</v>
      </c>
      <c r="BZ53" s="154">
        <f t="shared" si="51"/>
        <v>749.68339579777387</v>
      </c>
      <c r="CA53" s="154">
        <f t="shared" si="51"/>
        <v>768.60686741722009</v>
      </c>
      <c r="CB53" s="154">
        <f t="shared" si="51"/>
        <v>659.73912659163261</v>
      </c>
      <c r="CC53" s="154">
        <f t="shared" si="51"/>
        <v>558.19957648540924</v>
      </c>
      <c r="CD53" s="154">
        <f t="shared" si="51"/>
        <v>614.48842711403393</v>
      </c>
      <c r="CE53" s="154">
        <f t="shared" si="51"/>
        <v>647.53458561440107</v>
      </c>
      <c r="CF53" s="154">
        <f t="shared" si="51"/>
        <v>688.73592341261985</v>
      </c>
      <c r="CG53" s="155">
        <f t="shared" si="51"/>
        <v>766.52651515868342</v>
      </c>
      <c r="CH53" s="154">
        <f t="shared" si="50"/>
        <v>453.61202200701808</v>
      </c>
      <c r="CI53" s="154">
        <f t="shared" si="50"/>
        <v>479.7168873056911</v>
      </c>
      <c r="CJ53" s="154">
        <f t="shared" si="50"/>
        <v>883.84049945764684</v>
      </c>
      <c r="CK53" s="154">
        <f t="shared" si="50"/>
        <v>857.46893277666925</v>
      </c>
      <c r="CL53" s="154">
        <f t="shared" si="49"/>
        <v>867.67788777426506</v>
      </c>
      <c r="CM53" s="154">
        <f t="shared" si="49"/>
        <v>892.00080402293372</v>
      </c>
      <c r="CN53" s="154">
        <f t="shared" si="49"/>
        <v>765.87492608968887</v>
      </c>
      <c r="CO53" s="154">
        <f t="shared" si="49"/>
        <v>648.26056859169091</v>
      </c>
      <c r="CP53" s="154">
        <f t="shared" si="49"/>
        <v>713.40654375941483</v>
      </c>
      <c r="CQ53" s="154">
        <f t="shared" si="49"/>
        <v>750.31035428811504</v>
      </c>
      <c r="CR53" s="154">
        <f t="shared" si="49"/>
        <v>812.71135298510728</v>
      </c>
      <c r="CS53" s="155">
        <f t="shared" si="49"/>
        <v>905.37960848874081</v>
      </c>
    </row>
    <row r="54" spans="1:97" s="154" customFormat="1" x14ac:dyDescent="0.25">
      <c r="A54" s="154" t="s">
        <v>69</v>
      </c>
      <c r="B54" s="154">
        <v>21</v>
      </c>
      <c r="C54" s="154">
        <v>11</v>
      </c>
      <c r="D54" s="154">
        <v>16</v>
      </c>
      <c r="E54" s="154">
        <v>18</v>
      </c>
      <c r="F54" s="154">
        <v>26</v>
      </c>
      <c r="G54" s="154">
        <v>27</v>
      </c>
      <c r="H54" s="154">
        <v>24</v>
      </c>
      <c r="I54" s="154">
        <v>30</v>
      </c>
      <c r="J54" s="154">
        <v>61</v>
      </c>
      <c r="K54" s="154">
        <v>51</v>
      </c>
      <c r="L54" s="154">
        <v>71</v>
      </c>
      <c r="M54" s="155">
        <v>90</v>
      </c>
      <c r="N54" s="154">
        <v>27</v>
      </c>
      <c r="O54" s="154">
        <v>28</v>
      </c>
      <c r="P54" s="154">
        <v>57</v>
      </c>
      <c r="Q54" s="154">
        <v>54</v>
      </c>
      <c r="R54" s="154">
        <v>57</v>
      </c>
      <c r="S54" s="154">
        <v>106</v>
      </c>
      <c r="T54" s="237">
        <v>69</v>
      </c>
      <c r="U54" s="237">
        <v>54</v>
      </c>
      <c r="V54" s="237">
        <f t="shared" si="51"/>
        <v>105.96599999999998</v>
      </c>
      <c r="W54" s="237">
        <f t="shared" si="51"/>
        <v>103.3447</v>
      </c>
      <c r="X54" s="237">
        <f t="shared" si="51"/>
        <v>138.1908</v>
      </c>
      <c r="Y54" s="238">
        <f t="shared" si="51"/>
        <v>168</v>
      </c>
      <c r="Z54" s="154">
        <f t="shared" si="51"/>
        <v>59.800000000000004</v>
      </c>
      <c r="AA54" s="154">
        <f t="shared" si="51"/>
        <v>53.6</v>
      </c>
      <c r="AB54" s="154">
        <f t="shared" si="51"/>
        <v>103.176</v>
      </c>
      <c r="AC54" s="154">
        <f t="shared" si="51"/>
        <v>97.804799999999986</v>
      </c>
      <c r="AD54" s="154">
        <f t="shared" si="51"/>
        <v>100.73756160000001</v>
      </c>
      <c r="AE54" s="154">
        <f t="shared" si="51"/>
        <v>102.02697446400001</v>
      </c>
      <c r="AF54" s="154">
        <f t="shared" si="51"/>
        <v>102.90481539839999</v>
      </c>
      <c r="AG54" s="154">
        <f t="shared" si="51"/>
        <v>115.94559726397441</v>
      </c>
      <c r="AH54" s="154">
        <f t="shared" si="51"/>
        <v>140.348872187203</v>
      </c>
      <c r="AI54" s="154">
        <f t="shared" si="51"/>
        <v>153.70696832651956</v>
      </c>
      <c r="AJ54" s="154">
        <f t="shared" si="51"/>
        <v>178.78765849666806</v>
      </c>
      <c r="AK54" s="155">
        <f t="shared" si="51"/>
        <v>204.07068816598363</v>
      </c>
      <c r="AL54" s="154">
        <f t="shared" si="51"/>
        <v>92.501588994676609</v>
      </c>
      <c r="AM54" s="154">
        <f t="shared" si="51"/>
        <v>90.413507084553814</v>
      </c>
      <c r="AN54" s="154">
        <f t="shared" si="51"/>
        <v>172.1762641337387</v>
      </c>
      <c r="AO54" s="154">
        <f t="shared" si="51"/>
        <v>170.15320031803878</v>
      </c>
      <c r="AP54" s="154">
        <f t="shared" si="51"/>
        <v>171.50764487099056</v>
      </c>
      <c r="AQ54" s="154">
        <f t="shared" si="51"/>
        <v>178.68666321845348</v>
      </c>
      <c r="AR54" s="154">
        <f t="shared" si="51"/>
        <v>174.34950354488458</v>
      </c>
      <c r="AS54" s="154">
        <f t="shared" si="51"/>
        <v>199.03827492530914</v>
      </c>
      <c r="AT54" s="154">
        <f t="shared" si="51"/>
        <v>230.79660692807548</v>
      </c>
      <c r="AU54" s="154">
        <f t="shared" si="51"/>
        <v>235.68794441366748</v>
      </c>
      <c r="AV54" s="154">
        <f t="shared" si="51"/>
        <v>248.72665282162959</v>
      </c>
      <c r="AW54" s="155">
        <f t="shared" si="51"/>
        <v>263.35887234196503</v>
      </c>
      <c r="AX54" s="154">
        <f t="shared" si="51"/>
        <v>137.58967399926891</v>
      </c>
      <c r="AY54" s="154">
        <f t="shared" si="51"/>
        <v>129.18386674235109</v>
      </c>
      <c r="AZ54" s="154">
        <f t="shared" si="51"/>
        <v>242.15256969845063</v>
      </c>
      <c r="BA54" s="154">
        <f t="shared" si="51"/>
        <v>229.61788409807616</v>
      </c>
      <c r="BB54" s="154">
        <f t="shared" si="51"/>
        <v>242.01784863911374</v>
      </c>
      <c r="BC54" s="154">
        <f t="shared" si="51"/>
        <v>259.3247092067877</v>
      </c>
      <c r="BD54" s="154">
        <f t="shared" si="51"/>
        <v>260.72027230777269</v>
      </c>
      <c r="BE54" s="154">
        <f t="shared" si="51"/>
        <v>297.87737367518486</v>
      </c>
      <c r="BF54" s="154">
        <f t="shared" si="51"/>
        <v>342.44929631813068</v>
      </c>
      <c r="BG54" s="154">
        <f t="shared" si="51"/>
        <v>349.12938946586627</v>
      </c>
      <c r="BH54" s="154">
        <f t="shared" si="51"/>
        <v>361.01963923888911</v>
      </c>
      <c r="BI54" s="155">
        <f t="shared" si="51"/>
        <v>373.55261516864948</v>
      </c>
      <c r="BJ54" s="154">
        <f t="shared" si="51"/>
        <v>185.62453465408345</v>
      </c>
      <c r="BK54" s="154">
        <f t="shared" si="51"/>
        <v>167.83347840913214</v>
      </c>
      <c r="BL54" s="154">
        <f t="shared" si="51"/>
        <v>307.79798677238966</v>
      </c>
      <c r="BM54" s="154">
        <f t="shared" si="51"/>
        <v>289.26817574453236</v>
      </c>
      <c r="BN54" s="154">
        <f t="shared" si="51"/>
        <v>291.19590717090517</v>
      </c>
      <c r="BO54" s="154">
        <f t="shared" si="51"/>
        <v>298.35987545962234</v>
      </c>
      <c r="BP54" s="154">
        <f t="shared" si="51"/>
        <v>297.51384717079833</v>
      </c>
      <c r="BQ54" s="154">
        <f t="shared" si="51"/>
        <v>340.2304656303512</v>
      </c>
      <c r="BR54" s="154">
        <f t="shared" si="51"/>
        <v>396.17042404929521</v>
      </c>
      <c r="BS54" s="154">
        <f t="shared" si="51"/>
        <v>397.91688218258008</v>
      </c>
      <c r="BT54" s="154">
        <f t="shared" si="51"/>
        <v>409.37530688281538</v>
      </c>
      <c r="BU54" s="155">
        <f t="shared" si="51"/>
        <v>424.89576475412639</v>
      </c>
      <c r="BV54" s="154">
        <f t="shared" si="51"/>
        <v>212.75886687602164</v>
      </c>
      <c r="BW54" s="154">
        <f t="shared" si="51"/>
        <v>193.04192606013396</v>
      </c>
      <c r="BX54" s="154">
        <f t="shared" si="51"/>
        <v>357.04960659912848</v>
      </c>
      <c r="BY54" s="154">
        <f t="shared" si="51"/>
        <v>340.64648857926653</v>
      </c>
      <c r="BZ54" s="154">
        <f t="shared" si="51"/>
        <v>345.10720202724269</v>
      </c>
      <c r="CA54" s="154">
        <f t="shared" si="51"/>
        <v>352.63883558097706</v>
      </c>
      <c r="CB54" s="154">
        <f t="shared" si="51"/>
        <v>349.97279066927416</v>
      </c>
      <c r="CC54" s="154">
        <f t="shared" si="51"/>
        <v>397.54764344857381</v>
      </c>
      <c r="CD54" s="154">
        <f t="shared" si="51"/>
        <v>456.4143527891805</v>
      </c>
      <c r="CE54" s="154">
        <f t="shared" si="51"/>
        <v>453.54395656956041</v>
      </c>
      <c r="CF54" s="154">
        <f t="shared" si="51"/>
        <v>462.06500915977284</v>
      </c>
      <c r="CG54" s="155">
        <f t="shared" si="51"/>
        <v>471.16884825153556</v>
      </c>
      <c r="CH54" s="154">
        <f t="shared" si="50"/>
        <v>224.60658865610898</v>
      </c>
      <c r="CI54" s="154">
        <f t="shared" si="50"/>
        <v>202.7819562749691</v>
      </c>
      <c r="CJ54" s="154">
        <f t="shared" si="50"/>
        <v>374.82630475230951</v>
      </c>
      <c r="CK54" s="154">
        <f t="shared" si="50"/>
        <v>361.74475619388198</v>
      </c>
      <c r="CL54" s="154">
        <f t="shared" si="49"/>
        <v>368.98582104157919</v>
      </c>
      <c r="CM54" s="154">
        <f t="shared" si="49"/>
        <v>379.92630039705989</v>
      </c>
      <c r="CN54" s="154">
        <f t="shared" si="49"/>
        <v>384.69004903385911</v>
      </c>
      <c r="CO54" s="154">
        <f t="shared" si="49"/>
        <v>438.40266377886763</v>
      </c>
      <c r="CP54" s="154">
        <f t="shared" si="49"/>
        <v>504.57570829091259</v>
      </c>
      <c r="CQ54" s="154">
        <f t="shared" si="49"/>
        <v>504.52480398678159</v>
      </c>
      <c r="CR54" s="154">
        <f t="shared" si="49"/>
        <v>526.15219388787818</v>
      </c>
      <c r="CS54" s="155">
        <f t="shared" si="49"/>
        <v>538.3814827760981</v>
      </c>
    </row>
    <row r="55" spans="1:97" s="164" customFormat="1" x14ac:dyDescent="0.25">
      <c r="A55" s="164" t="s">
        <v>100</v>
      </c>
      <c r="B55" s="164">
        <f>SUM(B48:B54)</f>
        <v>295</v>
      </c>
      <c r="C55" s="164">
        <f t="shared" ref="C55:S55" si="52">SUM(C48:C54)</f>
        <v>227</v>
      </c>
      <c r="D55" s="164">
        <f t="shared" si="52"/>
        <v>306</v>
      </c>
      <c r="E55" s="164">
        <f t="shared" si="52"/>
        <v>400</v>
      </c>
      <c r="F55" s="164">
        <f t="shared" si="52"/>
        <v>466</v>
      </c>
      <c r="G55" s="164">
        <f t="shared" si="52"/>
        <v>545</v>
      </c>
      <c r="H55" s="164">
        <f t="shared" si="52"/>
        <v>516</v>
      </c>
      <c r="I55" s="164">
        <f t="shared" si="52"/>
        <v>421</v>
      </c>
      <c r="J55" s="164">
        <f t="shared" si="52"/>
        <v>599</v>
      </c>
      <c r="K55" s="164">
        <f t="shared" si="52"/>
        <v>494</v>
      </c>
      <c r="L55" s="164">
        <f t="shared" si="52"/>
        <v>610</v>
      </c>
      <c r="M55" s="165">
        <f t="shared" si="52"/>
        <v>760</v>
      </c>
      <c r="N55" s="164">
        <f t="shared" si="52"/>
        <v>241</v>
      </c>
      <c r="O55" s="164">
        <f t="shared" si="52"/>
        <v>233</v>
      </c>
      <c r="P55" s="164">
        <f t="shared" si="52"/>
        <v>461</v>
      </c>
      <c r="Q55" s="164">
        <f t="shared" si="52"/>
        <v>426</v>
      </c>
      <c r="R55" s="164">
        <f t="shared" si="52"/>
        <v>425</v>
      </c>
      <c r="S55" s="164">
        <f t="shared" si="52"/>
        <v>582</v>
      </c>
      <c r="T55" s="239">
        <f t="shared" ref="T55:CE55" si="53">SUM(T49:T54)</f>
        <v>448</v>
      </c>
      <c r="U55" s="239">
        <f t="shared" si="53"/>
        <v>429</v>
      </c>
      <c r="V55" s="239">
        <f t="shared" si="53"/>
        <v>597.4025264288</v>
      </c>
      <c r="W55" s="239">
        <f t="shared" si="53"/>
        <v>656.80118264511998</v>
      </c>
      <c r="X55" s="239">
        <f t="shared" si="53"/>
        <v>887.95312026890235</v>
      </c>
      <c r="Y55" s="240">
        <f t="shared" si="53"/>
        <v>1126.8474833916321</v>
      </c>
      <c r="Z55" s="164">
        <f t="shared" si="53"/>
        <v>445.17683715933373</v>
      </c>
      <c r="AA55" s="164">
        <f t="shared" si="53"/>
        <v>434.02988091102247</v>
      </c>
      <c r="AB55" s="164">
        <f t="shared" si="53"/>
        <v>863.97291509126251</v>
      </c>
      <c r="AC55" s="164">
        <f t="shared" si="53"/>
        <v>862.85871658564884</v>
      </c>
      <c r="AD55" s="164">
        <f t="shared" si="53"/>
        <v>908.26172132755335</v>
      </c>
      <c r="AE55" s="164">
        <f t="shared" si="53"/>
        <v>985.15675522726156</v>
      </c>
      <c r="AF55" s="164">
        <f t="shared" si="53"/>
        <v>956.35127470146381</v>
      </c>
      <c r="AG55" s="164">
        <f t="shared" si="53"/>
        <v>982.19417418967657</v>
      </c>
      <c r="AH55" s="164">
        <f t="shared" si="53"/>
        <v>1066.1083866037102</v>
      </c>
      <c r="AI55" s="164">
        <f t="shared" si="53"/>
        <v>1083.7416661231634</v>
      </c>
      <c r="AJ55" s="164">
        <f t="shared" si="53"/>
        <v>1144.2828181172986</v>
      </c>
      <c r="AK55" s="165">
        <f t="shared" si="53"/>
        <v>1272.5065818279486</v>
      </c>
      <c r="AL55" s="164">
        <f t="shared" si="53"/>
        <v>620.26528470877759</v>
      </c>
      <c r="AM55" s="164">
        <f t="shared" si="53"/>
        <v>579.98044288835899</v>
      </c>
      <c r="AN55" s="164">
        <f t="shared" si="53"/>
        <v>1142.2886626240022</v>
      </c>
      <c r="AO55" s="164">
        <f t="shared" si="53"/>
        <v>1185.4811280521999</v>
      </c>
      <c r="AP55" s="164">
        <f t="shared" si="53"/>
        <v>1247.1273222372033</v>
      </c>
      <c r="AQ55" s="164">
        <f t="shared" si="53"/>
        <v>1347.8599880452957</v>
      </c>
      <c r="AR55" s="164">
        <f t="shared" si="53"/>
        <v>1339.9938167385385</v>
      </c>
      <c r="AS55" s="164">
        <f t="shared" si="53"/>
        <v>1380.5249426860387</v>
      </c>
      <c r="AT55" s="164">
        <f t="shared" si="53"/>
        <v>1494.0573517543394</v>
      </c>
      <c r="AU55" s="164">
        <f t="shared" si="53"/>
        <v>1502.9772773515547</v>
      </c>
      <c r="AV55" s="164">
        <f t="shared" si="53"/>
        <v>1560.3604945178993</v>
      </c>
      <c r="AW55" s="165">
        <f t="shared" si="53"/>
        <v>1637.7285988385365</v>
      </c>
      <c r="AX55" s="164">
        <f t="shared" si="53"/>
        <v>834.29458284796829</v>
      </c>
      <c r="AY55" s="164">
        <f t="shared" si="53"/>
        <v>754.66527246494411</v>
      </c>
      <c r="AZ55" s="164">
        <f t="shared" si="53"/>
        <v>1496.234469738878</v>
      </c>
      <c r="BA55" s="164">
        <f t="shared" si="53"/>
        <v>1452.7050030246928</v>
      </c>
      <c r="BB55" s="164">
        <f t="shared" si="53"/>
        <v>1525.6893416594939</v>
      </c>
      <c r="BC55" s="164">
        <f t="shared" si="53"/>
        <v>1616.9504364300929</v>
      </c>
      <c r="BD55" s="164">
        <f t="shared" si="53"/>
        <v>1611.0910036172077</v>
      </c>
      <c r="BE55" s="164">
        <f t="shared" si="53"/>
        <v>1668.3581554147647</v>
      </c>
      <c r="BF55" s="164">
        <f t="shared" si="53"/>
        <v>1799.5718399643051</v>
      </c>
      <c r="BG55" s="164">
        <f t="shared" si="53"/>
        <v>1836.6348090660808</v>
      </c>
      <c r="BH55" s="164">
        <f t="shared" si="53"/>
        <v>1907.643633015851</v>
      </c>
      <c r="BI55" s="165">
        <f t="shared" si="53"/>
        <v>2012.9422490394504</v>
      </c>
      <c r="BJ55" s="164">
        <f t="shared" si="53"/>
        <v>1006.9388320239862</v>
      </c>
      <c r="BK55" s="164">
        <f t="shared" si="53"/>
        <v>916.67976941837981</v>
      </c>
      <c r="BL55" s="164">
        <f t="shared" si="53"/>
        <v>1798.7417450256057</v>
      </c>
      <c r="BM55" s="164">
        <f t="shared" si="53"/>
        <v>1791.4666302137787</v>
      </c>
      <c r="BN55" s="164">
        <f t="shared" si="53"/>
        <v>1862.2250024663583</v>
      </c>
      <c r="BO55" s="164">
        <f t="shared" si="53"/>
        <v>1924.7490385422834</v>
      </c>
      <c r="BP55" s="164">
        <f t="shared" si="53"/>
        <v>1911.1379271690178</v>
      </c>
      <c r="BQ55" s="164">
        <f t="shared" si="53"/>
        <v>1954.008383339914</v>
      </c>
      <c r="BR55" s="164">
        <f t="shared" si="53"/>
        <v>2098.692801909543</v>
      </c>
      <c r="BS55" s="164">
        <f t="shared" si="53"/>
        <v>2117.7949082908285</v>
      </c>
      <c r="BT55" s="164">
        <f t="shared" si="53"/>
        <v>2181.6062701291207</v>
      </c>
      <c r="BU55" s="165">
        <f t="shared" si="53"/>
        <v>2282.1901760487272</v>
      </c>
      <c r="BV55" s="164">
        <f t="shared" si="53"/>
        <v>1147.7451100203903</v>
      </c>
      <c r="BW55" s="164">
        <f t="shared" si="53"/>
        <v>1048.1569647614926</v>
      </c>
      <c r="BX55" s="164">
        <f t="shared" si="53"/>
        <v>2067.5468793735536</v>
      </c>
      <c r="BY55" s="164">
        <f t="shared" si="53"/>
        <v>2067.8865250520626</v>
      </c>
      <c r="BZ55" s="164">
        <f t="shared" si="53"/>
        <v>2151.2995065708337</v>
      </c>
      <c r="CA55" s="164">
        <f t="shared" si="53"/>
        <v>2233.4488850476023</v>
      </c>
      <c r="CB55" s="164">
        <f t="shared" si="53"/>
        <v>2220.8031194944724</v>
      </c>
      <c r="CC55" s="164">
        <f t="shared" si="53"/>
        <v>2269.008807262323</v>
      </c>
      <c r="CD55" s="164">
        <f t="shared" si="53"/>
        <v>2441.6582630829157</v>
      </c>
      <c r="CE55" s="164">
        <f t="shared" si="53"/>
        <v>2473.0411078860297</v>
      </c>
      <c r="CF55" s="164">
        <f t="shared" ref="CF55:CS55" si="54">SUM(CF49:CF54)</f>
        <v>2551.0346796125746</v>
      </c>
      <c r="CG55" s="165">
        <f t="shared" si="54"/>
        <v>2674.3074039363005</v>
      </c>
      <c r="CH55" s="164">
        <f t="shared" si="54"/>
        <v>1283.8054206413744</v>
      </c>
      <c r="CI55" s="164">
        <f t="shared" si="54"/>
        <v>1173.4519970581032</v>
      </c>
      <c r="CJ55" s="164">
        <f t="shared" si="54"/>
        <v>2318.1458459732839</v>
      </c>
      <c r="CK55" s="164">
        <f t="shared" si="54"/>
        <v>2325.8935490304125</v>
      </c>
      <c r="CL55" s="164">
        <f t="shared" si="54"/>
        <v>2424.3718142051634</v>
      </c>
      <c r="CM55" s="164">
        <f t="shared" si="54"/>
        <v>2521.3170995989517</v>
      </c>
      <c r="CN55" s="164">
        <f t="shared" si="54"/>
        <v>2510.8052832166754</v>
      </c>
      <c r="CO55" s="164">
        <f t="shared" si="54"/>
        <v>2561.3922757062601</v>
      </c>
      <c r="CP55" s="164">
        <f t="shared" si="54"/>
        <v>2756.7938987381403</v>
      </c>
      <c r="CQ55" s="164">
        <f t="shared" si="54"/>
        <v>2794.7099726259871</v>
      </c>
      <c r="CR55" s="164">
        <f t="shared" si="54"/>
        <v>2941.6535551315542</v>
      </c>
      <c r="CS55" s="165">
        <f t="shared" si="54"/>
        <v>3088.0336702444793</v>
      </c>
    </row>
    <row r="57" spans="1:97" s="139" customFormat="1" x14ac:dyDescent="0.25">
      <c r="A57" s="134"/>
      <c r="B57" s="134"/>
      <c r="C57" s="135"/>
      <c r="D57" s="135"/>
      <c r="E57" s="135"/>
      <c r="F57" s="135"/>
      <c r="G57" s="135"/>
      <c r="H57" s="135"/>
      <c r="I57" s="135"/>
      <c r="J57" s="135"/>
      <c r="K57" s="135"/>
      <c r="L57" s="135"/>
      <c r="M57" s="136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6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6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6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6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6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6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6"/>
    </row>
    <row r="58" spans="1:97" s="140" customFormat="1" x14ac:dyDescent="0.25">
      <c r="A58" s="140" t="s">
        <v>50</v>
      </c>
      <c r="B58" s="140">
        <f t="shared" ref="B58:BM58" si="55">B21</f>
        <v>42005</v>
      </c>
      <c r="C58" s="140">
        <f t="shared" si="55"/>
        <v>42036</v>
      </c>
      <c r="D58" s="140">
        <f t="shared" si="55"/>
        <v>42064</v>
      </c>
      <c r="E58" s="140">
        <f t="shared" si="55"/>
        <v>42095</v>
      </c>
      <c r="F58" s="140">
        <f t="shared" si="55"/>
        <v>42125</v>
      </c>
      <c r="G58" s="140">
        <f t="shared" si="55"/>
        <v>42156</v>
      </c>
      <c r="H58" s="140">
        <f t="shared" si="55"/>
        <v>42186</v>
      </c>
      <c r="I58" s="140">
        <f t="shared" si="55"/>
        <v>42217</v>
      </c>
      <c r="J58" s="140">
        <f t="shared" si="55"/>
        <v>42248</v>
      </c>
      <c r="K58" s="140">
        <f t="shared" si="55"/>
        <v>42278</v>
      </c>
      <c r="L58" s="140">
        <f t="shared" si="55"/>
        <v>42309</v>
      </c>
      <c r="M58" s="141">
        <f t="shared" si="55"/>
        <v>42339</v>
      </c>
      <c r="N58" s="140">
        <f t="shared" si="55"/>
        <v>42370</v>
      </c>
      <c r="O58" s="140">
        <f t="shared" si="55"/>
        <v>42401</v>
      </c>
      <c r="P58" s="140">
        <f t="shared" si="55"/>
        <v>42430</v>
      </c>
      <c r="Q58" s="140">
        <f t="shared" si="55"/>
        <v>42461</v>
      </c>
      <c r="R58" s="140">
        <f t="shared" si="55"/>
        <v>42491</v>
      </c>
      <c r="S58" s="140">
        <f t="shared" si="55"/>
        <v>42522</v>
      </c>
      <c r="T58" s="140">
        <f t="shared" si="55"/>
        <v>42552</v>
      </c>
      <c r="U58" s="140">
        <f t="shared" si="55"/>
        <v>42583</v>
      </c>
      <c r="V58" s="307">
        <f t="shared" si="55"/>
        <v>42614</v>
      </c>
      <c r="W58" s="307">
        <f t="shared" si="55"/>
        <v>42644</v>
      </c>
      <c r="X58" s="307">
        <f t="shared" si="55"/>
        <v>42675</v>
      </c>
      <c r="Y58" s="308">
        <f t="shared" si="55"/>
        <v>42705</v>
      </c>
      <c r="Z58" s="140">
        <f t="shared" si="55"/>
        <v>42752</v>
      </c>
      <c r="AA58" s="140">
        <f t="shared" si="55"/>
        <v>42783</v>
      </c>
      <c r="AB58" s="140">
        <f t="shared" si="55"/>
        <v>42811</v>
      </c>
      <c r="AC58" s="140">
        <f t="shared" si="55"/>
        <v>42842</v>
      </c>
      <c r="AD58" s="140">
        <f t="shared" si="55"/>
        <v>42872</v>
      </c>
      <c r="AE58" s="140">
        <f t="shared" si="55"/>
        <v>42903</v>
      </c>
      <c r="AF58" s="140">
        <f t="shared" si="55"/>
        <v>42933</v>
      </c>
      <c r="AG58" s="140">
        <f t="shared" si="55"/>
        <v>42964</v>
      </c>
      <c r="AH58" s="140">
        <f t="shared" si="55"/>
        <v>42995</v>
      </c>
      <c r="AI58" s="140">
        <f t="shared" si="55"/>
        <v>43025</v>
      </c>
      <c r="AJ58" s="140">
        <f t="shared" si="55"/>
        <v>43056</v>
      </c>
      <c r="AK58" s="141">
        <f t="shared" si="55"/>
        <v>43086</v>
      </c>
      <c r="AL58" s="140">
        <f t="shared" si="55"/>
        <v>43118</v>
      </c>
      <c r="AM58" s="140">
        <f t="shared" si="55"/>
        <v>43149</v>
      </c>
      <c r="AN58" s="140">
        <f t="shared" si="55"/>
        <v>43177</v>
      </c>
      <c r="AO58" s="140">
        <f t="shared" si="55"/>
        <v>43208</v>
      </c>
      <c r="AP58" s="140">
        <f t="shared" si="55"/>
        <v>43238</v>
      </c>
      <c r="AQ58" s="140">
        <f t="shared" si="55"/>
        <v>43269</v>
      </c>
      <c r="AR58" s="140">
        <f t="shared" si="55"/>
        <v>43299</v>
      </c>
      <c r="AS58" s="140">
        <f t="shared" si="55"/>
        <v>43330</v>
      </c>
      <c r="AT58" s="140">
        <f t="shared" si="55"/>
        <v>43361</v>
      </c>
      <c r="AU58" s="140">
        <f t="shared" si="55"/>
        <v>43391</v>
      </c>
      <c r="AV58" s="140">
        <f t="shared" si="55"/>
        <v>43422</v>
      </c>
      <c r="AW58" s="141">
        <f t="shared" si="55"/>
        <v>43452</v>
      </c>
      <c r="AX58" s="140">
        <f t="shared" si="55"/>
        <v>43483</v>
      </c>
      <c r="AY58" s="140">
        <f t="shared" si="55"/>
        <v>43514</v>
      </c>
      <c r="AZ58" s="140">
        <f t="shared" si="55"/>
        <v>43542</v>
      </c>
      <c r="BA58" s="140">
        <f t="shared" si="55"/>
        <v>43573</v>
      </c>
      <c r="BB58" s="140">
        <f t="shared" si="55"/>
        <v>43603</v>
      </c>
      <c r="BC58" s="140">
        <f t="shared" si="55"/>
        <v>43634</v>
      </c>
      <c r="BD58" s="140">
        <f t="shared" si="55"/>
        <v>43664</v>
      </c>
      <c r="BE58" s="140">
        <f t="shared" si="55"/>
        <v>43695</v>
      </c>
      <c r="BF58" s="140">
        <f t="shared" si="55"/>
        <v>43726</v>
      </c>
      <c r="BG58" s="140">
        <f t="shared" si="55"/>
        <v>43756</v>
      </c>
      <c r="BH58" s="140">
        <f t="shared" si="55"/>
        <v>43787</v>
      </c>
      <c r="BI58" s="141">
        <f t="shared" si="55"/>
        <v>43817</v>
      </c>
      <c r="BJ58" s="140">
        <f t="shared" si="55"/>
        <v>43848</v>
      </c>
      <c r="BK58" s="140">
        <f t="shared" si="55"/>
        <v>43879</v>
      </c>
      <c r="BL58" s="140">
        <f t="shared" si="55"/>
        <v>43908</v>
      </c>
      <c r="BM58" s="140">
        <f t="shared" si="55"/>
        <v>43939</v>
      </c>
      <c r="BN58" s="140">
        <f t="shared" ref="BN58:CS58" si="56">BN21</f>
        <v>43969</v>
      </c>
      <c r="BO58" s="140">
        <f t="shared" si="56"/>
        <v>44000</v>
      </c>
      <c r="BP58" s="140">
        <f t="shared" si="56"/>
        <v>44030</v>
      </c>
      <c r="BQ58" s="140">
        <f t="shared" si="56"/>
        <v>44061</v>
      </c>
      <c r="BR58" s="140">
        <f t="shared" si="56"/>
        <v>44092</v>
      </c>
      <c r="BS58" s="140">
        <f t="shared" si="56"/>
        <v>44122</v>
      </c>
      <c r="BT58" s="140">
        <f t="shared" si="56"/>
        <v>44153</v>
      </c>
      <c r="BU58" s="141">
        <f t="shared" si="56"/>
        <v>44183</v>
      </c>
      <c r="BV58" s="140">
        <f t="shared" si="56"/>
        <v>44214</v>
      </c>
      <c r="BW58" s="140">
        <f t="shared" si="56"/>
        <v>44245</v>
      </c>
      <c r="BX58" s="140">
        <f t="shared" si="56"/>
        <v>44273</v>
      </c>
      <c r="BY58" s="140">
        <f t="shared" si="56"/>
        <v>44304</v>
      </c>
      <c r="BZ58" s="140">
        <f t="shared" si="56"/>
        <v>44334</v>
      </c>
      <c r="CA58" s="140">
        <f t="shared" si="56"/>
        <v>44365</v>
      </c>
      <c r="CB58" s="140">
        <f t="shared" si="56"/>
        <v>44395</v>
      </c>
      <c r="CC58" s="140">
        <f t="shared" si="56"/>
        <v>44426</v>
      </c>
      <c r="CD58" s="140">
        <f t="shared" si="56"/>
        <v>44457</v>
      </c>
      <c r="CE58" s="140">
        <f t="shared" si="56"/>
        <v>44487</v>
      </c>
      <c r="CF58" s="140">
        <f t="shared" si="56"/>
        <v>44518</v>
      </c>
      <c r="CG58" s="141">
        <f t="shared" si="56"/>
        <v>44548</v>
      </c>
      <c r="CH58" s="140">
        <f t="shared" si="56"/>
        <v>44579</v>
      </c>
      <c r="CI58" s="140">
        <f t="shared" si="56"/>
        <v>44610</v>
      </c>
      <c r="CJ58" s="140">
        <f t="shared" si="56"/>
        <v>44638</v>
      </c>
      <c r="CK58" s="140">
        <f t="shared" si="56"/>
        <v>44669</v>
      </c>
      <c r="CL58" s="140">
        <f t="shared" si="56"/>
        <v>44699</v>
      </c>
      <c r="CM58" s="140">
        <f t="shared" si="56"/>
        <v>44730</v>
      </c>
      <c r="CN58" s="140">
        <f t="shared" si="56"/>
        <v>44760</v>
      </c>
      <c r="CO58" s="140">
        <f t="shared" si="56"/>
        <v>44791</v>
      </c>
      <c r="CP58" s="140">
        <f t="shared" si="56"/>
        <v>44822</v>
      </c>
      <c r="CQ58" s="140">
        <f t="shared" si="56"/>
        <v>44852</v>
      </c>
      <c r="CR58" s="140">
        <f t="shared" si="56"/>
        <v>44883</v>
      </c>
      <c r="CS58" s="141">
        <f t="shared" si="56"/>
        <v>44913</v>
      </c>
    </row>
    <row r="59" spans="1:97" s="314" customFormat="1" x14ac:dyDescent="0.25">
      <c r="A59" s="314" t="s">
        <v>99</v>
      </c>
      <c r="B59" s="315">
        <f>IFERROR(B48/B33,"")</f>
        <v>0.79411764705882348</v>
      </c>
      <c r="C59" s="315">
        <f t="shared" ref="C59:S66" si="57">IFERROR(C48/C33,"")</f>
        <v>0.64102564102564108</v>
      </c>
      <c r="D59" s="315">
        <f t="shared" si="57"/>
        <v>0.69767441860465118</v>
      </c>
      <c r="E59" s="315">
        <f t="shared" si="57"/>
        <v>0.84</v>
      </c>
      <c r="F59" s="315">
        <f t="shared" si="57"/>
        <v>0.82692307692307687</v>
      </c>
      <c r="G59" s="315">
        <f t="shared" si="57"/>
        <v>0.77358490566037741</v>
      </c>
      <c r="H59" s="315">
        <f t="shared" si="57"/>
        <v>0.71698113207547165</v>
      </c>
      <c r="I59" s="315">
        <f t="shared" si="57"/>
        <v>0.64150943396226412</v>
      </c>
      <c r="J59" s="315">
        <f t="shared" si="57"/>
        <v>0.90566037735849059</v>
      </c>
      <c r="K59" s="315">
        <f t="shared" si="57"/>
        <v>0.79245283018867929</v>
      </c>
      <c r="L59" s="315">
        <f t="shared" si="57"/>
        <v>0.84</v>
      </c>
      <c r="M59" s="316">
        <f t="shared" si="57"/>
        <v>0.82352941176470584</v>
      </c>
      <c r="N59" s="315">
        <f t="shared" si="57"/>
        <v>0.41249999999999998</v>
      </c>
      <c r="O59" s="315">
        <f t="shared" si="57"/>
        <v>0.41249999999999998</v>
      </c>
      <c r="P59" s="315">
        <f t="shared" si="57"/>
        <v>0.58024691358024694</v>
      </c>
      <c r="Q59" s="315">
        <f t="shared" si="57"/>
        <v>0.46913580246913578</v>
      </c>
      <c r="R59" s="315">
        <f t="shared" si="57"/>
        <v>0.46250000000000002</v>
      </c>
      <c r="S59" s="315">
        <f t="shared" si="57"/>
        <v>0.63636363636363635</v>
      </c>
      <c r="T59" s="317">
        <v>0.44285714285714284</v>
      </c>
      <c r="U59" s="317">
        <v>0.5</v>
      </c>
      <c r="V59" s="318">
        <v>0.6</v>
      </c>
      <c r="W59" s="318">
        <v>0.55000000000000004</v>
      </c>
      <c r="X59" s="318">
        <v>0.65</v>
      </c>
      <c r="Y59" s="319">
        <v>0.65</v>
      </c>
      <c r="Z59" s="221">
        <v>0.35</v>
      </c>
      <c r="AA59" s="221">
        <v>0.35</v>
      </c>
      <c r="AB59" s="221">
        <v>0.4</v>
      </c>
      <c r="AC59" s="320">
        <f>AB59*96%</f>
        <v>0.38400000000000001</v>
      </c>
      <c r="AD59" s="262">
        <f t="shared" ref="AD59:AK65" si="58">AC59*1.01</f>
        <v>0.38784000000000002</v>
      </c>
      <c r="AE59" s="262">
        <f t="shared" si="58"/>
        <v>0.39171840000000002</v>
      </c>
      <c r="AF59" s="262">
        <f t="shared" si="58"/>
        <v>0.39563558400000004</v>
      </c>
      <c r="AG59" s="262">
        <f t="shared" si="58"/>
        <v>0.39959193984000002</v>
      </c>
      <c r="AH59" s="262">
        <f t="shared" si="58"/>
        <v>0.40358785923840002</v>
      </c>
      <c r="AI59" s="262">
        <f t="shared" si="58"/>
        <v>0.40762373783078404</v>
      </c>
      <c r="AJ59" s="262">
        <f t="shared" si="58"/>
        <v>0.41169997520909191</v>
      </c>
      <c r="AK59" s="263">
        <f t="shared" si="58"/>
        <v>0.41581697496118281</v>
      </c>
      <c r="AL59" s="221">
        <f>Z59*1.02</f>
        <v>0.35699999999999998</v>
      </c>
      <c r="AM59" s="221">
        <f>AA59*1.02</f>
        <v>0.35699999999999998</v>
      </c>
      <c r="AN59" s="221">
        <v>0.4</v>
      </c>
      <c r="AO59" s="262">
        <f>AN59*0.98</f>
        <v>0.39200000000000002</v>
      </c>
      <c r="AP59" s="262">
        <f>AO59*1</f>
        <v>0.39200000000000002</v>
      </c>
      <c r="AQ59" s="262">
        <f t="shared" ref="AQ59:AS59" si="59">AP59*1</f>
        <v>0.39200000000000002</v>
      </c>
      <c r="AR59" s="262">
        <f t="shared" si="59"/>
        <v>0.39200000000000002</v>
      </c>
      <c r="AS59" s="262">
        <f t="shared" si="59"/>
        <v>0.39200000000000002</v>
      </c>
      <c r="AT59" s="262">
        <f t="shared" ref="AT59:AW59" si="60">AS59*1.01</f>
        <v>0.39591999999999999</v>
      </c>
      <c r="AU59" s="262">
        <f>AT59*1</f>
        <v>0.39591999999999999</v>
      </c>
      <c r="AV59" s="262">
        <f t="shared" si="60"/>
        <v>0.39987919999999999</v>
      </c>
      <c r="AW59" s="263">
        <f t="shared" si="60"/>
        <v>0.40387799200000002</v>
      </c>
      <c r="AX59" s="264">
        <f>AL59*1.05</f>
        <v>0.37485000000000002</v>
      </c>
      <c r="AY59" s="264">
        <f>AM59*1.05</f>
        <v>0.37485000000000002</v>
      </c>
      <c r="AZ59" s="262">
        <f t="shared" ref="AZ59:AZ65" si="61">AN59*1.08</f>
        <v>0.43200000000000005</v>
      </c>
      <c r="BA59" s="262">
        <f>AO59*1.04</f>
        <v>0.40768000000000004</v>
      </c>
      <c r="BB59" s="262">
        <f t="shared" ref="BB59:BI65" si="62">AP59*1.04</f>
        <v>0.40768000000000004</v>
      </c>
      <c r="BC59" s="262">
        <f t="shared" si="62"/>
        <v>0.40768000000000004</v>
      </c>
      <c r="BD59" s="262">
        <f t="shared" si="62"/>
        <v>0.40768000000000004</v>
      </c>
      <c r="BE59" s="262">
        <f t="shared" si="62"/>
        <v>0.40768000000000004</v>
      </c>
      <c r="BF59" s="262">
        <f t="shared" si="62"/>
        <v>0.41175680000000003</v>
      </c>
      <c r="BG59" s="262">
        <f t="shared" si="62"/>
        <v>0.41175680000000003</v>
      </c>
      <c r="BH59" s="262">
        <f t="shared" si="62"/>
        <v>0.41587436799999999</v>
      </c>
      <c r="BI59" s="262">
        <f t="shared" si="62"/>
        <v>0.42003311168000002</v>
      </c>
      <c r="BJ59" s="264">
        <f>AX59*1</f>
        <v>0.37485000000000002</v>
      </c>
      <c r="BK59" s="262">
        <f>AY59*1</f>
        <v>0.37485000000000002</v>
      </c>
      <c r="BL59" s="262">
        <f>AZ59*1</f>
        <v>0.43200000000000005</v>
      </c>
      <c r="BM59" s="262">
        <f>BA59*1.02</f>
        <v>0.41583360000000003</v>
      </c>
      <c r="BN59" s="262">
        <f>BB59*1.02</f>
        <v>0.41583360000000003</v>
      </c>
      <c r="BO59" s="262">
        <f>BC59*1.02</f>
        <v>0.41583360000000003</v>
      </c>
      <c r="BP59" s="262">
        <f>BD59*1.03</f>
        <v>0.41991040000000007</v>
      </c>
      <c r="BQ59" s="262">
        <f>BE59*1.03</f>
        <v>0.41991040000000007</v>
      </c>
      <c r="BR59" s="262">
        <f t="shared" ref="BR59:BV65" si="63">BF59*1.05</f>
        <v>0.43234464000000006</v>
      </c>
      <c r="BS59" s="262">
        <f t="shared" si="63"/>
        <v>0.43234464000000006</v>
      </c>
      <c r="BT59" s="262">
        <f t="shared" si="63"/>
        <v>0.43666808639999999</v>
      </c>
      <c r="BU59" s="262">
        <f t="shared" si="63"/>
        <v>0.44103476726400004</v>
      </c>
      <c r="BV59" s="264">
        <f>BJ59*1</f>
        <v>0.37485000000000002</v>
      </c>
      <c r="BW59" s="262">
        <f>BK59*1</f>
        <v>0.37485000000000002</v>
      </c>
      <c r="BX59" s="262">
        <f t="shared" ref="BX59:BY59" si="64">BL59*1</f>
        <v>0.43200000000000005</v>
      </c>
      <c r="BY59" s="262">
        <f t="shared" si="64"/>
        <v>0.41583360000000003</v>
      </c>
      <c r="BZ59" s="262">
        <f>BN59*1.05</f>
        <v>0.43662528000000006</v>
      </c>
      <c r="CA59" s="262">
        <f>BO59*1.05</f>
        <v>0.43662528000000006</v>
      </c>
      <c r="CB59" s="262">
        <f>BP59*1.05</f>
        <v>0.44090592000000012</v>
      </c>
      <c r="CC59" s="262">
        <f t="shared" ref="BW59:CG65" si="65">BQ59*1.05</f>
        <v>0.44090592000000012</v>
      </c>
      <c r="CD59" s="262">
        <f t="shared" si="65"/>
        <v>0.4539618720000001</v>
      </c>
      <c r="CE59" s="262">
        <f t="shared" si="65"/>
        <v>0.4539618720000001</v>
      </c>
      <c r="CF59" s="262">
        <f t="shared" si="65"/>
        <v>0.45850149072000002</v>
      </c>
      <c r="CG59" s="262">
        <f t="shared" si="65"/>
        <v>0.46308650562720005</v>
      </c>
      <c r="CH59" s="264">
        <f>BV59*1</f>
        <v>0.37485000000000002</v>
      </c>
      <c r="CI59" s="262">
        <f>BW59*1</f>
        <v>0.37485000000000002</v>
      </c>
      <c r="CJ59" s="262">
        <f>BX59*1</f>
        <v>0.43200000000000005</v>
      </c>
      <c r="CK59" s="262">
        <f t="shared" ref="CK59:CQ65" si="66">BY59*1</f>
        <v>0.41583360000000003</v>
      </c>
      <c r="CL59" s="262">
        <f t="shared" si="66"/>
        <v>0.43662528000000006</v>
      </c>
      <c r="CM59" s="262">
        <f t="shared" si="66"/>
        <v>0.43662528000000006</v>
      </c>
      <c r="CN59" s="262">
        <f t="shared" si="66"/>
        <v>0.44090592000000012</v>
      </c>
      <c r="CO59" s="262">
        <f t="shared" si="66"/>
        <v>0.44090592000000012</v>
      </c>
      <c r="CP59" s="262">
        <f t="shared" si="66"/>
        <v>0.4539618720000001</v>
      </c>
      <c r="CQ59" s="262">
        <f t="shared" si="66"/>
        <v>0.4539618720000001</v>
      </c>
      <c r="CR59" s="262">
        <f>CF59*1.02</f>
        <v>0.46767152053440003</v>
      </c>
      <c r="CS59" s="263">
        <f>CG59*1.02</f>
        <v>0.47234823573974405</v>
      </c>
    </row>
    <row r="60" spans="1:97" s="314" customFormat="1" x14ac:dyDescent="0.25">
      <c r="A60" s="314" t="s">
        <v>64</v>
      </c>
      <c r="B60" s="315">
        <f t="shared" ref="B60:R66" si="67">IFERROR(B49/B34,"")</f>
        <v>0.20930232558139536</v>
      </c>
      <c r="C60" s="315">
        <f t="shared" si="67"/>
        <v>0.29411764705882354</v>
      </c>
      <c r="D60" s="315">
        <f t="shared" si="67"/>
        <v>0.27232142857142855</v>
      </c>
      <c r="E60" s="315">
        <f t="shared" si="67"/>
        <v>0.25249169435215946</v>
      </c>
      <c r="F60" s="315">
        <f t="shared" si="67"/>
        <v>0.33031674208144796</v>
      </c>
      <c r="G60" s="315">
        <f t="shared" si="67"/>
        <v>0.41796875</v>
      </c>
      <c r="H60" s="315">
        <f t="shared" si="67"/>
        <v>0.41484716157205243</v>
      </c>
      <c r="I60" s="315">
        <f t="shared" si="67"/>
        <v>0.33480176211453744</v>
      </c>
      <c r="J60" s="315">
        <f t="shared" si="67"/>
        <v>0.35267857142857145</v>
      </c>
      <c r="K60" s="315">
        <f t="shared" si="67"/>
        <v>0.38378378378378381</v>
      </c>
      <c r="L60" s="315">
        <f t="shared" si="67"/>
        <v>0.38585209003215432</v>
      </c>
      <c r="M60" s="316">
        <f t="shared" si="67"/>
        <v>0.46370967741935482</v>
      </c>
      <c r="N60" s="315">
        <f t="shared" si="67"/>
        <v>0.18309859154929578</v>
      </c>
      <c r="O60" s="315">
        <f t="shared" si="67"/>
        <v>0.3108108108108108</v>
      </c>
      <c r="P60" s="315">
        <f t="shared" si="67"/>
        <v>0.35625000000000001</v>
      </c>
      <c r="Q60" s="315">
        <f t="shared" si="67"/>
        <v>0.33495145631067963</v>
      </c>
      <c r="R60" s="315">
        <f t="shared" si="67"/>
        <v>0.34741784037558687</v>
      </c>
      <c r="S60" s="315">
        <f t="shared" si="57"/>
        <v>0.36825396825396828</v>
      </c>
      <c r="T60" s="317">
        <v>0.32113821138211385</v>
      </c>
      <c r="U60" s="317">
        <v>0.31512605042016806</v>
      </c>
      <c r="V60" s="318">
        <v>0.37</v>
      </c>
      <c r="W60" s="318">
        <v>0.36</v>
      </c>
      <c r="X60" s="318">
        <v>0.38</v>
      </c>
      <c r="Y60" s="319">
        <v>0.4</v>
      </c>
      <c r="Z60" s="221">
        <v>0.15</v>
      </c>
      <c r="AA60" s="221">
        <v>0.15</v>
      </c>
      <c r="AB60" s="221">
        <v>0.35</v>
      </c>
      <c r="AC60" s="321">
        <f t="shared" ref="AC60:AC65" si="68">AB60*96%</f>
        <v>0.33599999999999997</v>
      </c>
      <c r="AD60" s="223">
        <f t="shared" si="58"/>
        <v>0.33935999999999999</v>
      </c>
      <c r="AE60" s="223">
        <f t="shared" si="58"/>
        <v>0.34275359999999999</v>
      </c>
      <c r="AF60" s="223">
        <f t="shared" si="58"/>
        <v>0.346181136</v>
      </c>
      <c r="AG60" s="223">
        <f t="shared" si="58"/>
        <v>0.34964294736000001</v>
      </c>
      <c r="AH60" s="223">
        <f t="shared" si="58"/>
        <v>0.35313937683360003</v>
      </c>
      <c r="AI60" s="223">
        <f t="shared" si="58"/>
        <v>0.35667077060193603</v>
      </c>
      <c r="AJ60" s="223">
        <f t="shared" si="58"/>
        <v>0.36023747830795538</v>
      </c>
      <c r="AK60" s="222">
        <f t="shared" si="58"/>
        <v>0.36383985309103495</v>
      </c>
      <c r="AL60" s="221">
        <f t="shared" ref="AL60:AM65" si="69">Z60*1.02</f>
        <v>0.153</v>
      </c>
      <c r="AM60" s="221">
        <f t="shared" si="69"/>
        <v>0.153</v>
      </c>
      <c r="AN60" s="221">
        <v>0.35</v>
      </c>
      <c r="AO60" s="223">
        <f t="shared" ref="AO60:AO65" si="70">AN60*0.98</f>
        <v>0.34299999999999997</v>
      </c>
      <c r="AP60" s="223">
        <f>AO60*1</f>
        <v>0.34299999999999997</v>
      </c>
      <c r="AQ60" s="223">
        <f t="shared" ref="AQ60:AW65" si="71">AP60*1.01</f>
        <v>0.34642999999999996</v>
      </c>
      <c r="AR60" s="223">
        <f>AQ60*1</f>
        <v>0.34642999999999996</v>
      </c>
      <c r="AS60" s="223">
        <f t="shared" si="71"/>
        <v>0.34989429999999994</v>
      </c>
      <c r="AT60" s="223">
        <f t="shared" si="71"/>
        <v>0.35339324299999991</v>
      </c>
      <c r="AU60" s="223">
        <f>AT60*1</f>
        <v>0.35339324299999991</v>
      </c>
      <c r="AV60" s="223">
        <f t="shared" si="71"/>
        <v>0.35692717542999991</v>
      </c>
      <c r="AW60" s="222">
        <f t="shared" si="71"/>
        <v>0.36049644718429991</v>
      </c>
      <c r="AX60" s="265">
        <f t="shared" ref="AX60:AY65" si="72">AL60*1.05</f>
        <v>0.16065000000000002</v>
      </c>
      <c r="AY60" s="223">
        <f t="shared" si="72"/>
        <v>0.16065000000000002</v>
      </c>
      <c r="AZ60" s="223">
        <f t="shared" si="61"/>
        <v>0.378</v>
      </c>
      <c r="BA60" s="223">
        <f t="shared" ref="BA60:BA65" si="73">AO60*1.04</f>
        <v>0.35671999999999998</v>
      </c>
      <c r="BB60" s="223">
        <f t="shared" si="62"/>
        <v>0.35671999999999998</v>
      </c>
      <c r="BC60" s="223">
        <f t="shared" si="62"/>
        <v>0.36028719999999997</v>
      </c>
      <c r="BD60" s="223">
        <f t="shared" si="62"/>
        <v>0.36028719999999997</v>
      </c>
      <c r="BE60" s="223">
        <f t="shared" si="62"/>
        <v>0.36389007199999995</v>
      </c>
      <c r="BF60" s="223">
        <f t="shared" si="62"/>
        <v>0.3675289727199999</v>
      </c>
      <c r="BG60" s="223">
        <f t="shared" si="62"/>
        <v>0.3675289727199999</v>
      </c>
      <c r="BH60" s="223">
        <f t="shared" si="62"/>
        <v>0.3712042624471999</v>
      </c>
      <c r="BI60" s="223">
        <f t="shared" si="62"/>
        <v>0.3749163050716719</v>
      </c>
      <c r="BJ60" s="265">
        <f t="shared" ref="BJ60:BL65" si="74">AX60*1</f>
        <v>0.16065000000000002</v>
      </c>
      <c r="BK60" s="223">
        <f t="shared" si="74"/>
        <v>0.16065000000000002</v>
      </c>
      <c r="BL60" s="223">
        <f t="shared" si="74"/>
        <v>0.378</v>
      </c>
      <c r="BM60" s="223">
        <f t="shared" ref="BM60:BO65" si="75">BA60*1.02</f>
        <v>0.36385439999999997</v>
      </c>
      <c r="BN60" s="223">
        <f t="shared" si="75"/>
        <v>0.36385439999999997</v>
      </c>
      <c r="BO60" s="223">
        <f t="shared" si="75"/>
        <v>0.36749294399999999</v>
      </c>
      <c r="BP60" s="223">
        <f t="shared" ref="BP60:BQ65" si="76">BD60*1.03</f>
        <v>0.37109581599999997</v>
      </c>
      <c r="BQ60" s="223">
        <f t="shared" si="76"/>
        <v>0.37480677415999997</v>
      </c>
      <c r="BR60" s="223">
        <f t="shared" si="63"/>
        <v>0.38590542135599992</v>
      </c>
      <c r="BS60" s="223">
        <f t="shared" si="63"/>
        <v>0.38590542135599992</v>
      </c>
      <c r="BT60" s="223">
        <f t="shared" si="63"/>
        <v>0.3897644755695599</v>
      </c>
      <c r="BU60" s="223">
        <f t="shared" si="63"/>
        <v>0.39366212032525549</v>
      </c>
      <c r="BV60" s="265">
        <f t="shared" si="63"/>
        <v>0.16868250000000001</v>
      </c>
      <c r="BW60" s="223">
        <f t="shared" si="65"/>
        <v>0.16868250000000001</v>
      </c>
      <c r="BX60" s="223">
        <f t="shared" si="65"/>
        <v>0.39690000000000003</v>
      </c>
      <c r="BY60" s="223">
        <f t="shared" si="65"/>
        <v>0.38204711999999996</v>
      </c>
      <c r="BZ60" s="223">
        <f t="shared" si="65"/>
        <v>0.38204711999999996</v>
      </c>
      <c r="CA60" s="223">
        <f t="shared" si="65"/>
        <v>0.38586759120000003</v>
      </c>
      <c r="CB60" s="223">
        <f t="shared" si="65"/>
        <v>0.38965060679999997</v>
      </c>
      <c r="CC60" s="223">
        <f t="shared" si="65"/>
        <v>0.39354711286799998</v>
      </c>
      <c r="CD60" s="223">
        <f t="shared" si="65"/>
        <v>0.40520069242379991</v>
      </c>
      <c r="CE60" s="223">
        <f t="shared" si="65"/>
        <v>0.40520069242379991</v>
      </c>
      <c r="CF60" s="223">
        <f t="shared" si="65"/>
        <v>0.40925269934803793</v>
      </c>
      <c r="CG60" s="223">
        <f t="shared" si="65"/>
        <v>0.41334522634151827</v>
      </c>
      <c r="CH60" s="265">
        <f t="shared" ref="CH60:CJ65" si="77">BV60*1</f>
        <v>0.16868250000000001</v>
      </c>
      <c r="CI60" s="223">
        <f t="shared" si="77"/>
        <v>0.16868250000000001</v>
      </c>
      <c r="CJ60" s="223">
        <f t="shared" si="77"/>
        <v>0.39690000000000003</v>
      </c>
      <c r="CK60" s="223">
        <f t="shared" si="66"/>
        <v>0.38204711999999996</v>
      </c>
      <c r="CL60" s="223">
        <f t="shared" si="66"/>
        <v>0.38204711999999996</v>
      </c>
      <c r="CM60" s="223">
        <f t="shared" si="66"/>
        <v>0.38586759120000003</v>
      </c>
      <c r="CN60" s="223">
        <f t="shared" si="66"/>
        <v>0.38965060679999997</v>
      </c>
      <c r="CO60" s="223">
        <f t="shared" si="66"/>
        <v>0.39354711286799998</v>
      </c>
      <c r="CP60" s="223">
        <f t="shared" si="66"/>
        <v>0.40520069242379991</v>
      </c>
      <c r="CQ60" s="223">
        <f t="shared" si="66"/>
        <v>0.40520069242379991</v>
      </c>
      <c r="CR60" s="223">
        <f t="shared" ref="CR60:CS65" si="78">CF60*1.02</f>
        <v>0.41743775333499872</v>
      </c>
      <c r="CS60" s="222">
        <f t="shared" si="78"/>
        <v>0.42161213086834864</v>
      </c>
    </row>
    <row r="61" spans="1:97" s="314" customFormat="1" x14ac:dyDescent="0.25">
      <c r="A61" s="314" t="s">
        <v>65</v>
      </c>
      <c r="B61" s="315">
        <f t="shared" si="67"/>
        <v>0.25316455696202533</v>
      </c>
      <c r="C61" s="315">
        <f t="shared" si="67"/>
        <v>0.19626168224299065</v>
      </c>
      <c r="D61" s="315">
        <f t="shared" si="67"/>
        <v>0.30882352941176472</v>
      </c>
      <c r="E61" s="315">
        <f t="shared" si="67"/>
        <v>0.32286995515695066</v>
      </c>
      <c r="F61" s="315">
        <f t="shared" si="67"/>
        <v>0.26936026936026936</v>
      </c>
      <c r="G61" s="315">
        <f t="shared" si="67"/>
        <v>0.33023255813953489</v>
      </c>
      <c r="H61" s="315">
        <f t="shared" si="67"/>
        <v>0.31726907630522089</v>
      </c>
      <c r="I61" s="315">
        <f t="shared" si="67"/>
        <v>0.21491228070175439</v>
      </c>
      <c r="J61" s="315">
        <f t="shared" si="67"/>
        <v>0.2930232558139535</v>
      </c>
      <c r="K61" s="315">
        <f t="shared" si="67"/>
        <v>0.28378378378378377</v>
      </c>
      <c r="L61" s="315">
        <f t="shared" si="67"/>
        <v>0.26519337016574585</v>
      </c>
      <c r="M61" s="316">
        <f t="shared" si="67"/>
        <v>0.4098360655737705</v>
      </c>
      <c r="N61" s="315">
        <f t="shared" si="67"/>
        <v>0.15040650406504066</v>
      </c>
      <c r="O61" s="315">
        <f t="shared" si="67"/>
        <v>0.19718309859154928</v>
      </c>
      <c r="P61" s="315">
        <f t="shared" si="67"/>
        <v>0.33333333333333331</v>
      </c>
      <c r="Q61" s="315">
        <f t="shared" si="67"/>
        <v>0.27272727272727271</v>
      </c>
      <c r="R61" s="315">
        <f t="shared" si="67"/>
        <v>0.28640776699029125</v>
      </c>
      <c r="S61" s="315">
        <f t="shared" si="57"/>
        <v>0.31924882629107981</v>
      </c>
      <c r="T61" s="317">
        <v>0.27070063694267515</v>
      </c>
      <c r="U61" s="317">
        <v>0.2857142857142857</v>
      </c>
      <c r="V61" s="318">
        <v>0.32</v>
      </c>
      <c r="W61" s="318">
        <v>0.31</v>
      </c>
      <c r="X61" s="318">
        <v>0.34</v>
      </c>
      <c r="Y61" s="319">
        <v>0.35</v>
      </c>
      <c r="Z61" s="221">
        <v>0.15</v>
      </c>
      <c r="AA61" s="221">
        <v>0.15</v>
      </c>
      <c r="AB61" s="221">
        <v>0.25</v>
      </c>
      <c r="AC61" s="321">
        <f t="shared" si="68"/>
        <v>0.24</v>
      </c>
      <c r="AD61" s="223">
        <f t="shared" si="58"/>
        <v>0.2424</v>
      </c>
      <c r="AE61" s="223">
        <f t="shared" si="58"/>
        <v>0.24482400000000001</v>
      </c>
      <c r="AF61" s="223">
        <f t="shared" si="58"/>
        <v>0.24727224</v>
      </c>
      <c r="AG61" s="223">
        <f t="shared" si="58"/>
        <v>0.24974496240000002</v>
      </c>
      <c r="AH61" s="223">
        <f t="shared" si="58"/>
        <v>0.252242412024</v>
      </c>
      <c r="AI61" s="223">
        <f t="shared" si="58"/>
        <v>0.25476483614424</v>
      </c>
      <c r="AJ61" s="223">
        <f t="shared" si="58"/>
        <v>0.25731248450568239</v>
      </c>
      <c r="AK61" s="222">
        <f t="shared" si="58"/>
        <v>0.25988560935073923</v>
      </c>
      <c r="AL61" s="221">
        <f t="shared" si="69"/>
        <v>0.153</v>
      </c>
      <c r="AM61" s="221">
        <f t="shared" si="69"/>
        <v>0.153</v>
      </c>
      <c r="AN61" s="221">
        <v>0.25</v>
      </c>
      <c r="AO61" s="223">
        <f t="shared" si="70"/>
        <v>0.245</v>
      </c>
      <c r="AP61" s="223">
        <f t="shared" ref="AP61:AP65" si="79">AO61*1</f>
        <v>0.245</v>
      </c>
      <c r="AQ61" s="223">
        <f t="shared" si="71"/>
        <v>0.24745</v>
      </c>
      <c r="AR61" s="223">
        <f t="shared" ref="AR61:AR65" si="80">AQ61*1</f>
        <v>0.24745</v>
      </c>
      <c r="AS61" s="223">
        <f t="shared" si="71"/>
        <v>0.24992449999999999</v>
      </c>
      <c r="AT61" s="223">
        <f t="shared" si="71"/>
        <v>0.25242374499999998</v>
      </c>
      <c r="AU61" s="223">
        <f t="shared" ref="AU61:AU65" si="81">AT61*1</f>
        <v>0.25242374499999998</v>
      </c>
      <c r="AV61" s="223">
        <f t="shared" si="71"/>
        <v>0.25494798245</v>
      </c>
      <c r="AW61" s="222">
        <f t="shared" si="71"/>
        <v>0.25749746227449999</v>
      </c>
      <c r="AX61" s="265">
        <f t="shared" si="72"/>
        <v>0.16065000000000002</v>
      </c>
      <c r="AY61" s="223">
        <f t="shared" si="72"/>
        <v>0.16065000000000002</v>
      </c>
      <c r="AZ61" s="223">
        <f t="shared" si="61"/>
        <v>0.27</v>
      </c>
      <c r="BA61" s="223">
        <f t="shared" si="73"/>
        <v>0.25480000000000003</v>
      </c>
      <c r="BB61" s="223">
        <f t="shared" si="62"/>
        <v>0.25480000000000003</v>
      </c>
      <c r="BC61" s="223">
        <f t="shared" si="62"/>
        <v>0.25734800000000002</v>
      </c>
      <c r="BD61" s="223">
        <f t="shared" si="62"/>
        <v>0.25734800000000002</v>
      </c>
      <c r="BE61" s="223">
        <f t="shared" si="62"/>
        <v>0.25992147999999998</v>
      </c>
      <c r="BF61" s="223">
        <f t="shared" si="62"/>
        <v>0.26252069480000001</v>
      </c>
      <c r="BG61" s="223">
        <f t="shared" si="62"/>
        <v>0.26252069480000001</v>
      </c>
      <c r="BH61" s="223">
        <f t="shared" si="62"/>
        <v>0.26514590174800001</v>
      </c>
      <c r="BI61" s="223">
        <f t="shared" si="62"/>
        <v>0.26779736076548</v>
      </c>
      <c r="BJ61" s="265">
        <f t="shared" si="74"/>
        <v>0.16065000000000002</v>
      </c>
      <c r="BK61" s="223">
        <f t="shared" si="74"/>
        <v>0.16065000000000002</v>
      </c>
      <c r="BL61" s="223">
        <f t="shared" si="74"/>
        <v>0.27</v>
      </c>
      <c r="BM61" s="223">
        <f t="shared" si="75"/>
        <v>0.25989600000000002</v>
      </c>
      <c r="BN61" s="223">
        <f t="shared" si="75"/>
        <v>0.25989600000000002</v>
      </c>
      <c r="BO61" s="223">
        <f t="shared" si="75"/>
        <v>0.26249496</v>
      </c>
      <c r="BP61" s="223">
        <f t="shared" si="76"/>
        <v>0.26506844000000002</v>
      </c>
      <c r="BQ61" s="223">
        <f t="shared" si="76"/>
        <v>0.26771912440000001</v>
      </c>
      <c r="BR61" s="223">
        <f t="shared" si="63"/>
        <v>0.27564672954000002</v>
      </c>
      <c r="BS61" s="223">
        <f t="shared" si="63"/>
        <v>0.27564672954000002</v>
      </c>
      <c r="BT61" s="223">
        <f t="shared" si="63"/>
        <v>0.27840319683540005</v>
      </c>
      <c r="BU61" s="223">
        <f t="shared" si="63"/>
        <v>0.28118722880375402</v>
      </c>
      <c r="BV61" s="265">
        <f t="shared" si="63"/>
        <v>0.16868250000000001</v>
      </c>
      <c r="BW61" s="223">
        <f t="shared" si="65"/>
        <v>0.16868250000000001</v>
      </c>
      <c r="BX61" s="223">
        <f t="shared" si="65"/>
        <v>0.28350000000000003</v>
      </c>
      <c r="BY61" s="223">
        <f t="shared" si="65"/>
        <v>0.27289080000000004</v>
      </c>
      <c r="BZ61" s="223">
        <f t="shared" si="65"/>
        <v>0.27289080000000004</v>
      </c>
      <c r="CA61" s="223">
        <f t="shared" si="65"/>
        <v>0.27561970800000002</v>
      </c>
      <c r="CB61" s="223">
        <f t="shared" si="65"/>
        <v>0.27832186200000003</v>
      </c>
      <c r="CC61" s="223">
        <f t="shared" si="65"/>
        <v>0.28110508062</v>
      </c>
      <c r="CD61" s="223">
        <f t="shared" si="65"/>
        <v>0.28942906601700003</v>
      </c>
      <c r="CE61" s="223">
        <f t="shared" si="65"/>
        <v>0.28942906601700003</v>
      </c>
      <c r="CF61" s="223">
        <f t="shared" si="65"/>
        <v>0.29232335667717008</v>
      </c>
      <c r="CG61" s="223">
        <f t="shared" si="65"/>
        <v>0.29524659024394173</v>
      </c>
      <c r="CH61" s="265">
        <f t="shared" si="77"/>
        <v>0.16868250000000001</v>
      </c>
      <c r="CI61" s="223">
        <f t="shared" si="77"/>
        <v>0.16868250000000001</v>
      </c>
      <c r="CJ61" s="223">
        <f t="shared" si="77"/>
        <v>0.28350000000000003</v>
      </c>
      <c r="CK61" s="223">
        <f t="shared" si="66"/>
        <v>0.27289080000000004</v>
      </c>
      <c r="CL61" s="223">
        <f t="shared" si="66"/>
        <v>0.27289080000000004</v>
      </c>
      <c r="CM61" s="223">
        <f t="shared" si="66"/>
        <v>0.27561970800000002</v>
      </c>
      <c r="CN61" s="223">
        <f t="shared" si="66"/>
        <v>0.27832186200000003</v>
      </c>
      <c r="CO61" s="223">
        <f t="shared" si="66"/>
        <v>0.28110508062</v>
      </c>
      <c r="CP61" s="223">
        <f t="shared" si="66"/>
        <v>0.28942906601700003</v>
      </c>
      <c r="CQ61" s="223">
        <f t="shared" si="66"/>
        <v>0.28942906601700003</v>
      </c>
      <c r="CR61" s="223">
        <f t="shared" si="78"/>
        <v>0.2981698238107135</v>
      </c>
      <c r="CS61" s="222">
        <f t="shared" si="78"/>
        <v>0.30115152204882056</v>
      </c>
    </row>
    <row r="62" spans="1:97" s="314" customFormat="1" x14ac:dyDescent="0.25">
      <c r="A62" s="314" t="s">
        <v>66</v>
      </c>
      <c r="B62" s="315">
        <f t="shared" si="67"/>
        <v>0.20270270270270271</v>
      </c>
      <c r="C62" s="315">
        <f t="shared" si="67"/>
        <v>0.14418604651162792</v>
      </c>
      <c r="D62" s="315">
        <f t="shared" si="67"/>
        <v>0.20956719817767655</v>
      </c>
      <c r="E62" s="315">
        <f t="shared" si="67"/>
        <v>0.19259259259259259</v>
      </c>
      <c r="F62" s="315">
        <f t="shared" si="67"/>
        <v>0.28125</v>
      </c>
      <c r="G62" s="315">
        <f t="shared" si="67"/>
        <v>0.31724137931034485</v>
      </c>
      <c r="H62" s="315">
        <f t="shared" si="67"/>
        <v>0.28604651162790695</v>
      </c>
      <c r="I62" s="315">
        <f t="shared" si="67"/>
        <v>0.17209302325581396</v>
      </c>
      <c r="J62" s="315">
        <f t="shared" si="67"/>
        <v>0.26570048309178745</v>
      </c>
      <c r="K62" s="315">
        <f t="shared" si="67"/>
        <v>0.19143576826196473</v>
      </c>
      <c r="L62" s="315">
        <f t="shared" si="67"/>
        <v>0.26884422110552764</v>
      </c>
      <c r="M62" s="316">
        <f t="shared" si="67"/>
        <v>0.3457142857142857</v>
      </c>
      <c r="N62" s="315">
        <f t="shared" si="67"/>
        <v>0.10775862068965517</v>
      </c>
      <c r="O62" s="315">
        <f t="shared" si="67"/>
        <v>0.10566037735849057</v>
      </c>
      <c r="P62" s="315">
        <f t="shared" si="67"/>
        <v>0.18493150684931506</v>
      </c>
      <c r="Q62" s="315">
        <f t="shared" si="67"/>
        <v>0.17857142857142858</v>
      </c>
      <c r="R62" s="315">
        <f t="shared" si="67"/>
        <v>0.20833333333333334</v>
      </c>
      <c r="S62" s="315">
        <f t="shared" si="57"/>
        <v>0.20121951219512196</v>
      </c>
      <c r="T62" s="317">
        <v>0.1825</v>
      </c>
      <c r="U62" s="317">
        <v>0.15230460921843689</v>
      </c>
      <c r="V62" s="318">
        <v>0.22</v>
      </c>
      <c r="W62" s="318">
        <v>0.21</v>
      </c>
      <c r="X62" s="318">
        <v>0.24</v>
      </c>
      <c r="Y62" s="319">
        <v>0.25</v>
      </c>
      <c r="Z62" s="221">
        <v>0.12</v>
      </c>
      <c r="AA62" s="221">
        <v>0.12</v>
      </c>
      <c r="AB62" s="221">
        <v>0.22</v>
      </c>
      <c r="AC62" s="321">
        <f t="shared" si="68"/>
        <v>0.2112</v>
      </c>
      <c r="AD62" s="223">
        <f t="shared" si="58"/>
        <v>0.213312</v>
      </c>
      <c r="AE62" s="223">
        <f t="shared" si="58"/>
        <v>0.21544511999999999</v>
      </c>
      <c r="AF62" s="223">
        <f t="shared" si="58"/>
        <v>0.21759957119999998</v>
      </c>
      <c r="AG62" s="223">
        <f t="shared" si="58"/>
        <v>0.21977556691199998</v>
      </c>
      <c r="AH62" s="223">
        <f t="shared" si="58"/>
        <v>0.22197332258111999</v>
      </c>
      <c r="AI62" s="223">
        <f t="shared" si="58"/>
        <v>0.22419305580693119</v>
      </c>
      <c r="AJ62" s="223">
        <f t="shared" si="58"/>
        <v>0.22643498636500051</v>
      </c>
      <c r="AK62" s="222">
        <f t="shared" si="58"/>
        <v>0.22869933622865052</v>
      </c>
      <c r="AL62" s="221">
        <f t="shared" si="69"/>
        <v>0.12239999999999999</v>
      </c>
      <c r="AM62" s="221">
        <f t="shared" si="69"/>
        <v>0.12239999999999999</v>
      </c>
      <c r="AN62" s="221">
        <v>0.22</v>
      </c>
      <c r="AO62" s="223">
        <f t="shared" si="70"/>
        <v>0.21559999999999999</v>
      </c>
      <c r="AP62" s="223">
        <f t="shared" si="79"/>
        <v>0.21559999999999999</v>
      </c>
      <c r="AQ62" s="223">
        <f t="shared" si="71"/>
        <v>0.21775599999999998</v>
      </c>
      <c r="AR62" s="223">
        <f t="shared" si="80"/>
        <v>0.21775599999999998</v>
      </c>
      <c r="AS62" s="223">
        <f t="shared" si="71"/>
        <v>0.21993355999999997</v>
      </c>
      <c r="AT62" s="223">
        <f t="shared" si="71"/>
        <v>0.22213289559999996</v>
      </c>
      <c r="AU62" s="223">
        <f t="shared" si="81"/>
        <v>0.22213289559999996</v>
      </c>
      <c r="AV62" s="223">
        <f t="shared" si="71"/>
        <v>0.22435422455599996</v>
      </c>
      <c r="AW62" s="222">
        <f t="shared" si="71"/>
        <v>0.22659776680155996</v>
      </c>
      <c r="AX62" s="265">
        <f t="shared" si="72"/>
        <v>0.12852</v>
      </c>
      <c r="AY62" s="223">
        <f t="shared" si="72"/>
        <v>0.12852</v>
      </c>
      <c r="AZ62" s="223">
        <f t="shared" si="61"/>
        <v>0.23760000000000001</v>
      </c>
      <c r="BA62" s="223">
        <f t="shared" si="73"/>
        <v>0.22422400000000001</v>
      </c>
      <c r="BB62" s="223">
        <f t="shared" si="62"/>
        <v>0.22422400000000001</v>
      </c>
      <c r="BC62" s="223">
        <f t="shared" si="62"/>
        <v>0.22646623999999999</v>
      </c>
      <c r="BD62" s="223">
        <f t="shared" si="62"/>
        <v>0.22646623999999999</v>
      </c>
      <c r="BE62" s="223">
        <f t="shared" si="62"/>
        <v>0.22873090239999999</v>
      </c>
      <c r="BF62" s="223">
        <f t="shared" si="62"/>
        <v>0.23101821142399998</v>
      </c>
      <c r="BG62" s="223">
        <f t="shared" si="62"/>
        <v>0.23101821142399998</v>
      </c>
      <c r="BH62" s="223">
        <f t="shared" si="62"/>
        <v>0.23332839353823998</v>
      </c>
      <c r="BI62" s="223">
        <f t="shared" si="62"/>
        <v>0.23566167747362238</v>
      </c>
      <c r="BJ62" s="265">
        <f t="shared" si="74"/>
        <v>0.12852</v>
      </c>
      <c r="BK62" s="223">
        <f t="shared" si="74"/>
        <v>0.12852</v>
      </c>
      <c r="BL62" s="223">
        <f t="shared" si="74"/>
        <v>0.23760000000000001</v>
      </c>
      <c r="BM62" s="223">
        <f t="shared" si="75"/>
        <v>0.22870848000000002</v>
      </c>
      <c r="BN62" s="223">
        <f t="shared" si="75"/>
        <v>0.22870848000000002</v>
      </c>
      <c r="BO62" s="223">
        <f t="shared" si="75"/>
        <v>0.2309955648</v>
      </c>
      <c r="BP62" s="223">
        <f t="shared" si="76"/>
        <v>0.2332602272</v>
      </c>
      <c r="BQ62" s="223">
        <f t="shared" si="76"/>
        <v>0.235592829472</v>
      </c>
      <c r="BR62" s="223">
        <f t="shared" si="63"/>
        <v>0.24256912199519998</v>
      </c>
      <c r="BS62" s="223">
        <f t="shared" si="63"/>
        <v>0.24256912199519998</v>
      </c>
      <c r="BT62" s="223">
        <f t="shared" si="63"/>
        <v>0.24499481321515199</v>
      </c>
      <c r="BU62" s="223">
        <f t="shared" si="63"/>
        <v>0.2474447613473035</v>
      </c>
      <c r="BV62" s="265">
        <f t="shared" si="63"/>
        <v>0.13494600000000001</v>
      </c>
      <c r="BW62" s="223">
        <f t="shared" si="65"/>
        <v>0.13494600000000001</v>
      </c>
      <c r="BX62" s="223">
        <f t="shared" si="65"/>
        <v>0.24948000000000001</v>
      </c>
      <c r="BY62" s="223">
        <f t="shared" si="65"/>
        <v>0.24014390400000002</v>
      </c>
      <c r="BZ62" s="223">
        <f t="shared" si="65"/>
        <v>0.24014390400000002</v>
      </c>
      <c r="CA62" s="223">
        <f t="shared" si="65"/>
        <v>0.24254534304</v>
      </c>
      <c r="CB62" s="223">
        <f t="shared" si="65"/>
        <v>0.24492323856000001</v>
      </c>
      <c r="CC62" s="223">
        <f t="shared" si="65"/>
        <v>0.2473724709456</v>
      </c>
      <c r="CD62" s="223">
        <f t="shared" si="65"/>
        <v>0.25469757809495996</v>
      </c>
      <c r="CE62" s="223">
        <f t="shared" si="65"/>
        <v>0.25469757809495996</v>
      </c>
      <c r="CF62" s="223">
        <f t="shared" si="65"/>
        <v>0.25724455387590961</v>
      </c>
      <c r="CG62" s="223">
        <f t="shared" si="65"/>
        <v>0.25981699941466868</v>
      </c>
      <c r="CH62" s="265">
        <f t="shared" si="77"/>
        <v>0.13494600000000001</v>
      </c>
      <c r="CI62" s="223">
        <f t="shared" si="77"/>
        <v>0.13494600000000001</v>
      </c>
      <c r="CJ62" s="223">
        <f t="shared" si="77"/>
        <v>0.24948000000000001</v>
      </c>
      <c r="CK62" s="223">
        <f t="shared" si="66"/>
        <v>0.24014390400000002</v>
      </c>
      <c r="CL62" s="223">
        <f t="shared" si="66"/>
        <v>0.24014390400000002</v>
      </c>
      <c r="CM62" s="223">
        <f t="shared" si="66"/>
        <v>0.24254534304</v>
      </c>
      <c r="CN62" s="223">
        <f t="shared" si="66"/>
        <v>0.24492323856000001</v>
      </c>
      <c r="CO62" s="223">
        <f t="shared" si="66"/>
        <v>0.2473724709456</v>
      </c>
      <c r="CP62" s="223">
        <f t="shared" si="66"/>
        <v>0.25469757809495996</v>
      </c>
      <c r="CQ62" s="223">
        <f t="shared" si="66"/>
        <v>0.25469757809495996</v>
      </c>
      <c r="CR62" s="223">
        <f t="shared" si="78"/>
        <v>0.26238944495342781</v>
      </c>
      <c r="CS62" s="222">
        <f t="shared" si="78"/>
        <v>0.26501333940296207</v>
      </c>
    </row>
    <row r="63" spans="1:97" s="314" customFormat="1" x14ac:dyDescent="0.25">
      <c r="A63" s="314" t="s">
        <v>67</v>
      </c>
      <c r="B63" s="315">
        <f t="shared" si="67"/>
        <v>0.17708333333333334</v>
      </c>
      <c r="C63" s="315">
        <f t="shared" si="67"/>
        <v>0.12110726643598616</v>
      </c>
      <c r="D63" s="315">
        <f t="shared" si="67"/>
        <v>0.1853035143769968</v>
      </c>
      <c r="E63" s="315">
        <f t="shared" si="67"/>
        <v>0.22408963585434175</v>
      </c>
      <c r="F63" s="315">
        <f t="shared" si="67"/>
        <v>0.27873563218390807</v>
      </c>
      <c r="G63" s="315">
        <f t="shared" si="67"/>
        <v>0.2834008097165992</v>
      </c>
      <c r="H63" s="315">
        <f t="shared" si="67"/>
        <v>0.2874493927125506</v>
      </c>
      <c r="I63" s="315">
        <f t="shared" si="67"/>
        <v>0.23646723646723647</v>
      </c>
      <c r="J63" s="315">
        <f t="shared" si="67"/>
        <v>0.35128205128205126</v>
      </c>
      <c r="K63" s="315">
        <f t="shared" si="67"/>
        <v>0.23627684964200477</v>
      </c>
      <c r="L63" s="315">
        <f t="shared" si="67"/>
        <v>0.26224783861671469</v>
      </c>
      <c r="M63" s="316">
        <f t="shared" si="67"/>
        <v>0.36656891495601174</v>
      </c>
      <c r="N63" s="315">
        <f t="shared" si="67"/>
        <v>9.7035040431266845E-2</v>
      </c>
      <c r="O63" s="315">
        <f t="shared" si="67"/>
        <v>9.0439276485788117E-2</v>
      </c>
      <c r="P63" s="315">
        <f t="shared" si="67"/>
        <v>0.17536534446764093</v>
      </c>
      <c r="Q63" s="315">
        <f t="shared" si="67"/>
        <v>0.15510204081632653</v>
      </c>
      <c r="R63" s="315">
        <f t="shared" si="67"/>
        <v>0.11980440097799511</v>
      </c>
      <c r="S63" s="315">
        <f t="shared" si="57"/>
        <v>0.21008403361344538</v>
      </c>
      <c r="T63" s="317">
        <v>0.17231638418079095</v>
      </c>
      <c r="U63" s="317">
        <v>0.17353579175704989</v>
      </c>
      <c r="V63" s="318">
        <v>0.18</v>
      </c>
      <c r="W63" s="318">
        <v>0.17</v>
      </c>
      <c r="X63" s="318">
        <v>0.22</v>
      </c>
      <c r="Y63" s="319">
        <v>0.25</v>
      </c>
      <c r="Z63" s="221">
        <v>0.1</v>
      </c>
      <c r="AA63" s="221">
        <v>0.1</v>
      </c>
      <c r="AB63" s="221">
        <v>0.18</v>
      </c>
      <c r="AC63" s="321">
        <f t="shared" si="68"/>
        <v>0.17279999999999998</v>
      </c>
      <c r="AD63" s="223">
        <f t="shared" si="58"/>
        <v>0.17452799999999999</v>
      </c>
      <c r="AE63" s="223">
        <f t="shared" si="58"/>
        <v>0.17627327999999998</v>
      </c>
      <c r="AF63" s="223">
        <f t="shared" si="58"/>
        <v>0.17803601279999998</v>
      </c>
      <c r="AG63" s="223">
        <f t="shared" si="58"/>
        <v>0.17981637292799998</v>
      </c>
      <c r="AH63" s="223">
        <f t="shared" si="58"/>
        <v>0.18161453665727997</v>
      </c>
      <c r="AI63" s="223">
        <f t="shared" si="58"/>
        <v>0.18343068202385276</v>
      </c>
      <c r="AJ63" s="223">
        <f t="shared" si="58"/>
        <v>0.18526498884409129</v>
      </c>
      <c r="AK63" s="222">
        <f t="shared" si="58"/>
        <v>0.1871176387325322</v>
      </c>
      <c r="AL63" s="221">
        <f t="shared" si="69"/>
        <v>0.10200000000000001</v>
      </c>
      <c r="AM63" s="221">
        <f t="shared" si="69"/>
        <v>0.10200000000000001</v>
      </c>
      <c r="AN63" s="221">
        <v>0.18</v>
      </c>
      <c r="AO63" s="223">
        <f t="shared" si="70"/>
        <v>0.1764</v>
      </c>
      <c r="AP63" s="223">
        <f t="shared" si="79"/>
        <v>0.1764</v>
      </c>
      <c r="AQ63" s="223">
        <f t="shared" si="71"/>
        <v>0.17816399999999999</v>
      </c>
      <c r="AR63" s="223">
        <f t="shared" si="80"/>
        <v>0.17816399999999999</v>
      </c>
      <c r="AS63" s="223">
        <f t="shared" si="71"/>
        <v>0.17994563999999999</v>
      </c>
      <c r="AT63" s="223">
        <f t="shared" si="71"/>
        <v>0.1817450964</v>
      </c>
      <c r="AU63" s="223">
        <f t="shared" si="81"/>
        <v>0.1817450964</v>
      </c>
      <c r="AV63" s="223">
        <f t="shared" si="71"/>
        <v>0.18356254736399999</v>
      </c>
      <c r="AW63" s="222">
        <f t="shared" si="71"/>
        <v>0.18539817283763999</v>
      </c>
      <c r="AX63" s="265">
        <f t="shared" si="72"/>
        <v>0.10710000000000001</v>
      </c>
      <c r="AY63" s="223">
        <f t="shared" si="72"/>
        <v>0.10710000000000001</v>
      </c>
      <c r="AZ63" s="223">
        <f t="shared" si="61"/>
        <v>0.19440000000000002</v>
      </c>
      <c r="BA63" s="223">
        <f t="shared" si="73"/>
        <v>0.18345600000000001</v>
      </c>
      <c r="BB63" s="223">
        <f t="shared" si="62"/>
        <v>0.18345600000000001</v>
      </c>
      <c r="BC63" s="223">
        <f t="shared" si="62"/>
        <v>0.18529055999999999</v>
      </c>
      <c r="BD63" s="223">
        <f t="shared" si="62"/>
        <v>0.18529055999999999</v>
      </c>
      <c r="BE63" s="223">
        <f t="shared" si="62"/>
        <v>0.1871434656</v>
      </c>
      <c r="BF63" s="223">
        <f t="shared" si="62"/>
        <v>0.18901490025600001</v>
      </c>
      <c r="BG63" s="223">
        <f t="shared" si="62"/>
        <v>0.18901490025600001</v>
      </c>
      <c r="BH63" s="223">
        <f t="shared" si="62"/>
        <v>0.19090504925856</v>
      </c>
      <c r="BI63" s="223">
        <f t="shared" si="62"/>
        <v>0.19281409975114558</v>
      </c>
      <c r="BJ63" s="265">
        <f t="shared" si="74"/>
        <v>0.10710000000000001</v>
      </c>
      <c r="BK63" s="223">
        <f t="shared" si="74"/>
        <v>0.10710000000000001</v>
      </c>
      <c r="BL63" s="223">
        <f t="shared" si="74"/>
        <v>0.19440000000000002</v>
      </c>
      <c r="BM63" s="223">
        <f t="shared" si="75"/>
        <v>0.18712512000000001</v>
      </c>
      <c r="BN63" s="223">
        <f t="shared" si="75"/>
        <v>0.18712512000000001</v>
      </c>
      <c r="BO63" s="223">
        <f t="shared" si="75"/>
        <v>0.18899637119999999</v>
      </c>
      <c r="BP63" s="223">
        <f t="shared" si="76"/>
        <v>0.1908492768</v>
      </c>
      <c r="BQ63" s="223">
        <f t="shared" si="76"/>
        <v>0.192757769568</v>
      </c>
      <c r="BR63" s="223">
        <f t="shared" si="63"/>
        <v>0.19846564526880003</v>
      </c>
      <c r="BS63" s="223">
        <f t="shared" si="63"/>
        <v>0.19846564526880003</v>
      </c>
      <c r="BT63" s="223">
        <f t="shared" si="63"/>
        <v>0.20045030172148801</v>
      </c>
      <c r="BU63" s="223">
        <f t="shared" si="63"/>
        <v>0.20245480473870286</v>
      </c>
      <c r="BV63" s="265">
        <f t="shared" si="63"/>
        <v>0.11245500000000001</v>
      </c>
      <c r="BW63" s="223">
        <f t="shared" si="65"/>
        <v>0.11245500000000001</v>
      </c>
      <c r="BX63" s="223">
        <f t="shared" si="65"/>
        <v>0.20412000000000002</v>
      </c>
      <c r="BY63" s="223">
        <f t="shared" si="65"/>
        <v>0.19648137600000001</v>
      </c>
      <c r="BZ63" s="223">
        <f t="shared" si="65"/>
        <v>0.19648137600000001</v>
      </c>
      <c r="CA63" s="223">
        <f t="shared" si="65"/>
        <v>0.19844618976</v>
      </c>
      <c r="CB63" s="223">
        <f t="shared" si="65"/>
        <v>0.20039174064000001</v>
      </c>
      <c r="CC63" s="223">
        <f t="shared" si="65"/>
        <v>0.2023956580464</v>
      </c>
      <c r="CD63" s="223">
        <f t="shared" si="65"/>
        <v>0.20838892753224003</v>
      </c>
      <c r="CE63" s="223">
        <f t="shared" si="65"/>
        <v>0.20838892753224003</v>
      </c>
      <c r="CF63" s="223">
        <f t="shared" si="65"/>
        <v>0.21047281680756241</v>
      </c>
      <c r="CG63" s="223">
        <f t="shared" si="65"/>
        <v>0.21257754497563802</v>
      </c>
      <c r="CH63" s="265">
        <f t="shared" si="77"/>
        <v>0.11245500000000001</v>
      </c>
      <c r="CI63" s="223">
        <f t="shared" si="77"/>
        <v>0.11245500000000001</v>
      </c>
      <c r="CJ63" s="223">
        <f t="shared" si="77"/>
        <v>0.20412000000000002</v>
      </c>
      <c r="CK63" s="223">
        <f t="shared" si="66"/>
        <v>0.19648137600000001</v>
      </c>
      <c r="CL63" s="223">
        <f t="shared" si="66"/>
        <v>0.19648137600000001</v>
      </c>
      <c r="CM63" s="223">
        <f t="shared" si="66"/>
        <v>0.19844618976</v>
      </c>
      <c r="CN63" s="223">
        <f t="shared" si="66"/>
        <v>0.20039174064000001</v>
      </c>
      <c r="CO63" s="223">
        <f t="shared" si="66"/>
        <v>0.2023956580464</v>
      </c>
      <c r="CP63" s="223">
        <f t="shared" si="66"/>
        <v>0.20838892753224003</v>
      </c>
      <c r="CQ63" s="223">
        <f t="shared" si="66"/>
        <v>0.20838892753224003</v>
      </c>
      <c r="CR63" s="223">
        <f t="shared" si="78"/>
        <v>0.21468227314371366</v>
      </c>
      <c r="CS63" s="222">
        <f t="shared" si="78"/>
        <v>0.21682909587515078</v>
      </c>
    </row>
    <row r="64" spans="1:97" s="314" customFormat="1" x14ac:dyDescent="0.25">
      <c r="A64" s="314" t="s">
        <v>68</v>
      </c>
      <c r="B64" s="315">
        <f t="shared" si="67"/>
        <v>0.15656565656565657</v>
      </c>
      <c r="C64" s="315">
        <f t="shared" si="67"/>
        <v>0.12648221343873517</v>
      </c>
      <c r="D64" s="315">
        <f t="shared" si="67"/>
        <v>9.3645484949832769E-2</v>
      </c>
      <c r="E64" s="315">
        <f t="shared" si="67"/>
        <v>0.17595307917888564</v>
      </c>
      <c r="F64" s="315">
        <f t="shared" si="67"/>
        <v>0.234375</v>
      </c>
      <c r="G64" s="315">
        <f t="shared" si="67"/>
        <v>0.30847457627118646</v>
      </c>
      <c r="H64" s="315">
        <f t="shared" si="67"/>
        <v>0.28104575163398693</v>
      </c>
      <c r="I64" s="315">
        <f t="shared" si="67"/>
        <v>0.2435064935064935</v>
      </c>
      <c r="J64" s="315">
        <f t="shared" si="67"/>
        <v>0.37546468401486988</v>
      </c>
      <c r="K64" s="315">
        <f t="shared" si="67"/>
        <v>0.27138643067846607</v>
      </c>
      <c r="L64" s="315">
        <f t="shared" si="67"/>
        <v>0.31873479318734793</v>
      </c>
      <c r="M64" s="316">
        <f t="shared" si="67"/>
        <v>0.34382566585956414</v>
      </c>
      <c r="N64" s="315">
        <f t="shared" si="67"/>
        <v>0.10416666666666667</v>
      </c>
      <c r="O64" s="315">
        <f t="shared" si="67"/>
        <v>9.166666666666666E-2</v>
      </c>
      <c r="P64" s="315">
        <f t="shared" si="67"/>
        <v>0.16071428571428573</v>
      </c>
      <c r="Q64" s="315">
        <f t="shared" si="67"/>
        <v>0.14893617021276595</v>
      </c>
      <c r="R64" s="315">
        <f t="shared" si="67"/>
        <v>0.14806866952789699</v>
      </c>
      <c r="S64" s="315">
        <f t="shared" si="57"/>
        <v>0.18467583497053044</v>
      </c>
      <c r="T64" s="317">
        <v>0.158203125</v>
      </c>
      <c r="U64" s="317">
        <v>0.15711252653927812</v>
      </c>
      <c r="V64" s="318">
        <v>0.18</v>
      </c>
      <c r="W64" s="318">
        <v>0.17</v>
      </c>
      <c r="X64" s="318">
        <v>0.22</v>
      </c>
      <c r="Y64" s="319">
        <v>0.25</v>
      </c>
      <c r="Z64" s="221">
        <v>0.1</v>
      </c>
      <c r="AA64" s="221">
        <v>0.1</v>
      </c>
      <c r="AB64" s="221">
        <v>0.18</v>
      </c>
      <c r="AC64" s="321">
        <f t="shared" si="68"/>
        <v>0.17279999999999998</v>
      </c>
      <c r="AD64" s="223">
        <f t="shared" si="58"/>
        <v>0.17452799999999999</v>
      </c>
      <c r="AE64" s="223">
        <f t="shared" si="58"/>
        <v>0.17627327999999998</v>
      </c>
      <c r="AF64" s="223">
        <f t="shared" si="58"/>
        <v>0.17803601279999998</v>
      </c>
      <c r="AG64" s="223">
        <f t="shared" si="58"/>
        <v>0.17981637292799998</v>
      </c>
      <c r="AH64" s="223">
        <f t="shared" si="58"/>
        <v>0.18161453665727997</v>
      </c>
      <c r="AI64" s="223">
        <f t="shared" si="58"/>
        <v>0.18343068202385276</v>
      </c>
      <c r="AJ64" s="223">
        <f t="shared" si="58"/>
        <v>0.18526498884409129</v>
      </c>
      <c r="AK64" s="222">
        <f t="shared" si="58"/>
        <v>0.1871176387325322</v>
      </c>
      <c r="AL64" s="221">
        <f t="shared" si="69"/>
        <v>0.10200000000000001</v>
      </c>
      <c r="AM64" s="221">
        <f t="shared" si="69"/>
        <v>0.10200000000000001</v>
      </c>
      <c r="AN64" s="221">
        <v>0.18</v>
      </c>
      <c r="AO64" s="223">
        <f t="shared" si="70"/>
        <v>0.1764</v>
      </c>
      <c r="AP64" s="223">
        <f t="shared" si="79"/>
        <v>0.1764</v>
      </c>
      <c r="AQ64" s="223">
        <f t="shared" si="71"/>
        <v>0.17816399999999999</v>
      </c>
      <c r="AR64" s="223">
        <f t="shared" si="80"/>
        <v>0.17816399999999999</v>
      </c>
      <c r="AS64" s="223">
        <f t="shared" si="71"/>
        <v>0.17994563999999999</v>
      </c>
      <c r="AT64" s="223">
        <f t="shared" si="71"/>
        <v>0.1817450964</v>
      </c>
      <c r="AU64" s="223">
        <f t="shared" si="81"/>
        <v>0.1817450964</v>
      </c>
      <c r="AV64" s="223">
        <f t="shared" si="71"/>
        <v>0.18356254736399999</v>
      </c>
      <c r="AW64" s="222">
        <f t="shared" si="71"/>
        <v>0.18539817283763999</v>
      </c>
      <c r="AX64" s="265">
        <f t="shared" si="72"/>
        <v>0.10710000000000001</v>
      </c>
      <c r="AY64" s="223">
        <f t="shared" si="72"/>
        <v>0.10710000000000001</v>
      </c>
      <c r="AZ64" s="223">
        <f t="shared" si="61"/>
        <v>0.19440000000000002</v>
      </c>
      <c r="BA64" s="223">
        <f t="shared" si="73"/>
        <v>0.18345600000000001</v>
      </c>
      <c r="BB64" s="223">
        <f t="shared" si="62"/>
        <v>0.18345600000000001</v>
      </c>
      <c r="BC64" s="223">
        <f t="shared" si="62"/>
        <v>0.18529055999999999</v>
      </c>
      <c r="BD64" s="223">
        <f t="shared" si="62"/>
        <v>0.18529055999999999</v>
      </c>
      <c r="BE64" s="223">
        <f t="shared" si="62"/>
        <v>0.1871434656</v>
      </c>
      <c r="BF64" s="223">
        <f t="shared" si="62"/>
        <v>0.18901490025600001</v>
      </c>
      <c r="BG64" s="223">
        <f t="shared" si="62"/>
        <v>0.18901490025600001</v>
      </c>
      <c r="BH64" s="223">
        <f t="shared" si="62"/>
        <v>0.19090504925856</v>
      </c>
      <c r="BI64" s="223">
        <f t="shared" si="62"/>
        <v>0.19281409975114558</v>
      </c>
      <c r="BJ64" s="265">
        <f t="shared" si="74"/>
        <v>0.10710000000000001</v>
      </c>
      <c r="BK64" s="223">
        <f t="shared" si="74"/>
        <v>0.10710000000000001</v>
      </c>
      <c r="BL64" s="223">
        <f t="shared" si="74"/>
        <v>0.19440000000000002</v>
      </c>
      <c r="BM64" s="223">
        <f t="shared" si="75"/>
        <v>0.18712512000000001</v>
      </c>
      <c r="BN64" s="223">
        <f t="shared" si="75"/>
        <v>0.18712512000000001</v>
      </c>
      <c r="BO64" s="223">
        <f t="shared" si="75"/>
        <v>0.18899637119999999</v>
      </c>
      <c r="BP64" s="223">
        <f t="shared" si="76"/>
        <v>0.1908492768</v>
      </c>
      <c r="BQ64" s="223">
        <f t="shared" si="76"/>
        <v>0.192757769568</v>
      </c>
      <c r="BR64" s="223">
        <f t="shared" si="63"/>
        <v>0.19846564526880003</v>
      </c>
      <c r="BS64" s="223">
        <f t="shared" si="63"/>
        <v>0.19846564526880003</v>
      </c>
      <c r="BT64" s="223">
        <f t="shared" si="63"/>
        <v>0.20045030172148801</v>
      </c>
      <c r="BU64" s="223">
        <f t="shared" si="63"/>
        <v>0.20245480473870286</v>
      </c>
      <c r="BV64" s="265">
        <f t="shared" si="63"/>
        <v>0.11245500000000001</v>
      </c>
      <c r="BW64" s="223">
        <f t="shared" si="65"/>
        <v>0.11245500000000001</v>
      </c>
      <c r="BX64" s="223">
        <f t="shared" si="65"/>
        <v>0.20412000000000002</v>
      </c>
      <c r="BY64" s="223">
        <f t="shared" si="65"/>
        <v>0.19648137600000001</v>
      </c>
      <c r="BZ64" s="223">
        <f t="shared" si="65"/>
        <v>0.19648137600000001</v>
      </c>
      <c r="CA64" s="223">
        <f t="shared" si="65"/>
        <v>0.19844618976</v>
      </c>
      <c r="CB64" s="223">
        <f t="shared" si="65"/>
        <v>0.20039174064000001</v>
      </c>
      <c r="CC64" s="223">
        <f t="shared" si="65"/>
        <v>0.2023956580464</v>
      </c>
      <c r="CD64" s="223">
        <f t="shared" si="65"/>
        <v>0.20838892753224003</v>
      </c>
      <c r="CE64" s="223">
        <f t="shared" si="65"/>
        <v>0.20838892753224003</v>
      </c>
      <c r="CF64" s="223">
        <f t="shared" si="65"/>
        <v>0.21047281680756241</v>
      </c>
      <c r="CG64" s="223">
        <f t="shared" si="65"/>
        <v>0.21257754497563802</v>
      </c>
      <c r="CH64" s="265">
        <f t="shared" si="77"/>
        <v>0.11245500000000001</v>
      </c>
      <c r="CI64" s="223">
        <f t="shared" si="77"/>
        <v>0.11245500000000001</v>
      </c>
      <c r="CJ64" s="223">
        <f t="shared" si="77"/>
        <v>0.20412000000000002</v>
      </c>
      <c r="CK64" s="223">
        <f t="shared" si="66"/>
        <v>0.19648137600000001</v>
      </c>
      <c r="CL64" s="223">
        <f t="shared" si="66"/>
        <v>0.19648137600000001</v>
      </c>
      <c r="CM64" s="223">
        <f t="shared" si="66"/>
        <v>0.19844618976</v>
      </c>
      <c r="CN64" s="223">
        <f t="shared" si="66"/>
        <v>0.20039174064000001</v>
      </c>
      <c r="CO64" s="223">
        <f t="shared" si="66"/>
        <v>0.2023956580464</v>
      </c>
      <c r="CP64" s="223">
        <f t="shared" si="66"/>
        <v>0.20838892753224003</v>
      </c>
      <c r="CQ64" s="223">
        <f t="shared" si="66"/>
        <v>0.20838892753224003</v>
      </c>
      <c r="CR64" s="223">
        <f t="shared" si="78"/>
        <v>0.21468227314371366</v>
      </c>
      <c r="CS64" s="222">
        <f t="shared" si="78"/>
        <v>0.21682909587515078</v>
      </c>
    </row>
    <row r="65" spans="1:97" s="314" customFormat="1" x14ac:dyDescent="0.25">
      <c r="A65" s="314" t="s">
        <v>69</v>
      </c>
      <c r="B65" s="315">
        <f t="shared" si="67"/>
        <v>0.2441860465116279</v>
      </c>
      <c r="C65" s="315">
        <f t="shared" si="67"/>
        <v>0.12222222222222222</v>
      </c>
      <c r="D65" s="315">
        <f t="shared" si="67"/>
        <v>0.18181818181818182</v>
      </c>
      <c r="E65" s="315">
        <f t="shared" si="67"/>
        <v>0.20454545454545456</v>
      </c>
      <c r="F65" s="315">
        <f t="shared" si="67"/>
        <v>0.27956989247311825</v>
      </c>
      <c r="G65" s="315">
        <f t="shared" si="67"/>
        <v>0.23478260869565218</v>
      </c>
      <c r="H65" s="315">
        <f t="shared" si="67"/>
        <v>0.1875</v>
      </c>
      <c r="I65" s="315">
        <f t="shared" si="67"/>
        <v>0.20547945205479451</v>
      </c>
      <c r="J65" s="315">
        <f t="shared" si="67"/>
        <v>0.37195121951219512</v>
      </c>
      <c r="K65" s="315">
        <f t="shared" si="67"/>
        <v>0.27868852459016391</v>
      </c>
      <c r="L65" s="315">
        <f t="shared" si="67"/>
        <v>0.36597938144329895</v>
      </c>
      <c r="M65" s="316">
        <f t="shared" si="67"/>
        <v>0.41474654377880182</v>
      </c>
      <c r="N65" s="315">
        <f t="shared" si="67"/>
        <v>9.8901098901098897E-2</v>
      </c>
      <c r="O65" s="315">
        <f t="shared" si="67"/>
        <v>8.8888888888888892E-2</v>
      </c>
      <c r="P65" s="315">
        <f t="shared" si="67"/>
        <v>0.17868338557993729</v>
      </c>
      <c r="Q65" s="315">
        <f t="shared" si="67"/>
        <v>0.14713896457765668</v>
      </c>
      <c r="R65" s="315">
        <f t="shared" si="67"/>
        <v>0.12984054669703873</v>
      </c>
      <c r="S65" s="315">
        <f t="shared" si="57"/>
        <v>0.23608017817371937</v>
      </c>
      <c r="T65" s="317">
        <v>0.14315352697095435</v>
      </c>
      <c r="U65" s="317">
        <v>0.10465116279069768</v>
      </c>
      <c r="V65" s="318">
        <v>0.18</v>
      </c>
      <c r="W65" s="318">
        <v>0.17</v>
      </c>
      <c r="X65" s="318">
        <v>0.22</v>
      </c>
      <c r="Y65" s="319">
        <v>0.25</v>
      </c>
      <c r="Z65" s="221">
        <v>0.1</v>
      </c>
      <c r="AA65" s="221">
        <v>0.1</v>
      </c>
      <c r="AB65" s="221">
        <v>0.18</v>
      </c>
      <c r="AC65" s="321">
        <f t="shared" si="68"/>
        <v>0.17279999999999998</v>
      </c>
      <c r="AD65" s="223">
        <f t="shared" si="58"/>
        <v>0.17452799999999999</v>
      </c>
      <c r="AE65" s="223">
        <f t="shared" si="58"/>
        <v>0.17627327999999998</v>
      </c>
      <c r="AF65" s="223">
        <f t="shared" si="58"/>
        <v>0.17803601279999998</v>
      </c>
      <c r="AG65" s="223">
        <f t="shared" si="58"/>
        <v>0.17981637292799998</v>
      </c>
      <c r="AH65" s="223">
        <f t="shared" si="58"/>
        <v>0.18161453665727997</v>
      </c>
      <c r="AI65" s="223">
        <f t="shared" si="58"/>
        <v>0.18343068202385276</v>
      </c>
      <c r="AJ65" s="223">
        <f t="shared" si="58"/>
        <v>0.18526498884409129</v>
      </c>
      <c r="AK65" s="222">
        <f t="shared" si="58"/>
        <v>0.1871176387325322</v>
      </c>
      <c r="AL65" s="221">
        <f t="shared" si="69"/>
        <v>0.10200000000000001</v>
      </c>
      <c r="AM65" s="221">
        <f t="shared" si="69"/>
        <v>0.10200000000000001</v>
      </c>
      <c r="AN65" s="221">
        <v>0.18</v>
      </c>
      <c r="AO65" s="223">
        <f t="shared" si="70"/>
        <v>0.1764</v>
      </c>
      <c r="AP65" s="223">
        <f t="shared" si="79"/>
        <v>0.1764</v>
      </c>
      <c r="AQ65" s="223">
        <f t="shared" si="71"/>
        <v>0.17816399999999999</v>
      </c>
      <c r="AR65" s="223">
        <f t="shared" si="80"/>
        <v>0.17816399999999999</v>
      </c>
      <c r="AS65" s="223">
        <f t="shared" si="71"/>
        <v>0.17994563999999999</v>
      </c>
      <c r="AT65" s="223">
        <f t="shared" si="71"/>
        <v>0.1817450964</v>
      </c>
      <c r="AU65" s="223">
        <f t="shared" si="81"/>
        <v>0.1817450964</v>
      </c>
      <c r="AV65" s="223">
        <f t="shared" si="71"/>
        <v>0.18356254736399999</v>
      </c>
      <c r="AW65" s="222">
        <f t="shared" si="71"/>
        <v>0.18539817283763999</v>
      </c>
      <c r="AX65" s="265">
        <f t="shared" si="72"/>
        <v>0.10710000000000001</v>
      </c>
      <c r="AY65" s="223">
        <f t="shared" si="72"/>
        <v>0.10710000000000001</v>
      </c>
      <c r="AZ65" s="223">
        <f t="shared" si="61"/>
        <v>0.19440000000000002</v>
      </c>
      <c r="BA65" s="223">
        <f t="shared" si="73"/>
        <v>0.18345600000000001</v>
      </c>
      <c r="BB65" s="223">
        <f t="shared" si="62"/>
        <v>0.18345600000000001</v>
      </c>
      <c r="BC65" s="223">
        <f t="shared" si="62"/>
        <v>0.18529055999999999</v>
      </c>
      <c r="BD65" s="223">
        <f t="shared" si="62"/>
        <v>0.18529055999999999</v>
      </c>
      <c r="BE65" s="223">
        <f t="shared" si="62"/>
        <v>0.1871434656</v>
      </c>
      <c r="BF65" s="223">
        <f t="shared" si="62"/>
        <v>0.18901490025600001</v>
      </c>
      <c r="BG65" s="223">
        <f t="shared" si="62"/>
        <v>0.18901490025600001</v>
      </c>
      <c r="BH65" s="223">
        <f t="shared" si="62"/>
        <v>0.19090504925856</v>
      </c>
      <c r="BI65" s="223">
        <f t="shared" si="62"/>
        <v>0.19281409975114558</v>
      </c>
      <c r="BJ65" s="265">
        <f t="shared" si="74"/>
        <v>0.10710000000000001</v>
      </c>
      <c r="BK65" s="223">
        <f t="shared" si="74"/>
        <v>0.10710000000000001</v>
      </c>
      <c r="BL65" s="223">
        <f t="shared" si="74"/>
        <v>0.19440000000000002</v>
      </c>
      <c r="BM65" s="223">
        <f t="shared" si="75"/>
        <v>0.18712512000000001</v>
      </c>
      <c r="BN65" s="223">
        <f t="shared" si="75"/>
        <v>0.18712512000000001</v>
      </c>
      <c r="BO65" s="223">
        <f t="shared" si="75"/>
        <v>0.18899637119999999</v>
      </c>
      <c r="BP65" s="223">
        <f t="shared" si="76"/>
        <v>0.1908492768</v>
      </c>
      <c r="BQ65" s="223">
        <f t="shared" si="76"/>
        <v>0.192757769568</v>
      </c>
      <c r="BR65" s="223">
        <f t="shared" si="63"/>
        <v>0.19846564526880003</v>
      </c>
      <c r="BS65" s="223">
        <f t="shared" si="63"/>
        <v>0.19846564526880003</v>
      </c>
      <c r="BT65" s="223">
        <f t="shared" si="63"/>
        <v>0.20045030172148801</v>
      </c>
      <c r="BU65" s="223">
        <f t="shared" si="63"/>
        <v>0.20245480473870286</v>
      </c>
      <c r="BV65" s="265">
        <f t="shared" si="63"/>
        <v>0.11245500000000001</v>
      </c>
      <c r="BW65" s="223">
        <f t="shared" si="65"/>
        <v>0.11245500000000001</v>
      </c>
      <c r="BX65" s="223">
        <f t="shared" si="65"/>
        <v>0.20412000000000002</v>
      </c>
      <c r="BY65" s="223">
        <f t="shared" si="65"/>
        <v>0.19648137600000001</v>
      </c>
      <c r="BZ65" s="223">
        <f t="shared" si="65"/>
        <v>0.19648137600000001</v>
      </c>
      <c r="CA65" s="223">
        <f t="shared" si="65"/>
        <v>0.19844618976</v>
      </c>
      <c r="CB65" s="223">
        <f t="shared" si="65"/>
        <v>0.20039174064000001</v>
      </c>
      <c r="CC65" s="223">
        <f t="shared" si="65"/>
        <v>0.2023956580464</v>
      </c>
      <c r="CD65" s="223">
        <f t="shared" si="65"/>
        <v>0.20838892753224003</v>
      </c>
      <c r="CE65" s="223">
        <f t="shared" si="65"/>
        <v>0.20838892753224003</v>
      </c>
      <c r="CF65" s="223">
        <f t="shared" si="65"/>
        <v>0.21047281680756241</v>
      </c>
      <c r="CG65" s="223">
        <f t="shared" si="65"/>
        <v>0.21257754497563802</v>
      </c>
      <c r="CH65" s="265">
        <f t="shared" si="77"/>
        <v>0.11245500000000001</v>
      </c>
      <c r="CI65" s="223">
        <f t="shared" si="77"/>
        <v>0.11245500000000001</v>
      </c>
      <c r="CJ65" s="223">
        <f t="shared" si="77"/>
        <v>0.20412000000000002</v>
      </c>
      <c r="CK65" s="223">
        <f t="shared" si="66"/>
        <v>0.19648137600000001</v>
      </c>
      <c r="CL65" s="223">
        <f t="shared" si="66"/>
        <v>0.19648137600000001</v>
      </c>
      <c r="CM65" s="223">
        <f t="shared" si="66"/>
        <v>0.19844618976</v>
      </c>
      <c r="CN65" s="223">
        <f t="shared" si="66"/>
        <v>0.20039174064000001</v>
      </c>
      <c r="CO65" s="223">
        <f t="shared" si="66"/>
        <v>0.2023956580464</v>
      </c>
      <c r="CP65" s="223">
        <f t="shared" si="66"/>
        <v>0.20838892753224003</v>
      </c>
      <c r="CQ65" s="223">
        <f t="shared" si="66"/>
        <v>0.20838892753224003</v>
      </c>
      <c r="CR65" s="223">
        <f t="shared" si="78"/>
        <v>0.21468227314371366</v>
      </c>
      <c r="CS65" s="222">
        <f t="shared" si="78"/>
        <v>0.21682909587515078</v>
      </c>
    </row>
    <row r="66" spans="1:97" s="270" customFormat="1" x14ac:dyDescent="0.25">
      <c r="A66" s="270" t="s">
        <v>100</v>
      </c>
      <c r="B66" s="270">
        <f t="shared" si="67"/>
        <v>0.21787296898079764</v>
      </c>
      <c r="C66" s="270">
        <f t="shared" si="67"/>
        <v>0.16413593637020968</v>
      </c>
      <c r="D66" s="270">
        <f t="shared" si="67"/>
        <v>0.20759837177747625</v>
      </c>
      <c r="E66" s="270">
        <f t="shared" si="67"/>
        <v>0.24539877300613497</v>
      </c>
      <c r="F66" s="270">
        <f t="shared" si="67"/>
        <v>0.29363579080025204</v>
      </c>
      <c r="G66" s="270">
        <f t="shared" si="67"/>
        <v>0.33725247524752477</v>
      </c>
      <c r="H66" s="270">
        <f t="shared" si="67"/>
        <v>0.31425091352009743</v>
      </c>
      <c r="I66" s="270">
        <f t="shared" si="67"/>
        <v>0.24153757888697647</v>
      </c>
      <c r="J66" s="270">
        <f t="shared" si="67"/>
        <v>0.34644303065355697</v>
      </c>
      <c r="K66" s="270">
        <f t="shared" si="67"/>
        <v>0.27474972191323693</v>
      </c>
      <c r="L66" s="270">
        <f t="shared" si="67"/>
        <v>0.32241014799154333</v>
      </c>
      <c r="M66" s="271">
        <f t="shared" si="67"/>
        <v>0.39480519480519483</v>
      </c>
      <c r="N66" s="270">
        <f t="shared" si="67"/>
        <v>0.1244192049561177</v>
      </c>
      <c r="O66" s="270">
        <f t="shared" si="67"/>
        <v>0.12028910686628808</v>
      </c>
      <c r="P66" s="270">
        <f t="shared" si="67"/>
        <v>0.22302854378326076</v>
      </c>
      <c r="Q66" s="270">
        <f t="shared" si="67"/>
        <v>0.20094339622641511</v>
      </c>
      <c r="R66" s="270">
        <f t="shared" si="67"/>
        <v>0.19344560764679108</v>
      </c>
      <c r="S66" s="270">
        <f t="shared" si="57"/>
        <v>0.25381596162232883</v>
      </c>
      <c r="T66" s="270">
        <f t="shared" ref="T66:CE66" si="82">IFERROR(T55/T40,"")</f>
        <v>0.18839360807401179</v>
      </c>
      <c r="U66" s="270">
        <f t="shared" si="82"/>
        <v>0.1716</v>
      </c>
      <c r="V66" s="270">
        <f t="shared" si="82"/>
        <v>0.21834800815547215</v>
      </c>
      <c r="W66" s="270">
        <f t="shared" si="82"/>
        <v>0.21776131940533627</v>
      </c>
      <c r="X66" s="270">
        <f t="shared" si="82"/>
        <v>0.25904191669452858</v>
      </c>
      <c r="Y66" s="271">
        <f t="shared" si="82"/>
        <v>0.27811282409985272</v>
      </c>
      <c r="Z66" s="270">
        <f t="shared" si="82"/>
        <v>0.10887124198067767</v>
      </c>
      <c r="AA66" s="270">
        <f t="shared" si="82"/>
        <v>0.10467021340047815</v>
      </c>
      <c r="AB66" s="270">
        <f t="shared" si="82"/>
        <v>0.19793166023519423</v>
      </c>
      <c r="AC66" s="270">
        <f t="shared" si="82"/>
        <v>0.19262254483580823</v>
      </c>
      <c r="AD66" s="270">
        <f t="shared" si="82"/>
        <v>0.19906736721111917</v>
      </c>
      <c r="AE66" s="270">
        <f t="shared" si="82"/>
        <v>0.20451340059717008</v>
      </c>
      <c r="AF66" s="270">
        <f t="shared" si="82"/>
        <v>0.20411281539932316</v>
      </c>
      <c r="AG66" s="270">
        <f t="shared" si="82"/>
        <v>0.20758156144156578</v>
      </c>
      <c r="AH66" s="270">
        <f t="shared" si="82"/>
        <v>0.21182208715449441</v>
      </c>
      <c r="AI66" s="270">
        <f t="shared" si="82"/>
        <v>0.21077028957825217</v>
      </c>
      <c r="AJ66" s="270">
        <f t="shared" si="82"/>
        <v>0.21281543666497549</v>
      </c>
      <c r="AK66" s="271">
        <f t="shared" si="82"/>
        <v>0.21562811572320686</v>
      </c>
      <c r="AL66" s="270">
        <f t="shared" si="82"/>
        <v>0.11031707726505163</v>
      </c>
      <c r="AM66" s="270">
        <f t="shared" si="82"/>
        <v>0.10668451301187763</v>
      </c>
      <c r="AN66" s="270">
        <f t="shared" si="82"/>
        <v>0.20046673829778008</v>
      </c>
      <c r="AO66" s="270">
        <f t="shared" si="82"/>
        <v>0.2012478681934764</v>
      </c>
      <c r="AP66" s="270">
        <f t="shared" si="82"/>
        <v>0.20408946151745566</v>
      </c>
      <c r="AQ66" s="270">
        <f t="shared" si="82"/>
        <v>0.20767671480096675</v>
      </c>
      <c r="AR66" s="270">
        <f t="shared" si="82"/>
        <v>0.20642003485732879</v>
      </c>
      <c r="AS66" s="270">
        <f t="shared" si="82"/>
        <v>0.20841940457099906</v>
      </c>
      <c r="AT66" s="270">
        <f t="shared" si="82"/>
        <v>0.21120187542608845</v>
      </c>
      <c r="AU66" s="270">
        <f t="shared" si="82"/>
        <v>0.20960355424562557</v>
      </c>
      <c r="AV66" s="270">
        <f t="shared" si="82"/>
        <v>0.21143237912249291</v>
      </c>
      <c r="AW66" s="271">
        <f t="shared" si="82"/>
        <v>0.21326515600346663</v>
      </c>
      <c r="AX66" s="270">
        <f t="shared" si="82"/>
        <v>0.11534247089744724</v>
      </c>
      <c r="AY66" s="270">
        <f t="shared" si="82"/>
        <v>0.11126684903773439</v>
      </c>
      <c r="AZ66" s="270">
        <f t="shared" si="82"/>
        <v>0.21583072997669844</v>
      </c>
      <c r="BA66" s="270">
        <f t="shared" si="82"/>
        <v>0.20826574886106586</v>
      </c>
      <c r="BB66" s="270">
        <f t="shared" si="82"/>
        <v>0.21069328670253956</v>
      </c>
      <c r="BC66" s="270">
        <f t="shared" si="82"/>
        <v>0.21341561465652537</v>
      </c>
      <c r="BD66" s="270">
        <f t="shared" si="82"/>
        <v>0.21246693654582843</v>
      </c>
      <c r="BE66" s="270">
        <f t="shared" si="82"/>
        <v>0.2143089338439384</v>
      </c>
      <c r="BF66" s="270">
        <f t="shared" si="82"/>
        <v>0.21635448430792609</v>
      </c>
      <c r="BG66" s="270">
        <f t="shared" si="82"/>
        <v>0.21486731100109646</v>
      </c>
      <c r="BH66" s="270">
        <f t="shared" si="82"/>
        <v>0.21679060012195289</v>
      </c>
      <c r="BI66" s="271">
        <f t="shared" si="82"/>
        <v>0.21961815944532143</v>
      </c>
      <c r="BJ66" s="270">
        <f t="shared" si="82"/>
        <v>0.11470936496963287</v>
      </c>
      <c r="BK66" s="270">
        <f t="shared" si="82"/>
        <v>0.11109320580445055</v>
      </c>
      <c r="BL66" s="270">
        <f t="shared" si="82"/>
        <v>0.21479259428716449</v>
      </c>
      <c r="BM66" s="270">
        <f t="shared" si="82"/>
        <v>0.21071510282261452</v>
      </c>
      <c r="BN66" s="270">
        <f t="shared" si="82"/>
        <v>0.21309547955573133</v>
      </c>
      <c r="BO66" s="270">
        <f t="shared" si="82"/>
        <v>0.21530779140877843</v>
      </c>
      <c r="BP66" s="270">
        <f t="shared" si="82"/>
        <v>0.21703639206666914</v>
      </c>
      <c r="BQ66" s="270">
        <f t="shared" si="82"/>
        <v>0.21921288965571856</v>
      </c>
      <c r="BR66" s="270">
        <f t="shared" si="82"/>
        <v>0.22523252959447437</v>
      </c>
      <c r="BS66" s="270">
        <f t="shared" si="82"/>
        <v>0.2241744640612337</v>
      </c>
      <c r="BT66" s="270">
        <f t="shared" si="82"/>
        <v>0.22631634130093511</v>
      </c>
      <c r="BU66" s="271">
        <f t="shared" si="82"/>
        <v>0.22844496830236663</v>
      </c>
      <c r="BV66" s="270">
        <f t="shared" si="82"/>
        <v>0.11977106807379395</v>
      </c>
      <c r="BW66" s="270">
        <f t="shared" si="82"/>
        <v>0.11632685546585762</v>
      </c>
      <c r="BX66" s="270">
        <f t="shared" si="82"/>
        <v>0.22511806278654914</v>
      </c>
      <c r="BY66" s="270">
        <f t="shared" si="82"/>
        <v>0.22104082801133643</v>
      </c>
      <c r="BZ66" s="270">
        <f t="shared" si="82"/>
        <v>0.22361318912604133</v>
      </c>
      <c r="CA66" s="270">
        <f t="shared" si="82"/>
        <v>0.22586679348288072</v>
      </c>
      <c r="CB66" s="270">
        <f t="shared" si="82"/>
        <v>0.22793807984407341</v>
      </c>
      <c r="CC66" s="270">
        <f t="shared" si="82"/>
        <v>0.23035351027480427</v>
      </c>
      <c r="CD66" s="270">
        <f t="shared" si="82"/>
        <v>0.23665415536285817</v>
      </c>
      <c r="CE66" s="270">
        <f t="shared" si="82"/>
        <v>0.23572814247941784</v>
      </c>
      <c r="CF66" s="270">
        <f t="shared" ref="CF66:CS66" si="83">IFERROR(CF55/CF40,"")</f>
        <v>0.23803382539682186</v>
      </c>
      <c r="CG66" s="271">
        <f t="shared" si="83"/>
        <v>0.24023072254828384</v>
      </c>
      <c r="CH66" s="270">
        <f t="shared" si="83"/>
        <v>0.11985810081652558</v>
      </c>
      <c r="CI66" s="270">
        <f t="shared" si="83"/>
        <v>0.11636242318278159</v>
      </c>
      <c r="CJ66" s="270">
        <f t="shared" si="83"/>
        <v>0.22520753248811268</v>
      </c>
      <c r="CK66" s="270">
        <f t="shared" si="83"/>
        <v>0.22104186031600093</v>
      </c>
      <c r="CL66" s="270">
        <f t="shared" si="83"/>
        <v>0.22353931598268673</v>
      </c>
      <c r="CM66" s="270">
        <f t="shared" si="83"/>
        <v>0.22572294755059949</v>
      </c>
      <c r="CN66" s="270">
        <f t="shared" si="83"/>
        <v>0.22774037398977179</v>
      </c>
      <c r="CO66" s="270">
        <f t="shared" si="83"/>
        <v>0.23019195816339366</v>
      </c>
      <c r="CP66" s="270">
        <f t="shared" si="83"/>
        <v>0.2364766296074606</v>
      </c>
      <c r="CQ66" s="270">
        <f t="shared" si="83"/>
        <v>0.23552618897604763</v>
      </c>
      <c r="CR66" s="270">
        <f t="shared" si="83"/>
        <v>0.24257042612520505</v>
      </c>
      <c r="CS66" s="271">
        <f t="shared" si="83"/>
        <v>0.2447659969367334</v>
      </c>
    </row>
    <row r="68" spans="1:97" s="139" customFormat="1" x14ac:dyDescent="0.25">
      <c r="A68" s="134"/>
      <c r="B68" s="134"/>
      <c r="C68" s="135"/>
      <c r="D68" s="135"/>
      <c r="E68" s="135"/>
      <c r="F68" s="135"/>
      <c r="G68" s="135"/>
      <c r="H68" s="135"/>
      <c r="I68" s="135"/>
      <c r="J68" s="135"/>
      <c r="K68" s="135"/>
      <c r="L68" s="135"/>
      <c r="M68" s="136"/>
      <c r="N68" s="135"/>
      <c r="O68" s="135"/>
      <c r="P68" s="135"/>
      <c r="Q68" s="135"/>
      <c r="R68" s="135"/>
      <c r="S68" s="135"/>
      <c r="T68" s="135"/>
      <c r="U68" s="135"/>
      <c r="V68" s="135"/>
      <c r="W68" s="135"/>
      <c r="X68" s="135"/>
      <c r="Y68" s="136"/>
      <c r="Z68" s="135"/>
      <c r="AA68" s="135"/>
      <c r="AB68" s="135"/>
      <c r="AC68" s="135"/>
      <c r="AD68" s="135"/>
      <c r="AE68" s="135"/>
      <c r="AF68" s="135"/>
      <c r="AG68" s="135"/>
      <c r="AH68" s="135"/>
      <c r="AI68" s="135"/>
      <c r="AJ68" s="135"/>
      <c r="AK68" s="136"/>
      <c r="AL68" s="135"/>
      <c r="AM68" s="135"/>
      <c r="AN68" s="135"/>
      <c r="AO68" s="135"/>
      <c r="AP68" s="135"/>
      <c r="AQ68" s="135"/>
      <c r="AR68" s="135"/>
      <c r="AS68" s="135"/>
      <c r="AT68" s="135"/>
      <c r="AU68" s="135"/>
      <c r="AV68" s="135"/>
      <c r="AW68" s="136"/>
      <c r="AX68" s="135"/>
      <c r="AY68" s="135"/>
      <c r="AZ68" s="135"/>
      <c r="BA68" s="135"/>
      <c r="BB68" s="135"/>
      <c r="BC68" s="135"/>
      <c r="BD68" s="135"/>
      <c r="BE68" s="135"/>
      <c r="BF68" s="135"/>
      <c r="BG68" s="135"/>
      <c r="BH68" s="135"/>
      <c r="BI68" s="136"/>
      <c r="BJ68" s="135"/>
      <c r="BK68" s="135"/>
      <c r="BL68" s="135"/>
      <c r="BM68" s="135"/>
      <c r="BN68" s="135"/>
      <c r="BO68" s="135"/>
      <c r="BP68" s="135"/>
      <c r="BQ68" s="135"/>
      <c r="BR68" s="135"/>
      <c r="BS68" s="135"/>
      <c r="BT68" s="135"/>
      <c r="BU68" s="136"/>
      <c r="BV68" s="135"/>
      <c r="BW68" s="135"/>
      <c r="BX68" s="135"/>
      <c r="BY68" s="135"/>
      <c r="BZ68" s="135"/>
      <c r="CA68" s="135"/>
      <c r="CB68" s="135"/>
      <c r="CC68" s="135"/>
      <c r="CD68" s="135"/>
      <c r="CE68" s="135"/>
      <c r="CF68" s="135"/>
      <c r="CG68" s="136"/>
      <c r="CH68" s="135"/>
      <c r="CI68" s="135"/>
      <c r="CJ68" s="135"/>
      <c r="CK68" s="135"/>
      <c r="CL68" s="135"/>
      <c r="CM68" s="135"/>
      <c r="CN68" s="135"/>
      <c r="CO68" s="135"/>
      <c r="CP68" s="135"/>
      <c r="CQ68" s="135"/>
      <c r="CR68" s="135"/>
      <c r="CS68" s="136"/>
    </row>
    <row r="69" spans="1:97" s="140" customFormat="1" x14ac:dyDescent="0.25">
      <c r="A69" s="140" t="s">
        <v>104</v>
      </c>
      <c r="B69" s="140">
        <f t="shared" ref="B69:BM69" si="84">B32</f>
        <v>42005</v>
      </c>
      <c r="C69" s="140">
        <f t="shared" si="84"/>
        <v>42036</v>
      </c>
      <c r="D69" s="140">
        <f t="shared" si="84"/>
        <v>42064</v>
      </c>
      <c r="E69" s="140">
        <f t="shared" si="84"/>
        <v>42095</v>
      </c>
      <c r="F69" s="140">
        <f t="shared" si="84"/>
        <v>42125</v>
      </c>
      <c r="G69" s="140">
        <f t="shared" si="84"/>
        <v>42156</v>
      </c>
      <c r="H69" s="140">
        <f t="shared" si="84"/>
        <v>42186</v>
      </c>
      <c r="I69" s="140">
        <f t="shared" si="84"/>
        <v>42217</v>
      </c>
      <c r="J69" s="140">
        <f t="shared" si="84"/>
        <v>42248</v>
      </c>
      <c r="K69" s="140">
        <f t="shared" si="84"/>
        <v>42278</v>
      </c>
      <c r="L69" s="140">
        <f t="shared" si="84"/>
        <v>42309</v>
      </c>
      <c r="M69" s="141">
        <f t="shared" si="84"/>
        <v>42339</v>
      </c>
      <c r="N69" s="140">
        <f t="shared" si="84"/>
        <v>42370</v>
      </c>
      <c r="O69" s="140">
        <f t="shared" si="84"/>
        <v>42401</v>
      </c>
      <c r="P69" s="140">
        <f t="shared" si="84"/>
        <v>42430</v>
      </c>
      <c r="Q69" s="140">
        <f t="shared" si="84"/>
        <v>42461</v>
      </c>
      <c r="R69" s="140">
        <f t="shared" si="84"/>
        <v>42491</v>
      </c>
      <c r="S69" s="140">
        <f t="shared" si="84"/>
        <v>42522</v>
      </c>
      <c r="T69" s="307">
        <f t="shared" si="84"/>
        <v>42552</v>
      </c>
      <c r="U69" s="307">
        <f t="shared" si="84"/>
        <v>42583</v>
      </c>
      <c r="V69" s="307">
        <f t="shared" si="84"/>
        <v>42614</v>
      </c>
      <c r="W69" s="307">
        <f t="shared" si="84"/>
        <v>42644</v>
      </c>
      <c r="X69" s="307">
        <f t="shared" si="84"/>
        <v>42675</v>
      </c>
      <c r="Y69" s="308">
        <f t="shared" si="84"/>
        <v>42705</v>
      </c>
      <c r="Z69" s="140">
        <f t="shared" si="84"/>
        <v>42752</v>
      </c>
      <c r="AA69" s="140">
        <f t="shared" si="84"/>
        <v>42783</v>
      </c>
      <c r="AB69" s="140">
        <f t="shared" si="84"/>
        <v>42811</v>
      </c>
      <c r="AC69" s="140">
        <f t="shared" si="84"/>
        <v>42842</v>
      </c>
      <c r="AD69" s="140">
        <f t="shared" si="84"/>
        <v>42872</v>
      </c>
      <c r="AE69" s="140">
        <f t="shared" si="84"/>
        <v>42903</v>
      </c>
      <c r="AF69" s="140">
        <f t="shared" si="84"/>
        <v>42933</v>
      </c>
      <c r="AG69" s="140">
        <f t="shared" si="84"/>
        <v>42964</v>
      </c>
      <c r="AH69" s="140">
        <f t="shared" si="84"/>
        <v>42995</v>
      </c>
      <c r="AI69" s="140">
        <f t="shared" si="84"/>
        <v>43025</v>
      </c>
      <c r="AJ69" s="140">
        <f t="shared" si="84"/>
        <v>43056</v>
      </c>
      <c r="AK69" s="141">
        <f t="shared" si="84"/>
        <v>43086</v>
      </c>
      <c r="AL69" s="140">
        <f t="shared" si="84"/>
        <v>43118</v>
      </c>
      <c r="AM69" s="140">
        <f t="shared" si="84"/>
        <v>43149</v>
      </c>
      <c r="AN69" s="140">
        <f t="shared" si="84"/>
        <v>43177</v>
      </c>
      <c r="AO69" s="140">
        <f t="shared" si="84"/>
        <v>43208</v>
      </c>
      <c r="AP69" s="140">
        <f t="shared" si="84"/>
        <v>43238</v>
      </c>
      <c r="AQ69" s="140">
        <f t="shared" si="84"/>
        <v>43269</v>
      </c>
      <c r="AR69" s="140">
        <f t="shared" si="84"/>
        <v>43299</v>
      </c>
      <c r="AS69" s="140">
        <f t="shared" si="84"/>
        <v>43330</v>
      </c>
      <c r="AT69" s="140">
        <f t="shared" si="84"/>
        <v>43361</v>
      </c>
      <c r="AU69" s="140">
        <f t="shared" si="84"/>
        <v>43391</v>
      </c>
      <c r="AV69" s="140">
        <f t="shared" si="84"/>
        <v>43422</v>
      </c>
      <c r="AW69" s="141">
        <f t="shared" si="84"/>
        <v>43452</v>
      </c>
      <c r="AX69" s="140">
        <f t="shared" si="84"/>
        <v>43483</v>
      </c>
      <c r="AY69" s="140">
        <f t="shared" si="84"/>
        <v>43514</v>
      </c>
      <c r="AZ69" s="140">
        <f t="shared" si="84"/>
        <v>43542</v>
      </c>
      <c r="BA69" s="140">
        <f t="shared" si="84"/>
        <v>43573</v>
      </c>
      <c r="BB69" s="140">
        <f t="shared" si="84"/>
        <v>43603</v>
      </c>
      <c r="BC69" s="140">
        <f t="shared" si="84"/>
        <v>43634</v>
      </c>
      <c r="BD69" s="140">
        <f t="shared" si="84"/>
        <v>43664</v>
      </c>
      <c r="BE69" s="140">
        <f t="shared" si="84"/>
        <v>43695</v>
      </c>
      <c r="BF69" s="140">
        <f t="shared" si="84"/>
        <v>43726</v>
      </c>
      <c r="BG69" s="140">
        <f t="shared" si="84"/>
        <v>43756</v>
      </c>
      <c r="BH69" s="140">
        <f t="shared" si="84"/>
        <v>43787</v>
      </c>
      <c r="BI69" s="141">
        <f t="shared" si="84"/>
        <v>43817</v>
      </c>
      <c r="BJ69" s="140">
        <f t="shared" si="84"/>
        <v>43848</v>
      </c>
      <c r="BK69" s="140">
        <f t="shared" si="84"/>
        <v>43879</v>
      </c>
      <c r="BL69" s="140">
        <f t="shared" si="84"/>
        <v>43908</v>
      </c>
      <c r="BM69" s="140">
        <f t="shared" si="84"/>
        <v>43939</v>
      </c>
      <c r="BN69" s="140">
        <f t="shared" ref="BN69:CS69" si="85">BN32</f>
        <v>43969</v>
      </c>
      <c r="BO69" s="140">
        <f t="shared" si="85"/>
        <v>44000</v>
      </c>
      <c r="BP69" s="140">
        <f t="shared" si="85"/>
        <v>44030</v>
      </c>
      <c r="BQ69" s="140">
        <f t="shared" si="85"/>
        <v>44061</v>
      </c>
      <c r="BR69" s="140">
        <f t="shared" si="85"/>
        <v>44092</v>
      </c>
      <c r="BS69" s="140">
        <f t="shared" si="85"/>
        <v>44122</v>
      </c>
      <c r="BT69" s="140">
        <f t="shared" si="85"/>
        <v>44153</v>
      </c>
      <c r="BU69" s="141">
        <f t="shared" si="85"/>
        <v>44183</v>
      </c>
      <c r="BV69" s="140">
        <f t="shared" si="85"/>
        <v>44214</v>
      </c>
      <c r="BW69" s="140">
        <f t="shared" si="85"/>
        <v>44245</v>
      </c>
      <c r="BX69" s="140">
        <f t="shared" si="85"/>
        <v>44273</v>
      </c>
      <c r="BY69" s="140">
        <f t="shared" si="85"/>
        <v>44304</v>
      </c>
      <c r="BZ69" s="140">
        <f t="shared" si="85"/>
        <v>44334</v>
      </c>
      <c r="CA69" s="140">
        <f t="shared" si="85"/>
        <v>44365</v>
      </c>
      <c r="CB69" s="140">
        <f t="shared" si="85"/>
        <v>44395</v>
      </c>
      <c r="CC69" s="140">
        <f t="shared" si="85"/>
        <v>44426</v>
      </c>
      <c r="CD69" s="140">
        <f t="shared" si="85"/>
        <v>44457</v>
      </c>
      <c r="CE69" s="140">
        <f t="shared" si="85"/>
        <v>44487</v>
      </c>
      <c r="CF69" s="140">
        <f t="shared" si="85"/>
        <v>44518</v>
      </c>
      <c r="CG69" s="141">
        <f t="shared" si="85"/>
        <v>44548</v>
      </c>
      <c r="CH69" s="140">
        <f t="shared" si="85"/>
        <v>44579</v>
      </c>
      <c r="CI69" s="140">
        <f t="shared" si="85"/>
        <v>44610</v>
      </c>
      <c r="CJ69" s="140">
        <f t="shared" si="85"/>
        <v>44638</v>
      </c>
      <c r="CK69" s="140">
        <f t="shared" si="85"/>
        <v>44669</v>
      </c>
      <c r="CL69" s="140">
        <f t="shared" si="85"/>
        <v>44699</v>
      </c>
      <c r="CM69" s="140">
        <f t="shared" si="85"/>
        <v>44730</v>
      </c>
      <c r="CN69" s="140">
        <f t="shared" si="85"/>
        <v>44760</v>
      </c>
      <c r="CO69" s="140">
        <f t="shared" si="85"/>
        <v>44791</v>
      </c>
      <c r="CP69" s="140">
        <f t="shared" si="85"/>
        <v>44822</v>
      </c>
      <c r="CQ69" s="140">
        <f t="shared" si="85"/>
        <v>44852</v>
      </c>
      <c r="CR69" s="140">
        <f t="shared" si="85"/>
        <v>44883</v>
      </c>
      <c r="CS69" s="141">
        <f t="shared" si="85"/>
        <v>44913</v>
      </c>
    </row>
    <row r="70" spans="1:97" s="154" customFormat="1" x14ac:dyDescent="0.25">
      <c r="A70" s="154" t="s">
        <v>99</v>
      </c>
      <c r="B70" s="154">
        <v>60</v>
      </c>
      <c r="C70" s="154">
        <v>58</v>
      </c>
      <c r="D70" s="154">
        <v>115</v>
      </c>
      <c r="E70" s="154">
        <v>150</v>
      </c>
      <c r="F70" s="154">
        <v>99.5</v>
      </c>
      <c r="G70" s="154">
        <v>121.5</v>
      </c>
      <c r="H70" s="154">
        <v>126</v>
      </c>
      <c r="I70" s="154">
        <v>70.5</v>
      </c>
      <c r="J70" s="154">
        <v>141.5</v>
      </c>
      <c r="K70" s="154">
        <v>141.5</v>
      </c>
      <c r="L70" s="154">
        <v>124</v>
      </c>
      <c r="M70" s="155">
        <v>192.5</v>
      </c>
      <c r="N70" s="154">
        <v>47</v>
      </c>
      <c r="O70" s="154">
        <v>55</v>
      </c>
      <c r="P70" s="154">
        <v>120</v>
      </c>
      <c r="Q70" s="154">
        <v>152</v>
      </c>
      <c r="R70" s="154">
        <v>88</v>
      </c>
      <c r="S70" s="154">
        <v>100</v>
      </c>
      <c r="T70" s="237">
        <v>76</v>
      </c>
      <c r="U70" s="237">
        <v>73.5</v>
      </c>
      <c r="V70" s="237">
        <f t="shared" ref="V70:CG73" si="86">V81*V48</f>
        <v>151.20000000000002</v>
      </c>
      <c r="W70" s="237">
        <f t="shared" si="86"/>
        <v>123.2</v>
      </c>
      <c r="X70" s="237">
        <f t="shared" si="86"/>
        <v>154.69999999999999</v>
      </c>
      <c r="Y70" s="238">
        <f t="shared" si="86"/>
        <v>159.25</v>
      </c>
      <c r="Z70" s="154">
        <f t="shared" si="86"/>
        <v>44.099999999999994</v>
      </c>
      <c r="AA70" s="154">
        <f t="shared" si="86"/>
        <v>44.099999999999994</v>
      </c>
      <c r="AB70" s="154">
        <f t="shared" si="86"/>
        <v>100.8</v>
      </c>
      <c r="AC70" s="154">
        <f t="shared" si="86"/>
        <v>91.929599999999994</v>
      </c>
      <c r="AD70" s="154">
        <f t="shared" si="86"/>
        <v>125.66016</v>
      </c>
      <c r="AE70" s="154">
        <f t="shared" si="86"/>
        <v>126.91676160000002</v>
      </c>
      <c r="AF70" s="154">
        <f t="shared" si="86"/>
        <v>121.77663275520001</v>
      </c>
      <c r="AG70" s="154">
        <f t="shared" si="86"/>
        <v>129.46778850816003</v>
      </c>
      <c r="AH70" s="154">
        <f t="shared" si="86"/>
        <v>130.7624663932416</v>
      </c>
      <c r="AI70" s="154">
        <f t="shared" si="86"/>
        <v>125.46658650431533</v>
      </c>
      <c r="AJ70" s="154">
        <f t="shared" si="86"/>
        <v>133.3907919677458</v>
      </c>
      <c r="AK70" s="155">
        <f t="shared" si="86"/>
        <v>134.72469988742324</v>
      </c>
      <c r="AL70" s="154">
        <f t="shared" si="86"/>
        <v>56.62733999999999</v>
      </c>
      <c r="AM70" s="154">
        <f t="shared" si="86"/>
        <v>56.077559999999991</v>
      </c>
      <c r="AN70" s="154">
        <f t="shared" si="86"/>
        <v>125.66399999999999</v>
      </c>
      <c r="AO70" s="154">
        <f t="shared" si="86"/>
        <v>116.993184</v>
      </c>
      <c r="AP70" s="154">
        <f t="shared" si="86"/>
        <v>158.33664000000002</v>
      </c>
      <c r="AQ70" s="154">
        <f t="shared" si="86"/>
        <v>158.33664000000002</v>
      </c>
      <c r="AR70" s="154">
        <f t="shared" si="86"/>
        <v>153.36921600000002</v>
      </c>
      <c r="AS70" s="154">
        <f t="shared" si="86"/>
        <v>162.99360000000001</v>
      </c>
      <c r="AT70" s="154">
        <f t="shared" si="86"/>
        <v>164.62353600000003</v>
      </c>
      <c r="AU70" s="154">
        <f t="shared" si="86"/>
        <v>156.39235920000002</v>
      </c>
      <c r="AV70" s="154">
        <f t="shared" si="86"/>
        <v>166.26977135999999</v>
      </c>
      <c r="AW70" s="155">
        <f t="shared" si="86"/>
        <v>167.9324690736</v>
      </c>
      <c r="AX70" s="154">
        <f t="shared" si="86"/>
        <v>73.782850049999993</v>
      </c>
      <c r="AY70" s="154">
        <f t="shared" si="86"/>
        <v>73.066511700000007</v>
      </c>
      <c r="AZ70" s="154">
        <f t="shared" si="86"/>
        <v>168.41260800000001</v>
      </c>
      <c r="BA70" s="154">
        <f t="shared" si="86"/>
        <v>150.985021824</v>
      </c>
      <c r="BB70" s="154">
        <f t="shared" si="86"/>
        <v>204.34063104000003</v>
      </c>
      <c r="BC70" s="154">
        <f t="shared" si="86"/>
        <v>204.34063104000003</v>
      </c>
      <c r="BD70" s="154">
        <f t="shared" si="86"/>
        <v>197.92994457600003</v>
      </c>
      <c r="BE70" s="154">
        <f t="shared" si="86"/>
        <v>210.35064960000003</v>
      </c>
      <c r="BF70" s="154">
        <f t="shared" si="86"/>
        <v>212.45415609600002</v>
      </c>
      <c r="BG70" s="154">
        <f t="shared" si="86"/>
        <v>201.83144829120005</v>
      </c>
      <c r="BH70" s="154">
        <f t="shared" si="86"/>
        <v>214.57869765696003</v>
      </c>
      <c r="BI70" s="155">
        <f t="shared" si="86"/>
        <v>216.72448463352961</v>
      </c>
      <c r="BJ70" s="154">
        <f t="shared" si="86"/>
        <v>87.688079482500001</v>
      </c>
      <c r="BK70" s="154">
        <f t="shared" si="86"/>
        <v>86.836738905000004</v>
      </c>
      <c r="BL70" s="154">
        <f t="shared" si="86"/>
        <v>200.15190720000007</v>
      </c>
      <c r="BM70" s="154">
        <f t="shared" si="86"/>
        <v>183.02868914803202</v>
      </c>
      <c r="BN70" s="154">
        <f t="shared" si="86"/>
        <v>247.70800035072006</v>
      </c>
      <c r="BO70" s="154">
        <f t="shared" si="86"/>
        <v>247.70800035072006</v>
      </c>
      <c r="BP70" s="154">
        <f t="shared" si="86"/>
        <v>242.28909023155205</v>
      </c>
      <c r="BQ70" s="154">
        <f t="shared" si="86"/>
        <v>257.49346633920004</v>
      </c>
      <c r="BR70" s="154">
        <f t="shared" si="86"/>
        <v>265.11827286672002</v>
      </c>
      <c r="BS70" s="154">
        <f t="shared" si="86"/>
        <v>251.86235922338406</v>
      </c>
      <c r="BT70" s="154">
        <f t="shared" si="86"/>
        <v>267.76945559538723</v>
      </c>
      <c r="BU70" s="155">
        <f t="shared" si="86"/>
        <v>270.44715015134108</v>
      </c>
      <c r="BV70" s="154">
        <f t="shared" si="86"/>
        <v>103.35501635004002</v>
      </c>
      <c r="BW70" s="154">
        <f t="shared" si="86"/>
        <v>102.35156958936003</v>
      </c>
      <c r="BX70" s="154">
        <f t="shared" si="86"/>
        <v>235.91238128640006</v>
      </c>
      <c r="BY70" s="154">
        <f t="shared" si="86"/>
        <v>215.7298149424804</v>
      </c>
      <c r="BZ70" s="154">
        <f t="shared" si="86"/>
        <v>306.56342123405113</v>
      </c>
      <c r="CA70" s="154">
        <f t="shared" si="86"/>
        <v>306.56342123405113</v>
      </c>
      <c r="CB70" s="154">
        <f t="shared" si="86"/>
        <v>299.85697807056886</v>
      </c>
      <c r="CC70" s="154">
        <f t="shared" si="86"/>
        <v>318.67391394139406</v>
      </c>
      <c r="CD70" s="154">
        <f t="shared" si="86"/>
        <v>328.11037449985275</v>
      </c>
      <c r="CE70" s="154">
        <f t="shared" si="86"/>
        <v>311.70485577486016</v>
      </c>
      <c r="CF70" s="154">
        <f t="shared" si="86"/>
        <v>331.39147824485121</v>
      </c>
      <c r="CG70" s="155">
        <f t="shared" si="86"/>
        <v>334.70539302729975</v>
      </c>
      <c r="CH70" s="154">
        <f t="shared" ref="CH70:CS76" si="87">CH81*CH48</f>
        <v>121.29015154019403</v>
      </c>
      <c r="CI70" s="154">
        <f t="shared" si="87"/>
        <v>120.11257725339603</v>
      </c>
      <c r="CJ70" s="154">
        <f t="shared" si="87"/>
        <v>276.85011803904007</v>
      </c>
      <c r="CK70" s="154">
        <f t="shared" si="87"/>
        <v>253.1652828295579</v>
      </c>
      <c r="CL70" s="154">
        <f t="shared" si="87"/>
        <v>359.76119138937179</v>
      </c>
      <c r="CM70" s="154">
        <f t="shared" si="87"/>
        <v>359.76119138937179</v>
      </c>
      <c r="CN70" s="154">
        <f t="shared" si="87"/>
        <v>351.890983088697</v>
      </c>
      <c r="CO70" s="154">
        <f t="shared" si="87"/>
        <v>373.97321077240071</v>
      </c>
      <c r="CP70" s="154">
        <f t="shared" si="87"/>
        <v>385.04717478070961</v>
      </c>
      <c r="CQ70" s="154">
        <f t="shared" si="87"/>
        <v>365.79481604167415</v>
      </c>
      <c r="CR70" s="154">
        <f t="shared" si="87"/>
        <v>396.67559945908692</v>
      </c>
      <c r="CS70" s="155">
        <f t="shared" si="87"/>
        <v>400.64235545367785</v>
      </c>
    </row>
    <row r="71" spans="1:97" s="154" customFormat="1" x14ac:dyDescent="0.25">
      <c r="A71" s="154" t="s">
        <v>64</v>
      </c>
      <c r="B71" s="154">
        <v>53</v>
      </c>
      <c r="C71" s="154">
        <v>24</v>
      </c>
      <c r="D71" s="154">
        <v>97</v>
      </c>
      <c r="E71" s="154">
        <v>108</v>
      </c>
      <c r="F71" s="154">
        <v>90</v>
      </c>
      <c r="G71" s="154">
        <v>140</v>
      </c>
      <c r="H71" s="154">
        <v>136</v>
      </c>
      <c r="I71" s="154">
        <v>102</v>
      </c>
      <c r="J71" s="154">
        <v>121</v>
      </c>
      <c r="K71" s="154">
        <v>96</v>
      </c>
      <c r="L71" s="154">
        <v>200</v>
      </c>
      <c r="M71" s="155">
        <v>277</v>
      </c>
      <c r="N71" s="154">
        <v>19</v>
      </c>
      <c r="O71" s="154">
        <v>35</v>
      </c>
      <c r="P71" s="154">
        <v>229</v>
      </c>
      <c r="Q71" s="154">
        <v>116</v>
      </c>
      <c r="R71" s="154">
        <v>102</v>
      </c>
      <c r="S71" s="154">
        <v>200</v>
      </c>
      <c r="T71" s="237">
        <v>120</v>
      </c>
      <c r="U71" s="237">
        <v>139</v>
      </c>
      <c r="V71" s="237">
        <f t="shared" si="86"/>
        <v>262.37794757184002</v>
      </c>
      <c r="W71" s="237">
        <f t="shared" si="86"/>
        <v>295.55368555622397</v>
      </c>
      <c r="X71" s="237">
        <f t="shared" si="86"/>
        <v>358.21214485650427</v>
      </c>
      <c r="Y71" s="238">
        <f t="shared" si="86"/>
        <v>379.3743716984352</v>
      </c>
      <c r="Z71" s="154">
        <f t="shared" si="86"/>
        <v>37.711457171428677</v>
      </c>
      <c r="AA71" s="154">
        <f t="shared" si="86"/>
        <v>39.377165234571834</v>
      </c>
      <c r="AB71" s="154">
        <f t="shared" si="86"/>
        <v>245.48458966637565</v>
      </c>
      <c r="AC71" s="154">
        <f t="shared" si="86"/>
        <v>212.9539136404795</v>
      </c>
      <c r="AD71" s="154">
        <f t="shared" si="86"/>
        <v>308.39805776349345</v>
      </c>
      <c r="AE71" s="154">
        <f t="shared" si="86"/>
        <v>377.16089370606869</v>
      </c>
      <c r="AF71" s="154">
        <f t="shared" si="86"/>
        <v>270.74067804217617</v>
      </c>
      <c r="AG71" s="154">
        <f t="shared" si="86"/>
        <v>342.30688951676217</v>
      </c>
      <c r="AH71" s="154">
        <f t="shared" si="86"/>
        <v>416.65674295707385</v>
      </c>
      <c r="AI71" s="154">
        <f t="shared" si="86"/>
        <v>314.26076487895955</v>
      </c>
      <c r="AJ71" s="154">
        <f t="shared" si="86"/>
        <v>378.18249313289573</v>
      </c>
      <c r="AK71" s="155">
        <f t="shared" si="86"/>
        <v>453.22036763942202</v>
      </c>
      <c r="AL71" s="154">
        <f t="shared" si="86"/>
        <v>49.258699188363835</v>
      </c>
      <c r="AM71" s="154">
        <f t="shared" si="86"/>
        <v>50.931033360665054</v>
      </c>
      <c r="AN71" s="154">
        <f t="shared" si="86"/>
        <v>375.04488756892044</v>
      </c>
      <c r="AO71" s="154">
        <f t="shared" si="86"/>
        <v>357.6665684474907</v>
      </c>
      <c r="AP71" s="154">
        <f t="shared" si="86"/>
        <v>446.09906868590281</v>
      </c>
      <c r="AQ71" s="154">
        <f t="shared" si="86"/>
        <v>516.96494494619617</v>
      </c>
      <c r="AR71" s="154">
        <f t="shared" si="86"/>
        <v>439.61307431971881</v>
      </c>
      <c r="AS71" s="154">
        <f t="shared" si="86"/>
        <v>496.46819149475698</v>
      </c>
      <c r="AT71" s="154">
        <f t="shared" si="86"/>
        <v>575.62878055090027</v>
      </c>
      <c r="AU71" s="154">
        <f t="shared" si="86"/>
        <v>480.68973046512957</v>
      </c>
      <c r="AV71" s="154">
        <f t="shared" si="86"/>
        <v>538.51084493403482</v>
      </c>
      <c r="AW71" s="155">
        <f t="shared" si="86"/>
        <v>572.73020078343086</v>
      </c>
      <c r="AX71" s="154">
        <f t="shared" si="86"/>
        <v>55.799290999269147</v>
      </c>
      <c r="AY71" s="154">
        <f t="shared" si="86"/>
        <v>57.554097897475394</v>
      </c>
      <c r="AZ71" s="154">
        <f t="shared" si="86"/>
        <v>516.36283940570979</v>
      </c>
      <c r="BA71" s="154">
        <f t="shared" si="86"/>
        <v>438.30857940351513</v>
      </c>
      <c r="BB71" s="154">
        <f t="shared" si="86"/>
        <v>541.20867657554231</v>
      </c>
      <c r="BC71" s="154">
        <f t="shared" si="86"/>
        <v>599.0979553189776</v>
      </c>
      <c r="BD71" s="154">
        <f t="shared" si="86"/>
        <v>527.54680482668971</v>
      </c>
      <c r="BE71" s="154">
        <f t="shared" si="86"/>
        <v>591.0470443528252</v>
      </c>
      <c r="BF71" s="154">
        <f t="shared" si="86"/>
        <v>655.8535388068068</v>
      </c>
      <c r="BG71" s="154">
        <f t="shared" si="86"/>
        <v>569.77811571801101</v>
      </c>
      <c r="BH71" s="154">
        <f t="shared" si="86"/>
        <v>634.54334997245235</v>
      </c>
      <c r="BI71" s="155">
        <f t="shared" si="86"/>
        <v>705.52603395188044</v>
      </c>
      <c r="BJ71" s="154">
        <f t="shared" si="86"/>
        <v>68.09034590352455</v>
      </c>
      <c r="BK71" s="154">
        <f t="shared" si="86"/>
        <v>70.261235156749009</v>
      </c>
      <c r="BL71" s="154">
        <f t="shared" si="86"/>
        <v>608.19970612413499</v>
      </c>
      <c r="BM71" s="154">
        <f t="shared" si="86"/>
        <v>521.62432214778971</v>
      </c>
      <c r="BN71" s="154">
        <f t="shared" si="86"/>
        <v>640.9734958928849</v>
      </c>
      <c r="BO71" s="154">
        <f t="shared" si="86"/>
        <v>671.42850481051164</v>
      </c>
      <c r="BP71" s="154">
        <f t="shared" si="86"/>
        <v>614.50145122222875</v>
      </c>
      <c r="BQ71" s="154">
        <f t="shared" si="86"/>
        <v>684.88592821437362</v>
      </c>
      <c r="BR71" s="154">
        <f t="shared" si="86"/>
        <v>732.71152402603968</v>
      </c>
      <c r="BS71" s="154">
        <f t="shared" si="86"/>
        <v>653.63440047453958</v>
      </c>
      <c r="BT71" s="154">
        <f t="shared" si="86"/>
        <v>724.2665433343858</v>
      </c>
      <c r="BU71" s="155">
        <f t="shared" si="86"/>
        <v>762.36565693311911</v>
      </c>
      <c r="BV71" s="154">
        <f t="shared" si="86"/>
        <v>80.428932879552974</v>
      </c>
      <c r="BW71" s="154">
        <f t="shared" si="86"/>
        <v>83.028769082818485</v>
      </c>
      <c r="BX71" s="154">
        <f t="shared" si="86"/>
        <v>720.15432304931778</v>
      </c>
      <c r="BY71" s="154">
        <f t="shared" si="86"/>
        <v>628.00639007740392</v>
      </c>
      <c r="BZ71" s="154">
        <f t="shared" si="86"/>
        <v>771.23687244880023</v>
      </c>
      <c r="CA71" s="154">
        <f t="shared" si="86"/>
        <v>807.5835362591464</v>
      </c>
      <c r="CB71" s="154">
        <f t="shared" si="86"/>
        <v>749.98721232937157</v>
      </c>
      <c r="CC71" s="154">
        <f t="shared" si="86"/>
        <v>834.85670296129763</v>
      </c>
      <c r="CD71" s="154">
        <f t="shared" si="86"/>
        <v>892.16194644416225</v>
      </c>
      <c r="CE71" s="154">
        <f t="shared" si="86"/>
        <v>808.3010756043351</v>
      </c>
      <c r="CF71" s="154">
        <f t="shared" si="86"/>
        <v>894.0755901879362</v>
      </c>
      <c r="CG71" s="155">
        <f t="shared" si="86"/>
        <v>939.63561196569117</v>
      </c>
      <c r="CH71" s="154">
        <f t="shared" si="87"/>
        <v>94.903662678887557</v>
      </c>
      <c r="CI71" s="154">
        <f t="shared" si="87"/>
        <v>97.881236270525548</v>
      </c>
      <c r="CJ71" s="154">
        <f t="shared" si="87"/>
        <v>850.35882858245191</v>
      </c>
      <c r="CK71" s="154">
        <f t="shared" si="87"/>
        <v>740.97235346967159</v>
      </c>
      <c r="CL71" s="154">
        <f t="shared" si="87"/>
        <v>909.53544617180489</v>
      </c>
      <c r="CM71" s="154">
        <f t="shared" si="87"/>
        <v>952.10554561196375</v>
      </c>
      <c r="CN71" s="154">
        <f t="shared" si="87"/>
        <v>884.10861097058876</v>
      </c>
      <c r="CO71" s="154">
        <f t="shared" si="87"/>
        <v>983.8743738209339</v>
      </c>
      <c r="CP71" s="154">
        <f t="shared" si="87"/>
        <v>1051.1671473632089</v>
      </c>
      <c r="CQ71" s="154">
        <f t="shared" si="87"/>
        <v>952.32745546820854</v>
      </c>
      <c r="CR71" s="154">
        <f t="shared" si="87"/>
        <v>1074.3334209966545</v>
      </c>
      <c r="CS71" s="155">
        <f t="shared" si="87"/>
        <v>1129.0905934011996</v>
      </c>
    </row>
    <row r="72" spans="1:97" s="154" customFormat="1" x14ac:dyDescent="0.25">
      <c r="A72" s="154" t="s">
        <v>65</v>
      </c>
      <c r="B72" s="154">
        <v>76</v>
      </c>
      <c r="C72" s="154">
        <v>54</v>
      </c>
      <c r="D72" s="154">
        <v>37</v>
      </c>
      <c r="E72" s="154">
        <v>115</v>
      </c>
      <c r="F72" s="154">
        <v>119</v>
      </c>
      <c r="G72" s="154">
        <v>118</v>
      </c>
      <c r="H72" s="154">
        <v>109</v>
      </c>
      <c r="I72" s="154">
        <v>74</v>
      </c>
      <c r="J72" s="154">
        <v>111.5</v>
      </c>
      <c r="K72" s="154">
        <v>95</v>
      </c>
      <c r="L72" s="154">
        <v>99</v>
      </c>
      <c r="M72" s="155">
        <v>255.5</v>
      </c>
      <c r="N72" s="154">
        <v>62</v>
      </c>
      <c r="O72" s="154">
        <v>21</v>
      </c>
      <c r="P72" s="154">
        <v>51</v>
      </c>
      <c r="Q72" s="154">
        <v>150</v>
      </c>
      <c r="R72" s="154">
        <v>100</v>
      </c>
      <c r="S72" s="154">
        <v>132.5</v>
      </c>
      <c r="T72" s="237">
        <v>133</v>
      </c>
      <c r="U72" s="237">
        <v>95</v>
      </c>
      <c r="V72" s="237">
        <f t="shared" si="86"/>
        <v>144.70399999999998</v>
      </c>
      <c r="W72" s="237">
        <f t="shared" si="86"/>
        <v>219.83017228992</v>
      </c>
      <c r="X72" s="237">
        <f t="shared" si="86"/>
        <v>295.55368555622402</v>
      </c>
      <c r="Y72" s="238">
        <f t="shared" si="86"/>
        <v>366.5913763151359</v>
      </c>
      <c r="Z72" s="154">
        <f t="shared" si="86"/>
        <v>110.65085841204359</v>
      </c>
      <c r="AA72" s="154">
        <f t="shared" si="86"/>
        <v>37.711457171428677</v>
      </c>
      <c r="AB72" s="154">
        <f t="shared" si="86"/>
        <v>89.067397554388677</v>
      </c>
      <c r="AC72" s="154">
        <f t="shared" si="86"/>
        <v>189.89986472048915</v>
      </c>
      <c r="AD72" s="154">
        <f t="shared" si="86"/>
        <v>192.03879712221814</v>
      </c>
      <c r="AE72" s="154">
        <f t="shared" si="86"/>
        <v>234.84756859053329</v>
      </c>
      <c r="AF72" s="154">
        <f t="shared" si="86"/>
        <v>272.85046320271766</v>
      </c>
      <c r="AG72" s="154">
        <f t="shared" si="86"/>
        <v>217.02228954174441</v>
      </c>
      <c r="AH72" s="154">
        <f t="shared" si="86"/>
        <v>260.6694130883597</v>
      </c>
      <c r="AI72" s="154">
        <f t="shared" si="86"/>
        <v>301.42304573329102</v>
      </c>
      <c r="AJ72" s="154">
        <f t="shared" si="86"/>
        <v>251.90743851408664</v>
      </c>
      <c r="AK72" s="155">
        <f t="shared" si="86"/>
        <v>287.98896996905825</v>
      </c>
      <c r="AL72" s="154">
        <f t="shared" si="86"/>
        <v>152.68041691866202</v>
      </c>
      <c r="AM72" s="154">
        <f t="shared" si="86"/>
        <v>48.78045939041855</v>
      </c>
      <c r="AN72" s="154">
        <f t="shared" si="86"/>
        <v>112.94230086982213</v>
      </c>
      <c r="AO72" s="154">
        <f t="shared" si="86"/>
        <v>296.16825965208187</v>
      </c>
      <c r="AP72" s="154">
        <f t="shared" si="86"/>
        <v>319.34515039954533</v>
      </c>
      <c r="AQ72" s="154">
        <f t="shared" si="86"/>
        <v>339.70798127311411</v>
      </c>
      <c r="AR72" s="154">
        <f t="shared" si="86"/>
        <v>377.54691668728583</v>
      </c>
      <c r="AS72" s="154">
        <f t="shared" si="86"/>
        <v>355.77660662092626</v>
      </c>
      <c r="AT72" s="154">
        <f t="shared" si="86"/>
        <v>378.06446804699942</v>
      </c>
      <c r="AU72" s="154">
        <f t="shared" si="86"/>
        <v>412.30553527554571</v>
      </c>
      <c r="AV72" s="154">
        <f t="shared" si="86"/>
        <v>385.31478394427052</v>
      </c>
      <c r="AW72" s="155">
        <f t="shared" si="86"/>
        <v>410.08028231286227</v>
      </c>
      <c r="AX72" s="154">
        <f t="shared" si="86"/>
        <v>204.46669674900619</v>
      </c>
      <c r="AY72" s="154">
        <f t="shared" si="86"/>
        <v>55.257550309955853</v>
      </c>
      <c r="AZ72" s="154">
        <f t="shared" si="86"/>
        <v>131.27585354766296</v>
      </c>
      <c r="BA72" s="154">
        <f t="shared" si="86"/>
        <v>392.66286197492985</v>
      </c>
      <c r="BB72" s="154">
        <f t="shared" si="86"/>
        <v>391.3469458959957</v>
      </c>
      <c r="BC72" s="154">
        <f t="shared" si="86"/>
        <v>412.13470251923246</v>
      </c>
      <c r="BD72" s="154">
        <f t="shared" si="86"/>
        <v>437.52983260379114</v>
      </c>
      <c r="BE72" s="154">
        <f t="shared" si="86"/>
        <v>426.94092377801007</v>
      </c>
      <c r="BF72" s="154">
        <f t="shared" si="86"/>
        <v>450.08701512423477</v>
      </c>
      <c r="BG72" s="154">
        <f t="shared" si="86"/>
        <v>469.76811013741531</v>
      </c>
      <c r="BH72" s="154">
        <f t="shared" si="86"/>
        <v>456.72690228189771</v>
      </c>
      <c r="BI72" s="155">
        <f t="shared" si="86"/>
        <v>483.20979706235568</v>
      </c>
      <c r="BJ72" s="154">
        <f t="shared" si="86"/>
        <v>237.57466548140394</v>
      </c>
      <c r="BK72" s="154">
        <f t="shared" si="86"/>
        <v>67.429274584072857</v>
      </c>
      <c r="BL72" s="154">
        <f t="shared" si="86"/>
        <v>160.25972004540589</v>
      </c>
      <c r="BM72" s="154">
        <f t="shared" si="86"/>
        <v>471.74925733337125</v>
      </c>
      <c r="BN72" s="154">
        <f t="shared" si="86"/>
        <v>465.73600191766928</v>
      </c>
      <c r="BO72" s="154">
        <f t="shared" si="86"/>
        <v>488.10640421366901</v>
      </c>
      <c r="BP72" s="154">
        <f t="shared" si="86"/>
        <v>495.1612615825419</v>
      </c>
      <c r="BQ72" s="154">
        <f t="shared" si="86"/>
        <v>497.31287318465633</v>
      </c>
      <c r="BR72" s="154">
        <f t="shared" si="86"/>
        <v>531.67317809198346</v>
      </c>
      <c r="BS72" s="154">
        <f t="shared" si="86"/>
        <v>524.8191670107152</v>
      </c>
      <c r="BT72" s="154">
        <f t="shared" si="86"/>
        <v>523.94503530101986</v>
      </c>
      <c r="BU72" s="155">
        <f t="shared" si="86"/>
        <v>551.53472089630418</v>
      </c>
      <c r="BV72" s="154">
        <f t="shared" si="86"/>
        <v>259.20687790445999</v>
      </c>
      <c r="BW72" s="154">
        <f t="shared" si="86"/>
        <v>79.6480694535379</v>
      </c>
      <c r="BX72" s="154">
        <f t="shared" si="86"/>
        <v>189.38134604724499</v>
      </c>
      <c r="BY72" s="154">
        <f t="shared" si="86"/>
        <v>558.58670045886572</v>
      </c>
      <c r="BZ72" s="154">
        <f t="shared" si="86"/>
        <v>560.71999114053926</v>
      </c>
      <c r="CA72" s="154">
        <f t="shared" si="86"/>
        <v>587.3029992973203</v>
      </c>
      <c r="CB72" s="154">
        <f t="shared" si="86"/>
        <v>595.57209707714662</v>
      </c>
      <c r="CC72" s="154">
        <f t="shared" si="86"/>
        <v>606.96080484989204</v>
      </c>
      <c r="CD72" s="154">
        <f t="shared" si="86"/>
        <v>648.09466544608824</v>
      </c>
      <c r="CE72" s="154">
        <f t="shared" si="86"/>
        <v>639.02869576655303</v>
      </c>
      <c r="CF72" s="154">
        <f t="shared" si="86"/>
        <v>647.9238780637927</v>
      </c>
      <c r="CG72" s="155">
        <f t="shared" si="86"/>
        <v>680.84565776613101</v>
      </c>
      <c r="CH72" s="154">
        <f t="shared" si="87"/>
        <v>307.19159289862785</v>
      </c>
      <c r="CI72" s="154">
        <f t="shared" si="87"/>
        <v>93.982267895597388</v>
      </c>
      <c r="CJ72" s="154">
        <f t="shared" si="87"/>
        <v>223.25852210564042</v>
      </c>
      <c r="CK72" s="154">
        <f t="shared" si="87"/>
        <v>659.57964433605014</v>
      </c>
      <c r="CL72" s="154">
        <f t="shared" si="87"/>
        <v>661.58245845506394</v>
      </c>
      <c r="CM72" s="154">
        <f t="shared" si="87"/>
        <v>692.61846079511645</v>
      </c>
      <c r="CN72" s="154">
        <f t="shared" si="87"/>
        <v>702.15336368241367</v>
      </c>
      <c r="CO72" s="154">
        <f t="shared" si="87"/>
        <v>715.50456496818492</v>
      </c>
      <c r="CP72" s="154">
        <f t="shared" si="87"/>
        <v>763.77626349610523</v>
      </c>
      <c r="CQ72" s="154">
        <f t="shared" si="87"/>
        <v>752.91932578991782</v>
      </c>
      <c r="CR72" s="154">
        <f t="shared" si="87"/>
        <v>778.64106716138792</v>
      </c>
      <c r="CS72" s="155">
        <f t="shared" si="87"/>
        <v>818.11342654467455</v>
      </c>
    </row>
    <row r="73" spans="1:97" s="154" customFormat="1" x14ac:dyDescent="0.25">
      <c r="A73" s="154" t="s">
        <v>66</v>
      </c>
      <c r="B73" s="154">
        <v>77</v>
      </c>
      <c r="C73" s="154">
        <v>86</v>
      </c>
      <c r="D73" s="154">
        <v>126</v>
      </c>
      <c r="E73" s="154">
        <v>84</v>
      </c>
      <c r="F73" s="154">
        <v>94.5</v>
      </c>
      <c r="G73" s="154">
        <v>189.5</v>
      </c>
      <c r="H73" s="154">
        <v>161</v>
      </c>
      <c r="I73" s="154">
        <v>95</v>
      </c>
      <c r="J73" s="154">
        <v>146</v>
      </c>
      <c r="K73" s="154">
        <v>110</v>
      </c>
      <c r="L73" s="154">
        <v>197</v>
      </c>
      <c r="M73" s="155">
        <v>219</v>
      </c>
      <c r="N73" s="154">
        <v>70.5</v>
      </c>
      <c r="O73" s="154">
        <v>77</v>
      </c>
      <c r="P73" s="154">
        <v>112</v>
      </c>
      <c r="Q73" s="154">
        <v>50</v>
      </c>
      <c r="R73" s="154">
        <v>134</v>
      </c>
      <c r="S73" s="154">
        <v>197.5</v>
      </c>
      <c r="T73" s="237">
        <v>143</v>
      </c>
      <c r="U73" s="237">
        <v>129</v>
      </c>
      <c r="V73" s="237">
        <f t="shared" si="86"/>
        <v>102.82799999999999</v>
      </c>
      <c r="W73" s="237">
        <f t="shared" si="86"/>
        <v>90.213899999999981</v>
      </c>
      <c r="X73" s="237">
        <f t="shared" si="86"/>
        <v>179.64616230144</v>
      </c>
      <c r="Y73" s="238">
        <f t="shared" si="86"/>
        <v>252.33137369792001</v>
      </c>
      <c r="Z73" s="154">
        <f t="shared" si="86"/>
        <v>83.582833799850974</v>
      </c>
      <c r="AA73" s="154">
        <f t="shared" si="86"/>
        <v>84.094652393153126</v>
      </c>
      <c r="AB73" s="154">
        <f t="shared" si="86"/>
        <v>75.063757607891375</v>
      </c>
      <c r="AC73" s="154">
        <f t="shared" si="86"/>
        <v>71.481930581250182</v>
      </c>
      <c r="AD73" s="154">
        <f t="shared" si="86"/>
        <v>177.66631554060078</v>
      </c>
      <c r="AE73" s="154">
        <f t="shared" si="86"/>
        <v>170.68408288222747</v>
      </c>
      <c r="AF73" s="154">
        <f t="shared" si="86"/>
        <v>198.29589301510265</v>
      </c>
      <c r="AG73" s="154">
        <f t="shared" si="86"/>
        <v>255.27314915218469</v>
      </c>
      <c r="AH73" s="154">
        <f t="shared" si="86"/>
        <v>192.88941094470241</v>
      </c>
      <c r="AI73" s="154">
        <f t="shared" si="86"/>
        <v>220.0988256352874</v>
      </c>
      <c r="AJ73" s="154">
        <f t="shared" si="86"/>
        <v>282.00505583973586</v>
      </c>
      <c r="AK73" s="155">
        <f t="shared" si="86"/>
        <v>223.89533135132021</v>
      </c>
      <c r="AL73" s="154">
        <f t="shared" si="86"/>
        <v>97.793571020923025</v>
      </c>
      <c r="AM73" s="154">
        <f t="shared" si="86"/>
        <v>114.91054290810366</v>
      </c>
      <c r="AN73" s="154">
        <f t="shared" si="86"/>
        <v>95.192493114822398</v>
      </c>
      <c r="AO73" s="154">
        <f t="shared" si="86"/>
        <v>92.531368256627871</v>
      </c>
      <c r="AP73" s="154">
        <f t="shared" si="86"/>
        <v>274.34533525666529</v>
      </c>
      <c r="AQ73" s="154">
        <f t="shared" si="86"/>
        <v>283.83396967511584</v>
      </c>
      <c r="AR73" s="154">
        <f t="shared" si="86"/>
        <v>289.56441886087867</v>
      </c>
      <c r="AS73" s="154">
        <f t="shared" si="86"/>
        <v>356.62134061664227</v>
      </c>
      <c r="AT73" s="154">
        <f t="shared" si="86"/>
        <v>316.2142479646792</v>
      </c>
      <c r="AU73" s="154">
        <f t="shared" si="86"/>
        <v>316.06189528729152</v>
      </c>
      <c r="AV73" s="154">
        <f t="shared" si="86"/>
        <v>385.74437868726841</v>
      </c>
      <c r="AW73" s="155">
        <f t="shared" si="86"/>
        <v>342.46777996966756</v>
      </c>
      <c r="AX73" s="154">
        <f t="shared" si="86"/>
        <v>147.57130442328727</v>
      </c>
      <c r="AY73" s="154">
        <f t="shared" si="86"/>
        <v>153.88600322313548</v>
      </c>
      <c r="AZ73" s="154">
        <f t="shared" si="86"/>
        <v>110.91311418757047</v>
      </c>
      <c r="BA73" s="154">
        <f t="shared" si="86"/>
        <v>103.56828569102822</v>
      </c>
      <c r="BB73" s="154">
        <f t="shared" si="86"/>
        <v>363.72980898730344</v>
      </c>
      <c r="BC73" s="154">
        <f t="shared" si="86"/>
        <v>347.82916551236093</v>
      </c>
      <c r="BD73" s="154">
        <f t="shared" si="86"/>
        <v>351.30038799835432</v>
      </c>
      <c r="BE73" s="154">
        <f t="shared" si="86"/>
        <v>413.27969734732994</v>
      </c>
      <c r="BF73" s="154">
        <f t="shared" si="86"/>
        <v>379.46509305389532</v>
      </c>
      <c r="BG73" s="154">
        <f t="shared" si="86"/>
        <v>376.27274464386016</v>
      </c>
      <c r="BH73" s="154">
        <f t="shared" si="86"/>
        <v>439.50515398961539</v>
      </c>
      <c r="BI73" s="155">
        <f t="shared" si="86"/>
        <v>405.93887074815063</v>
      </c>
      <c r="BJ73" s="154">
        <f t="shared" si="86"/>
        <v>164.01491592509248</v>
      </c>
      <c r="BK73" s="154">
        <f t="shared" si="86"/>
        <v>178.80376765163527</v>
      </c>
      <c r="BL73" s="154">
        <f t="shared" si="86"/>
        <v>135.34423421917145</v>
      </c>
      <c r="BM73" s="154">
        <f t="shared" si="86"/>
        <v>128.96340417766592</v>
      </c>
      <c r="BN73" s="154">
        <f t="shared" si="86"/>
        <v>436.98878574038605</v>
      </c>
      <c r="BO73" s="154">
        <f t="shared" si="86"/>
        <v>413.94615850442455</v>
      </c>
      <c r="BP73" s="154">
        <f t="shared" si="86"/>
        <v>420.13707135901433</v>
      </c>
      <c r="BQ73" s="154">
        <f t="shared" si="86"/>
        <v>467.71689854179283</v>
      </c>
      <c r="BR73" s="154">
        <f t="shared" si="86"/>
        <v>450.59443278723171</v>
      </c>
      <c r="BS73" s="154">
        <f t="shared" si="86"/>
        <v>444.47877688489802</v>
      </c>
      <c r="BT73" s="154">
        <f t="shared" si="86"/>
        <v>491.00976383065625</v>
      </c>
      <c r="BU73" s="155">
        <f t="shared" si="86"/>
        <v>465.68234737554633</v>
      </c>
      <c r="BV73" s="154">
        <f t="shared" si="86"/>
        <v>189.02384242179505</v>
      </c>
      <c r="BW73" s="154">
        <f t="shared" si="86"/>
        <v>195.08463276848289</v>
      </c>
      <c r="BX73" s="154">
        <f t="shared" si="86"/>
        <v>159.86983448537262</v>
      </c>
      <c r="BY73" s="154">
        <f t="shared" si="86"/>
        <v>152.39801409288313</v>
      </c>
      <c r="BZ73" s="154">
        <f t="shared" si="86"/>
        <v>517.42768042505452</v>
      </c>
      <c r="CA73" s="154">
        <f t="shared" si="86"/>
        <v>498.36792812571139</v>
      </c>
      <c r="CB73" s="154">
        <f t="shared" si="86"/>
        <v>505.52043569812975</v>
      </c>
      <c r="CC73" s="154">
        <f t="shared" si="86"/>
        <v>562.56245331606908</v>
      </c>
      <c r="CD73" s="154">
        <f t="shared" si="86"/>
        <v>549.9418461340905</v>
      </c>
      <c r="CE73" s="154">
        <f t="shared" si="86"/>
        <v>541.80714031292973</v>
      </c>
      <c r="CF73" s="154">
        <f t="shared" si="86"/>
        <v>597.86179452348654</v>
      </c>
      <c r="CG73" s="155">
        <f t="shared" ref="CG73:CK76" si="88">CG84*CG51</f>
        <v>575.87474282309881</v>
      </c>
      <c r="CH73" s="154">
        <f t="shared" si="88"/>
        <v>224.3670417974833</v>
      </c>
      <c r="CI73" s="154">
        <f t="shared" si="88"/>
        <v>231.19895418933618</v>
      </c>
      <c r="CJ73" s="154">
        <f t="shared" si="88"/>
        <v>188.64147889728548</v>
      </c>
      <c r="CK73" s="154">
        <f t="shared" si="88"/>
        <v>179.65948657754092</v>
      </c>
      <c r="CL73" s="154">
        <f t="shared" si="87"/>
        <v>610.97903896392006</v>
      </c>
      <c r="CM73" s="154">
        <f t="shared" si="87"/>
        <v>588.01448907486088</v>
      </c>
      <c r="CN73" s="154">
        <f t="shared" si="87"/>
        <v>596.17060783383056</v>
      </c>
      <c r="CO73" s="154">
        <f t="shared" si="87"/>
        <v>663.23644243216165</v>
      </c>
      <c r="CP73" s="154">
        <f t="shared" si="87"/>
        <v>648.28881573874628</v>
      </c>
      <c r="CQ73" s="154">
        <f t="shared" si="87"/>
        <v>638.51695628274376</v>
      </c>
      <c r="CR73" s="154">
        <f t="shared" si="87"/>
        <v>718.50377968138991</v>
      </c>
      <c r="CS73" s="155">
        <f t="shared" si="87"/>
        <v>692.05618049304132</v>
      </c>
    </row>
    <row r="74" spans="1:97" s="154" customFormat="1" x14ac:dyDescent="0.25">
      <c r="A74" s="154" t="s">
        <v>67</v>
      </c>
      <c r="B74" s="154">
        <v>53</v>
      </c>
      <c r="C74" s="154">
        <v>43</v>
      </c>
      <c r="D74" s="154">
        <v>83</v>
      </c>
      <c r="E74" s="154">
        <v>106</v>
      </c>
      <c r="F74" s="154">
        <v>114</v>
      </c>
      <c r="G74" s="154">
        <v>92</v>
      </c>
      <c r="H74" s="154">
        <v>88</v>
      </c>
      <c r="I74" s="154">
        <v>116</v>
      </c>
      <c r="J74" s="154">
        <v>179</v>
      </c>
      <c r="K74" s="154">
        <v>128.5</v>
      </c>
      <c r="L74" s="154">
        <v>183</v>
      </c>
      <c r="M74" s="155">
        <v>193</v>
      </c>
      <c r="N74" s="154">
        <v>49.5</v>
      </c>
      <c r="O74" s="154">
        <v>46</v>
      </c>
      <c r="P74" s="154">
        <v>147</v>
      </c>
      <c r="Q74" s="154">
        <v>164</v>
      </c>
      <c r="R74" s="154">
        <v>78</v>
      </c>
      <c r="S74" s="154">
        <v>83</v>
      </c>
      <c r="T74" s="237">
        <v>95</v>
      </c>
      <c r="U74" s="237">
        <v>128</v>
      </c>
      <c r="V74" s="237">
        <f t="shared" ref="V74:CG76" si="89">V85*V52</f>
        <v>188.892</v>
      </c>
      <c r="W74" s="237">
        <f t="shared" si="89"/>
        <v>176.06730000000002</v>
      </c>
      <c r="X74" s="237">
        <f t="shared" si="89"/>
        <v>242.70400000000001</v>
      </c>
      <c r="Y74" s="238">
        <f t="shared" si="89"/>
        <v>346.15278818560006</v>
      </c>
      <c r="Z74" s="154">
        <f t="shared" si="89"/>
        <v>112.68842263974399</v>
      </c>
      <c r="AA74" s="154">
        <f t="shared" si="89"/>
        <v>139.07455847627776</v>
      </c>
      <c r="AB74" s="154">
        <f t="shared" si="89"/>
        <v>388.0357096432549</v>
      </c>
      <c r="AC74" s="154">
        <f t="shared" si="89"/>
        <v>271.42873285442687</v>
      </c>
      <c r="AD74" s="154">
        <f t="shared" si="89"/>
        <v>206.59173108057468</v>
      </c>
      <c r="AE74" s="154">
        <f t="shared" si="89"/>
        <v>207.89547565329673</v>
      </c>
      <c r="AF74" s="154">
        <f t="shared" si="89"/>
        <v>254.69459259110209</v>
      </c>
      <c r="AG74" s="154">
        <f t="shared" si="89"/>
        <v>344.81293314262018</v>
      </c>
      <c r="AH74" s="154">
        <f t="shared" si="89"/>
        <v>396.88184764390877</v>
      </c>
      <c r="AI74" s="154">
        <f t="shared" si="89"/>
        <v>382.23158356688987</v>
      </c>
      <c r="AJ74" s="154">
        <f t="shared" si="89"/>
        <v>415.75805178135613</v>
      </c>
      <c r="AK74" s="155">
        <f t="shared" si="89"/>
        <v>441.4206646560134</v>
      </c>
      <c r="AL74" s="154">
        <f t="shared" si="89"/>
        <v>176.11601519758983</v>
      </c>
      <c r="AM74" s="154">
        <f t="shared" si="89"/>
        <v>177.78109398829437</v>
      </c>
      <c r="AN74" s="154">
        <f t="shared" si="89"/>
        <v>466.72714683973624</v>
      </c>
      <c r="AO74" s="154">
        <f t="shared" si="89"/>
        <v>346.29899843844191</v>
      </c>
      <c r="AP74" s="154">
        <f t="shared" si="89"/>
        <v>272.76940834889928</v>
      </c>
      <c r="AQ74" s="154">
        <f t="shared" si="89"/>
        <v>298.90917729422137</v>
      </c>
      <c r="AR74" s="154">
        <f t="shared" si="89"/>
        <v>400.47335662545464</v>
      </c>
      <c r="AS74" s="154">
        <f t="shared" si="89"/>
        <v>540.92795221083588</v>
      </c>
      <c r="AT74" s="154">
        <f t="shared" si="89"/>
        <v>591.44007169830479</v>
      </c>
      <c r="AU74" s="154">
        <f t="shared" si="89"/>
        <v>567.3724814728206</v>
      </c>
      <c r="AV74" s="154">
        <f t="shared" si="89"/>
        <v>612.04830752927273</v>
      </c>
      <c r="AW74" s="155">
        <f t="shared" si="89"/>
        <v>639.72543093855234</v>
      </c>
      <c r="AX74" s="154">
        <f t="shared" si="89"/>
        <v>269.15064216685323</v>
      </c>
      <c r="AY74" s="154">
        <f t="shared" si="89"/>
        <v>270.75026012683907</v>
      </c>
      <c r="AZ74" s="154">
        <f t="shared" si="89"/>
        <v>701.97948410411823</v>
      </c>
      <c r="BA74" s="154">
        <f t="shared" si="89"/>
        <v>466.98026334384326</v>
      </c>
      <c r="BB74" s="154">
        <f t="shared" si="89"/>
        <v>336.40943370332423</v>
      </c>
      <c r="BC74" s="154">
        <f t="shared" si="89"/>
        <v>374.12421136729432</v>
      </c>
      <c r="BD74" s="154">
        <f t="shared" si="89"/>
        <v>501.77439351206783</v>
      </c>
      <c r="BE74" s="154">
        <f t="shared" si="89"/>
        <v>675.20107774377766</v>
      </c>
      <c r="BF74" s="154">
        <f t="shared" si="89"/>
        <v>705.94338925012664</v>
      </c>
      <c r="BG74" s="154">
        <f t="shared" si="89"/>
        <v>674.40330022711407</v>
      </c>
      <c r="BH74" s="154">
        <f t="shared" si="89"/>
        <v>724.53329877827946</v>
      </c>
      <c r="BI74" s="155">
        <f t="shared" si="89"/>
        <v>749.45624036655545</v>
      </c>
      <c r="BJ74" s="154">
        <f t="shared" si="89"/>
        <v>297.0346086848935</v>
      </c>
      <c r="BK74" s="154">
        <f t="shared" si="89"/>
        <v>298.43055768186986</v>
      </c>
      <c r="BL74" s="154">
        <f t="shared" si="89"/>
        <v>795.59017520010877</v>
      </c>
      <c r="BM74" s="154">
        <f t="shared" si="89"/>
        <v>548.31537106030294</v>
      </c>
      <c r="BN74" s="154">
        <f t="shared" si="89"/>
        <v>406.96506162276177</v>
      </c>
      <c r="BO74" s="154">
        <f t="shared" si="89"/>
        <v>454.74730554476139</v>
      </c>
      <c r="BP74" s="154">
        <f t="shared" si="89"/>
        <v>608.52944167877411</v>
      </c>
      <c r="BQ74" s="154">
        <f t="shared" si="89"/>
        <v>812.17377613785095</v>
      </c>
      <c r="BR74" s="154">
        <f t="shared" si="89"/>
        <v>842.95169830031875</v>
      </c>
      <c r="BS74" s="154">
        <f t="shared" si="89"/>
        <v>798.68028284942193</v>
      </c>
      <c r="BT74" s="154">
        <f t="shared" si="89"/>
        <v>851.28857384970922</v>
      </c>
      <c r="BU74" s="155">
        <f t="shared" si="89"/>
        <v>866.94576462210898</v>
      </c>
      <c r="BV74" s="154">
        <f t="shared" si="89"/>
        <v>343.69899139407715</v>
      </c>
      <c r="BW74" s="154">
        <f t="shared" si="89"/>
        <v>342.30884545140077</v>
      </c>
      <c r="BX74" s="154">
        <f t="shared" si="89"/>
        <v>898.1498809928338</v>
      </c>
      <c r="BY74" s="154">
        <f t="shared" si="89"/>
        <v>618.38080690273807</v>
      </c>
      <c r="BZ74" s="154">
        <f t="shared" si="89"/>
        <v>459.58157048680965</v>
      </c>
      <c r="CA74" s="154">
        <f t="shared" si="89"/>
        <v>538.06511624093764</v>
      </c>
      <c r="CB74" s="154">
        <f t="shared" si="89"/>
        <v>725.92383724161505</v>
      </c>
      <c r="CC74" s="154">
        <f t="shared" si="89"/>
        <v>972.8314936929263</v>
      </c>
      <c r="CD74" s="154">
        <f t="shared" si="89"/>
        <v>1014.2811595139237</v>
      </c>
      <c r="CE74" s="154">
        <f t="shared" si="89"/>
        <v>965.96035616372819</v>
      </c>
      <c r="CF74" s="154">
        <f t="shared" si="89"/>
        <v>1034.0422578154032</v>
      </c>
      <c r="CG74" s="155">
        <f t="shared" si="89"/>
        <v>1056.6779418467536</v>
      </c>
      <c r="CH74" s="154">
        <f t="shared" si="88"/>
        <v>404.85150467921704</v>
      </c>
      <c r="CI74" s="154">
        <f t="shared" si="88"/>
        <v>404.91292232113113</v>
      </c>
      <c r="CJ74" s="154">
        <f t="shared" si="88"/>
        <v>1065.935978640523</v>
      </c>
      <c r="CK74" s="154">
        <f t="shared" si="88"/>
        <v>732.77093638332121</v>
      </c>
      <c r="CL74" s="154">
        <f t="shared" si="87"/>
        <v>543.49246297684351</v>
      </c>
      <c r="CM74" s="154">
        <f t="shared" si="87"/>
        <v>635.09365072409275</v>
      </c>
      <c r="CN74" s="154">
        <f t="shared" si="87"/>
        <v>856.70526796519152</v>
      </c>
      <c r="CO74" s="154">
        <f t="shared" si="87"/>
        <v>1147.8764154262931</v>
      </c>
      <c r="CP74" s="154">
        <f t="shared" si="87"/>
        <v>1196.1729749261235</v>
      </c>
      <c r="CQ74" s="154">
        <f t="shared" si="87"/>
        <v>1138.8799744221524</v>
      </c>
      <c r="CR74" s="154">
        <f t="shared" si="87"/>
        <v>1243.243011015903</v>
      </c>
      <c r="CS74" s="155">
        <f t="shared" si="87"/>
        <v>1270.1802049686598</v>
      </c>
    </row>
    <row r="75" spans="1:97" s="154" customFormat="1" x14ac:dyDescent="0.25">
      <c r="A75" s="154" t="s">
        <v>68</v>
      </c>
      <c r="B75" s="154">
        <v>30</v>
      </c>
      <c r="C75" s="154">
        <v>39</v>
      </c>
      <c r="D75" s="154">
        <v>35</v>
      </c>
      <c r="E75" s="154">
        <v>77</v>
      </c>
      <c r="F75" s="154">
        <v>99</v>
      </c>
      <c r="G75" s="154">
        <v>111.5</v>
      </c>
      <c r="H75" s="154">
        <v>128</v>
      </c>
      <c r="I75" s="154">
        <v>94</v>
      </c>
      <c r="J75" s="154">
        <v>170</v>
      </c>
      <c r="K75" s="154">
        <v>120</v>
      </c>
      <c r="L75" s="154">
        <v>278</v>
      </c>
      <c r="M75" s="155">
        <v>281</v>
      </c>
      <c r="N75" s="154">
        <v>60</v>
      </c>
      <c r="O75" s="154">
        <v>56</v>
      </c>
      <c r="P75" s="154">
        <v>123</v>
      </c>
      <c r="Q75" s="154">
        <v>107</v>
      </c>
      <c r="R75" s="154">
        <v>95</v>
      </c>
      <c r="S75" s="154">
        <v>161</v>
      </c>
      <c r="T75" s="237">
        <v>127</v>
      </c>
      <c r="U75" s="237">
        <v>131.5</v>
      </c>
      <c r="V75" s="237">
        <f t="shared" si="89"/>
        <v>185.47650000000002</v>
      </c>
      <c r="W75" s="237">
        <f t="shared" si="89"/>
        <v>164.25569999999999</v>
      </c>
      <c r="X75" s="237">
        <f t="shared" si="89"/>
        <v>263.07600000000002</v>
      </c>
      <c r="Y75" s="238">
        <f t="shared" si="89"/>
        <v>468.40000000000003</v>
      </c>
      <c r="Z75" s="154">
        <f t="shared" si="89"/>
        <v>194.89400000000001</v>
      </c>
      <c r="AA75" s="154">
        <f t="shared" si="89"/>
        <v>232.34400000000002</v>
      </c>
      <c r="AB75" s="154">
        <f t="shared" si="89"/>
        <v>493.41260289599995</v>
      </c>
      <c r="AC75" s="154">
        <f t="shared" si="89"/>
        <v>483.453593687877</v>
      </c>
      <c r="AD75" s="154">
        <f t="shared" si="89"/>
        <v>514.48474648043498</v>
      </c>
      <c r="AE75" s="154">
        <f t="shared" si="89"/>
        <v>541.0532822851394</v>
      </c>
      <c r="AF75" s="154">
        <f t="shared" si="89"/>
        <v>435.39284817720073</v>
      </c>
      <c r="AG75" s="154">
        <f t="shared" si="89"/>
        <v>392.71917592315663</v>
      </c>
      <c r="AH75" s="154">
        <f t="shared" si="89"/>
        <v>393.30523330721144</v>
      </c>
      <c r="AI75" s="154">
        <f t="shared" si="89"/>
        <v>373.70210430509894</v>
      </c>
      <c r="AJ75" s="154">
        <f t="shared" si="89"/>
        <v>410.89403754062778</v>
      </c>
      <c r="AK75" s="155">
        <f t="shared" si="89"/>
        <v>498.62349065446142</v>
      </c>
      <c r="AL75" s="154">
        <f t="shared" si="89"/>
        <v>285.18654689419481</v>
      </c>
      <c r="AM75" s="154">
        <f t="shared" si="89"/>
        <v>306.6984546803522</v>
      </c>
      <c r="AN75" s="154">
        <f t="shared" si="89"/>
        <v>622.06268325740916</v>
      </c>
      <c r="AO75" s="154">
        <f t="shared" si="89"/>
        <v>577.52691292702912</v>
      </c>
      <c r="AP75" s="154">
        <f t="shared" si="89"/>
        <v>611.49823234051928</v>
      </c>
      <c r="AQ75" s="154">
        <f t="shared" si="89"/>
        <v>652.78319443816292</v>
      </c>
      <c r="AR75" s="154">
        <f t="shared" si="89"/>
        <v>545.54895665904314</v>
      </c>
      <c r="AS75" s="154">
        <f t="shared" si="89"/>
        <v>493.07977080530111</v>
      </c>
      <c r="AT75" s="154">
        <f t="shared" si="89"/>
        <v>530.73233443688662</v>
      </c>
      <c r="AU75" s="154">
        <f t="shared" si="89"/>
        <v>507.52673649624336</v>
      </c>
      <c r="AV75" s="154">
        <f t="shared" si="89"/>
        <v>564.52386650292385</v>
      </c>
      <c r="AW75" s="155">
        <f t="shared" si="89"/>
        <v>626.96465243178159</v>
      </c>
      <c r="AX75" s="154">
        <f t="shared" si="89"/>
        <v>377.89296814939996</v>
      </c>
      <c r="AY75" s="154">
        <f t="shared" si="89"/>
        <v>400.39890818305008</v>
      </c>
      <c r="AZ75" s="154">
        <f t="shared" si="89"/>
        <v>817.28413000517241</v>
      </c>
      <c r="BA75" s="154">
        <f t="shared" si="89"/>
        <v>717.82228246488307</v>
      </c>
      <c r="BB75" s="154">
        <f t="shared" si="89"/>
        <v>777.14847585860241</v>
      </c>
      <c r="BC75" s="154">
        <f t="shared" si="89"/>
        <v>814.94290003648291</v>
      </c>
      <c r="BD75" s="154">
        <f t="shared" si="89"/>
        <v>676.46518260449068</v>
      </c>
      <c r="BE75" s="154">
        <f t="shared" si="89"/>
        <v>620.47418382087449</v>
      </c>
      <c r="BF75" s="154">
        <f t="shared" si="89"/>
        <v>693.78357510905687</v>
      </c>
      <c r="BG75" s="154">
        <f t="shared" si="89"/>
        <v>703.27229256095404</v>
      </c>
      <c r="BH75" s="154">
        <f t="shared" si="89"/>
        <v>795.34059493313543</v>
      </c>
      <c r="BI75" s="155">
        <f t="shared" si="89"/>
        <v>875.17449331780176</v>
      </c>
      <c r="BJ75" s="154">
        <f t="shared" si="89"/>
        <v>514.1440009822885</v>
      </c>
      <c r="BK75" s="154">
        <f t="shared" si="89"/>
        <v>541.57989752711705</v>
      </c>
      <c r="BL75" s="154">
        <f t="shared" si="89"/>
        <v>1072.1483188921743</v>
      </c>
      <c r="BM75" s="154">
        <f t="shared" si="89"/>
        <v>991.98075038450429</v>
      </c>
      <c r="BN75" s="154">
        <f t="shared" si="89"/>
        <v>1064.7777061033885</v>
      </c>
      <c r="BO75" s="154">
        <f t="shared" si="89"/>
        <v>1094.787002940097</v>
      </c>
      <c r="BP75" s="154">
        <f t="shared" si="89"/>
        <v>911.78803088835298</v>
      </c>
      <c r="BQ75" s="154">
        <f t="shared" si="89"/>
        <v>825.57708263443124</v>
      </c>
      <c r="BR75" s="154">
        <f t="shared" si="89"/>
        <v>899.51825614974973</v>
      </c>
      <c r="BS75" s="154">
        <f t="shared" si="89"/>
        <v>891.70139768069873</v>
      </c>
      <c r="BT75" s="154">
        <f t="shared" si="89"/>
        <v>994.83174075079546</v>
      </c>
      <c r="BU75" s="155">
        <f t="shared" si="89"/>
        <v>1093.447705473596</v>
      </c>
      <c r="BV75" s="154">
        <f t="shared" si="89"/>
        <v>644.09920830203976</v>
      </c>
      <c r="BW75" s="154">
        <f t="shared" si="89"/>
        <v>673.37892789142904</v>
      </c>
      <c r="BX75" s="154">
        <f t="shared" si="89"/>
        <v>1325.3942827123599</v>
      </c>
      <c r="BY75" s="154">
        <f t="shared" si="89"/>
        <v>1215.9291799189923</v>
      </c>
      <c r="BZ75" s="154">
        <f t="shared" si="89"/>
        <v>1290.1172612739813</v>
      </c>
      <c r="CA75" s="154">
        <f t="shared" si="89"/>
        <v>1322.6823381001745</v>
      </c>
      <c r="CB75" s="154">
        <f t="shared" si="89"/>
        <v>1099.7154027973534</v>
      </c>
      <c r="CC75" s="154">
        <f t="shared" si="89"/>
        <v>988.84887514517322</v>
      </c>
      <c r="CD75" s="154">
        <f t="shared" si="89"/>
        <v>1088.56440516723</v>
      </c>
      <c r="CE75" s="154">
        <f t="shared" si="89"/>
        <v>1089.7502970215469</v>
      </c>
      <c r="CF75" s="154">
        <f t="shared" si="89"/>
        <v>1220.093622117686</v>
      </c>
      <c r="CG75" s="155">
        <f t="shared" si="89"/>
        <v>1357.8994220240625</v>
      </c>
      <c r="CH75" s="154">
        <f t="shared" si="88"/>
        <v>772.50087248492446</v>
      </c>
      <c r="CI75" s="154">
        <f t="shared" si="88"/>
        <v>809.02580942922418</v>
      </c>
      <c r="CJ75" s="154">
        <f t="shared" si="88"/>
        <v>1597.0352091330776</v>
      </c>
      <c r="CK75" s="154">
        <f t="shared" si="88"/>
        <v>1471.9145291048519</v>
      </c>
      <c r="CL75" s="154">
        <f t="shared" si="87"/>
        <v>1567.8305506616161</v>
      </c>
      <c r="CM75" s="154">
        <f t="shared" si="87"/>
        <v>1611.7802832906993</v>
      </c>
      <c r="CN75" s="154">
        <f t="shared" si="87"/>
        <v>1340.4641923357883</v>
      </c>
      <c r="CO75" s="154">
        <f t="shared" si="87"/>
        <v>1205.8112351023988</v>
      </c>
      <c r="CP75" s="154">
        <f t="shared" si="87"/>
        <v>1326.9874296526809</v>
      </c>
      <c r="CQ75" s="154">
        <f t="shared" si="87"/>
        <v>1325.8496103361072</v>
      </c>
      <c r="CR75" s="154">
        <f t="shared" si="87"/>
        <v>1511.7015098630118</v>
      </c>
      <c r="CS75" s="155">
        <f t="shared" si="87"/>
        <v>1684.0711233139282</v>
      </c>
    </row>
    <row r="76" spans="1:97" s="154" customFormat="1" x14ac:dyDescent="0.25">
      <c r="A76" s="154" t="s">
        <v>69</v>
      </c>
      <c r="B76" s="154">
        <v>24</v>
      </c>
      <c r="C76" s="154">
        <v>13</v>
      </c>
      <c r="D76" s="154">
        <v>22</v>
      </c>
      <c r="E76" s="154">
        <v>18</v>
      </c>
      <c r="F76" s="154">
        <v>28</v>
      </c>
      <c r="G76" s="154">
        <v>33.5</v>
      </c>
      <c r="H76" s="154">
        <v>33</v>
      </c>
      <c r="I76" s="154">
        <v>41.5</v>
      </c>
      <c r="J76" s="154">
        <v>80</v>
      </c>
      <c r="K76" s="154">
        <v>67</v>
      </c>
      <c r="L76" s="154">
        <v>126</v>
      </c>
      <c r="M76" s="155">
        <v>190</v>
      </c>
      <c r="N76" s="154">
        <v>41</v>
      </c>
      <c r="O76" s="154">
        <v>44</v>
      </c>
      <c r="P76" s="154">
        <v>93</v>
      </c>
      <c r="Q76" s="154">
        <v>70</v>
      </c>
      <c r="R76" s="154">
        <v>75</v>
      </c>
      <c r="S76" s="154">
        <v>154</v>
      </c>
      <c r="T76" s="237">
        <v>99</v>
      </c>
      <c r="U76" s="237">
        <v>75</v>
      </c>
      <c r="V76" s="237">
        <f t="shared" si="89"/>
        <v>158.94899999999996</v>
      </c>
      <c r="W76" s="237">
        <f t="shared" si="89"/>
        <v>144.68258</v>
      </c>
      <c r="X76" s="237">
        <f t="shared" si="89"/>
        <v>207.28620000000001</v>
      </c>
      <c r="Y76" s="238">
        <f t="shared" si="89"/>
        <v>268.8</v>
      </c>
      <c r="Z76" s="154">
        <f t="shared" si="89"/>
        <v>83.72</v>
      </c>
      <c r="AA76" s="154">
        <f t="shared" si="89"/>
        <v>75.039999999999992</v>
      </c>
      <c r="AB76" s="154">
        <f t="shared" si="89"/>
        <v>154.76400000000001</v>
      </c>
      <c r="AC76" s="154">
        <f t="shared" si="89"/>
        <v>139.37183999999996</v>
      </c>
      <c r="AD76" s="154">
        <f t="shared" si="89"/>
        <v>151.10634240000002</v>
      </c>
      <c r="AE76" s="154">
        <f t="shared" si="89"/>
        <v>153.04046169600002</v>
      </c>
      <c r="AF76" s="154">
        <f t="shared" si="89"/>
        <v>146.63936194271997</v>
      </c>
      <c r="AG76" s="154">
        <f t="shared" si="89"/>
        <v>173.91839589596162</v>
      </c>
      <c r="AH76" s="154">
        <f t="shared" si="89"/>
        <v>210.52330828080449</v>
      </c>
      <c r="AI76" s="154">
        <f t="shared" si="89"/>
        <v>219.03242986529034</v>
      </c>
      <c r="AJ76" s="154">
        <f t="shared" si="89"/>
        <v>268.18148774500207</v>
      </c>
      <c r="AK76" s="155">
        <f t="shared" si="89"/>
        <v>306.10603224897545</v>
      </c>
      <c r="AL76" s="154">
        <f t="shared" si="89"/>
        <v>133.38729133032368</v>
      </c>
      <c r="AM76" s="154">
        <f t="shared" si="89"/>
        <v>129.11048811674283</v>
      </c>
      <c r="AN76" s="154">
        <f t="shared" si="89"/>
        <v>263.42968412462022</v>
      </c>
      <c r="AO76" s="154">
        <f t="shared" si="89"/>
        <v>247.31767666226935</v>
      </c>
      <c r="AP76" s="154">
        <f t="shared" si="89"/>
        <v>262.40669665261555</v>
      </c>
      <c r="AQ76" s="154">
        <f t="shared" si="89"/>
        <v>273.39059472423384</v>
      </c>
      <c r="AR76" s="154">
        <f t="shared" si="89"/>
        <v>258.38596425351892</v>
      </c>
      <c r="AS76" s="154">
        <f t="shared" si="89"/>
        <v>313.48528300736194</v>
      </c>
      <c r="AT76" s="154">
        <f t="shared" si="89"/>
        <v>363.50465591171894</v>
      </c>
      <c r="AU76" s="154">
        <f t="shared" si="89"/>
        <v>352.64808682894994</v>
      </c>
      <c r="AV76" s="154">
        <f t="shared" si="89"/>
        <v>391.74447819406663</v>
      </c>
      <c r="AW76" s="155">
        <f t="shared" si="89"/>
        <v>414.79022393859498</v>
      </c>
      <c r="AX76" s="154">
        <f t="shared" si="89"/>
        <v>208.32452540229306</v>
      </c>
      <c r="AY76" s="154">
        <f t="shared" si="89"/>
        <v>193.69828979348122</v>
      </c>
      <c r="AZ76" s="154">
        <f t="shared" si="89"/>
        <v>389.01810322056093</v>
      </c>
      <c r="BA76" s="154">
        <f t="shared" si="89"/>
        <v>350.43707426338136</v>
      </c>
      <c r="BB76" s="154">
        <f t="shared" si="89"/>
        <v>388.80167383873624</v>
      </c>
      <c r="BC76" s="154">
        <f t="shared" si="89"/>
        <v>416.60514534070444</v>
      </c>
      <c r="BD76" s="154">
        <f t="shared" si="89"/>
        <v>405.70681573812504</v>
      </c>
      <c r="BE76" s="154">
        <f t="shared" si="89"/>
        <v>492.61470671533704</v>
      </c>
      <c r="BF76" s="154">
        <f t="shared" si="89"/>
        <v>566.32552378610865</v>
      </c>
      <c r="BG76" s="154">
        <f t="shared" si="89"/>
        <v>548.50409143771742</v>
      </c>
      <c r="BH76" s="154">
        <f t="shared" si="89"/>
        <v>597.03622839131299</v>
      </c>
      <c r="BI76" s="155">
        <f t="shared" si="89"/>
        <v>617.76263733515418</v>
      </c>
      <c r="BJ76" s="154">
        <f t="shared" si="89"/>
        <v>289.48573115734018</v>
      </c>
      <c r="BK76" s="154">
        <f t="shared" si="89"/>
        <v>259.19900305245233</v>
      </c>
      <c r="BL76" s="154">
        <f t="shared" si="89"/>
        <v>509.31178972233931</v>
      </c>
      <c r="BM76" s="154">
        <f t="shared" si="89"/>
        <v>454.718073860419</v>
      </c>
      <c r="BN76" s="154">
        <f t="shared" si="89"/>
        <v>481.84041161616096</v>
      </c>
      <c r="BO76" s="154">
        <f t="shared" si="89"/>
        <v>493.69459412365978</v>
      </c>
      <c r="BP76" s="154">
        <f t="shared" si="89"/>
        <v>476.85013650995359</v>
      </c>
      <c r="BQ76" s="154">
        <f t="shared" si="89"/>
        <v>579.53581651227921</v>
      </c>
      <c r="BR76" s="154">
        <f t="shared" si="89"/>
        <v>674.82184393466775</v>
      </c>
      <c r="BS76" s="154">
        <f t="shared" si="89"/>
        <v>643.90686046538872</v>
      </c>
      <c r="BT76" s="154">
        <f t="shared" si="89"/>
        <v>697.31454617017971</v>
      </c>
      <c r="BU76" s="155">
        <f t="shared" si="89"/>
        <v>723.75151209100079</v>
      </c>
      <c r="BV76" s="154">
        <f t="shared" si="89"/>
        <v>345.07444020097768</v>
      </c>
      <c r="BW76" s="154">
        <f t="shared" si="89"/>
        <v>310.05569488670591</v>
      </c>
      <c r="BX76" s="154">
        <f t="shared" si="89"/>
        <v>614.44052674320676</v>
      </c>
      <c r="BY76" s="154">
        <f t="shared" si="89"/>
        <v>556.9020489226333</v>
      </c>
      <c r="BZ76" s="154">
        <f t="shared" si="89"/>
        <v>593.88904812480712</v>
      </c>
      <c r="CA76" s="154">
        <f t="shared" si="89"/>
        <v>606.8501067633315</v>
      </c>
      <c r="CB76" s="154">
        <f t="shared" si="89"/>
        <v>583.36765692116205</v>
      </c>
      <c r="CC76" s="154">
        <f t="shared" si="89"/>
        <v>704.25445772621833</v>
      </c>
      <c r="CD76" s="154">
        <f t="shared" si="89"/>
        <v>808.53665672297507</v>
      </c>
      <c r="CE76" s="154">
        <f t="shared" si="89"/>
        <v>763.27917050955125</v>
      </c>
      <c r="CF76" s="154">
        <f t="shared" si="89"/>
        <v>818.54677753151032</v>
      </c>
      <c r="CG76" s="155">
        <f t="shared" si="89"/>
        <v>834.67420117105064</v>
      </c>
      <c r="CH76" s="154">
        <f t="shared" si="88"/>
        <v>382.50482192912926</v>
      </c>
      <c r="CI76" s="154">
        <f t="shared" si="88"/>
        <v>341.98470108986754</v>
      </c>
      <c r="CJ76" s="154">
        <f t="shared" si="88"/>
        <v>677.2837478775981</v>
      </c>
      <c r="CK76" s="154">
        <f t="shared" si="88"/>
        <v>620.96402810193422</v>
      </c>
      <c r="CL76" s="154">
        <f t="shared" si="87"/>
        <v>666.73042051804828</v>
      </c>
      <c r="CM76" s="154">
        <f t="shared" si="87"/>
        <v>686.49906740198026</v>
      </c>
      <c r="CN76" s="154">
        <f t="shared" si="87"/>
        <v>673.29954057981433</v>
      </c>
      <c r="CO76" s="154">
        <f t="shared" si="87"/>
        <v>815.46045386008655</v>
      </c>
      <c r="CP76" s="154">
        <f t="shared" si="87"/>
        <v>938.54707118573833</v>
      </c>
      <c r="CQ76" s="154">
        <f t="shared" si="87"/>
        <v>891.52976624645123</v>
      </c>
      <c r="CR76" s="154">
        <f t="shared" si="87"/>
        <v>978.68088466658446</v>
      </c>
      <c r="CS76" s="155">
        <f t="shared" si="87"/>
        <v>1001.4282406730802</v>
      </c>
    </row>
    <row r="77" spans="1:97" s="164" customFormat="1" x14ac:dyDescent="0.25">
      <c r="A77" s="164" t="s">
        <v>100</v>
      </c>
      <c r="B77" s="164">
        <f>SUM(B70:B76)</f>
        <v>373</v>
      </c>
      <c r="C77" s="164">
        <f t="shared" ref="C77:S77" si="90">SUM(C70:C76)</f>
        <v>317</v>
      </c>
      <c r="D77" s="164">
        <f t="shared" si="90"/>
        <v>515</v>
      </c>
      <c r="E77" s="164">
        <f t="shared" si="90"/>
        <v>658</v>
      </c>
      <c r="F77" s="164">
        <f t="shared" si="90"/>
        <v>644</v>
      </c>
      <c r="G77" s="164">
        <f t="shared" si="90"/>
        <v>806</v>
      </c>
      <c r="H77" s="164">
        <f t="shared" si="90"/>
        <v>781</v>
      </c>
      <c r="I77" s="164">
        <f t="shared" si="90"/>
        <v>593</v>
      </c>
      <c r="J77" s="164">
        <f t="shared" si="90"/>
        <v>949</v>
      </c>
      <c r="K77" s="164">
        <f t="shared" si="90"/>
        <v>758</v>
      </c>
      <c r="L77" s="164">
        <f t="shared" si="90"/>
        <v>1207</v>
      </c>
      <c r="M77" s="165">
        <f t="shared" si="90"/>
        <v>1608</v>
      </c>
      <c r="N77" s="164">
        <f t="shared" si="90"/>
        <v>349</v>
      </c>
      <c r="O77" s="164">
        <f t="shared" si="90"/>
        <v>334</v>
      </c>
      <c r="P77" s="164">
        <f t="shared" si="90"/>
        <v>875</v>
      </c>
      <c r="Q77" s="164">
        <f t="shared" si="90"/>
        <v>809</v>
      </c>
      <c r="R77" s="164">
        <f t="shared" si="90"/>
        <v>672</v>
      </c>
      <c r="S77" s="164">
        <f t="shared" si="90"/>
        <v>1028</v>
      </c>
      <c r="T77" s="239">
        <f t="shared" ref="T77:CE77" si="91">SUM(T71:T76)</f>
        <v>717</v>
      </c>
      <c r="U77" s="239">
        <f t="shared" si="91"/>
        <v>697.5</v>
      </c>
      <c r="V77" s="239">
        <f t="shared" si="91"/>
        <v>1043.22744757184</v>
      </c>
      <c r="W77" s="239">
        <f t="shared" si="91"/>
        <v>1090.6033378461439</v>
      </c>
      <c r="X77" s="239">
        <f t="shared" si="91"/>
        <v>1546.4781927141682</v>
      </c>
      <c r="Y77" s="240">
        <f t="shared" si="91"/>
        <v>2081.6499098970912</v>
      </c>
      <c r="Z77" s="164">
        <f t="shared" si="91"/>
        <v>623.24757202306728</v>
      </c>
      <c r="AA77" s="164">
        <f t="shared" si="91"/>
        <v>607.6418332754314</v>
      </c>
      <c r="AB77" s="164">
        <f t="shared" si="91"/>
        <v>1445.8280573679108</v>
      </c>
      <c r="AC77" s="164">
        <f t="shared" si="91"/>
        <v>1368.5898754845227</v>
      </c>
      <c r="AD77" s="164">
        <f t="shared" si="91"/>
        <v>1550.2859903873218</v>
      </c>
      <c r="AE77" s="164">
        <f t="shared" si="91"/>
        <v>1684.6817648132655</v>
      </c>
      <c r="AF77" s="164">
        <f t="shared" si="91"/>
        <v>1578.6138369710191</v>
      </c>
      <c r="AG77" s="164">
        <f t="shared" si="91"/>
        <v>1726.0528331724297</v>
      </c>
      <c r="AH77" s="164">
        <f t="shared" si="91"/>
        <v>1870.9259562220607</v>
      </c>
      <c r="AI77" s="164">
        <f t="shared" si="91"/>
        <v>1810.7487539848171</v>
      </c>
      <c r="AJ77" s="164">
        <f t="shared" si="91"/>
        <v>2006.9285645537043</v>
      </c>
      <c r="AK77" s="165">
        <f t="shared" si="91"/>
        <v>2211.254856519251</v>
      </c>
      <c r="AL77" s="164">
        <f t="shared" si="91"/>
        <v>894.42254055005719</v>
      </c>
      <c r="AM77" s="164">
        <f t="shared" si="91"/>
        <v>828.21207244457651</v>
      </c>
      <c r="AN77" s="164">
        <f t="shared" si="91"/>
        <v>1935.3991957753306</v>
      </c>
      <c r="AO77" s="164">
        <f t="shared" si="91"/>
        <v>1917.509784383941</v>
      </c>
      <c r="AP77" s="164">
        <f t="shared" si="91"/>
        <v>2186.4638916841477</v>
      </c>
      <c r="AQ77" s="164">
        <f t="shared" si="91"/>
        <v>2365.5898623510443</v>
      </c>
      <c r="AR77" s="164">
        <f t="shared" si="91"/>
        <v>2311.1326874059005</v>
      </c>
      <c r="AS77" s="164">
        <f t="shared" si="91"/>
        <v>2556.3591447558242</v>
      </c>
      <c r="AT77" s="164">
        <f t="shared" si="91"/>
        <v>2755.5845586094892</v>
      </c>
      <c r="AU77" s="164">
        <f t="shared" si="91"/>
        <v>2636.6044658259807</v>
      </c>
      <c r="AV77" s="164">
        <f t="shared" si="91"/>
        <v>2877.8866597918368</v>
      </c>
      <c r="AW77" s="165">
        <f t="shared" si="91"/>
        <v>3006.7585703748896</v>
      </c>
      <c r="AX77" s="164">
        <f t="shared" si="91"/>
        <v>1263.2054278901089</v>
      </c>
      <c r="AY77" s="164">
        <f t="shared" si="91"/>
        <v>1131.5451095339372</v>
      </c>
      <c r="AZ77" s="164">
        <f t="shared" si="91"/>
        <v>2666.8335244707951</v>
      </c>
      <c r="BA77" s="164">
        <f t="shared" si="91"/>
        <v>2469.7793471415812</v>
      </c>
      <c r="BB77" s="164">
        <f t="shared" si="91"/>
        <v>2798.6450148595045</v>
      </c>
      <c r="BC77" s="164">
        <f t="shared" si="91"/>
        <v>2964.7340800950528</v>
      </c>
      <c r="BD77" s="164">
        <f t="shared" si="91"/>
        <v>2900.3234172835187</v>
      </c>
      <c r="BE77" s="164">
        <f t="shared" si="91"/>
        <v>3219.5576337581542</v>
      </c>
      <c r="BF77" s="164">
        <f t="shared" si="91"/>
        <v>3451.458135130229</v>
      </c>
      <c r="BG77" s="164">
        <f t="shared" si="91"/>
        <v>3341.9986547250719</v>
      </c>
      <c r="BH77" s="164">
        <f t="shared" si="91"/>
        <v>3647.685528346693</v>
      </c>
      <c r="BI77" s="165">
        <f t="shared" si="91"/>
        <v>3837.0680727818981</v>
      </c>
      <c r="BJ77" s="164">
        <f t="shared" si="91"/>
        <v>1570.3442681345432</v>
      </c>
      <c r="BK77" s="164">
        <f t="shared" si="91"/>
        <v>1415.7037356538965</v>
      </c>
      <c r="BL77" s="164">
        <f t="shared" si="91"/>
        <v>3280.8539442033343</v>
      </c>
      <c r="BM77" s="164">
        <f t="shared" si="91"/>
        <v>3117.3511789640529</v>
      </c>
      <c r="BN77" s="164">
        <f t="shared" si="91"/>
        <v>3497.2814628932515</v>
      </c>
      <c r="BO77" s="164">
        <f t="shared" si="91"/>
        <v>3616.7099701371235</v>
      </c>
      <c r="BP77" s="164">
        <f t="shared" si="91"/>
        <v>3526.9673932408659</v>
      </c>
      <c r="BQ77" s="164">
        <f t="shared" si="91"/>
        <v>3867.202375225384</v>
      </c>
      <c r="BR77" s="164">
        <f t="shared" si="91"/>
        <v>4132.2709332899904</v>
      </c>
      <c r="BS77" s="164">
        <f t="shared" si="91"/>
        <v>3957.2208853656621</v>
      </c>
      <c r="BT77" s="164">
        <f t="shared" si="91"/>
        <v>4282.6562032367465</v>
      </c>
      <c r="BU77" s="165">
        <f t="shared" si="91"/>
        <v>4463.7277073916757</v>
      </c>
      <c r="BV77" s="164">
        <f t="shared" si="91"/>
        <v>1861.5322931029027</v>
      </c>
      <c r="BW77" s="164">
        <f t="shared" si="91"/>
        <v>1683.5049395343751</v>
      </c>
      <c r="BX77" s="164">
        <f t="shared" si="91"/>
        <v>3907.3901940303358</v>
      </c>
      <c r="BY77" s="164">
        <f t="shared" si="91"/>
        <v>3730.2031403735164</v>
      </c>
      <c r="BZ77" s="164">
        <f t="shared" si="91"/>
        <v>4192.9724238999925</v>
      </c>
      <c r="CA77" s="164">
        <f t="shared" si="91"/>
        <v>4360.8520247866218</v>
      </c>
      <c r="CB77" s="164">
        <f t="shared" si="91"/>
        <v>4260.0866420647781</v>
      </c>
      <c r="CC77" s="164">
        <f t="shared" si="91"/>
        <v>4670.3147876915773</v>
      </c>
      <c r="CD77" s="164">
        <f t="shared" si="91"/>
        <v>5001.5806794284699</v>
      </c>
      <c r="CE77" s="164">
        <f t="shared" si="91"/>
        <v>4808.1267353786443</v>
      </c>
      <c r="CF77" s="164">
        <f t="shared" ref="CF77:CS77" si="92">SUM(CF71:CF76)</f>
        <v>5212.5439202398147</v>
      </c>
      <c r="CG77" s="165">
        <f t="shared" si="92"/>
        <v>5445.6075775967875</v>
      </c>
      <c r="CH77" s="164">
        <f t="shared" si="92"/>
        <v>2186.3194964682693</v>
      </c>
      <c r="CI77" s="164">
        <f t="shared" si="92"/>
        <v>1978.9858911956819</v>
      </c>
      <c r="CJ77" s="164">
        <f t="shared" si="92"/>
        <v>4602.5137652365765</v>
      </c>
      <c r="CK77" s="164">
        <f t="shared" si="92"/>
        <v>4405.8609779733706</v>
      </c>
      <c r="CL77" s="164">
        <f t="shared" si="92"/>
        <v>4960.1503777472972</v>
      </c>
      <c r="CM77" s="164">
        <f t="shared" si="92"/>
        <v>5166.1114968987131</v>
      </c>
      <c r="CN77" s="164">
        <f t="shared" si="92"/>
        <v>5052.9015833676276</v>
      </c>
      <c r="CO77" s="164">
        <f t="shared" si="92"/>
        <v>5531.7634856100594</v>
      </c>
      <c r="CP77" s="164">
        <f t="shared" si="92"/>
        <v>5924.9397023626025</v>
      </c>
      <c r="CQ77" s="164">
        <f t="shared" si="92"/>
        <v>5700.0230885455803</v>
      </c>
      <c r="CR77" s="164">
        <f t="shared" si="92"/>
        <v>6305.1036733849314</v>
      </c>
      <c r="CS77" s="165">
        <f t="shared" si="92"/>
        <v>6594.939769394583</v>
      </c>
    </row>
    <row r="79" spans="1:97" s="139" customFormat="1" x14ac:dyDescent="0.25">
      <c r="A79" s="134"/>
      <c r="B79" s="134"/>
      <c r="C79" s="135"/>
      <c r="D79" s="135"/>
      <c r="E79" s="135"/>
      <c r="F79" s="135"/>
      <c r="G79" s="135"/>
      <c r="H79" s="135"/>
      <c r="I79" s="135"/>
      <c r="J79" s="135"/>
      <c r="K79" s="135"/>
      <c r="L79" s="135"/>
      <c r="M79" s="136"/>
      <c r="N79" s="135"/>
      <c r="O79" s="135"/>
      <c r="P79" s="135"/>
      <c r="Q79" s="135"/>
      <c r="R79" s="135"/>
      <c r="S79" s="135"/>
      <c r="T79" s="135"/>
      <c r="U79" s="135"/>
      <c r="V79" s="135"/>
      <c r="W79" s="135"/>
      <c r="X79" s="135"/>
      <c r="Y79" s="136"/>
      <c r="Z79" s="135"/>
      <c r="AA79" s="135"/>
      <c r="AB79" s="135"/>
      <c r="AC79" s="135"/>
      <c r="AD79" s="135"/>
      <c r="AE79" s="135"/>
      <c r="AF79" s="135"/>
      <c r="AG79" s="135"/>
      <c r="AH79" s="135"/>
      <c r="AI79" s="135"/>
      <c r="AJ79" s="135"/>
      <c r="AK79" s="136"/>
      <c r="AL79" s="135"/>
      <c r="AM79" s="135"/>
      <c r="AN79" s="135"/>
      <c r="AO79" s="135"/>
      <c r="AP79" s="135"/>
      <c r="AQ79" s="135"/>
      <c r="AR79" s="135"/>
      <c r="AS79" s="135"/>
      <c r="AT79" s="135"/>
      <c r="AU79" s="135"/>
      <c r="AV79" s="135"/>
      <c r="AW79" s="136"/>
      <c r="AX79" s="135"/>
      <c r="AY79" s="135"/>
      <c r="AZ79" s="135"/>
      <c r="BA79" s="135"/>
      <c r="BB79" s="135"/>
      <c r="BC79" s="135"/>
      <c r="BD79" s="135"/>
      <c r="BE79" s="135"/>
      <c r="BF79" s="135"/>
      <c r="BG79" s="135"/>
      <c r="BH79" s="135"/>
      <c r="BI79" s="136"/>
      <c r="BJ79" s="135"/>
      <c r="BK79" s="135"/>
      <c r="BL79" s="135"/>
      <c r="BM79" s="135"/>
      <c r="BN79" s="135"/>
      <c r="BO79" s="135"/>
      <c r="BP79" s="135"/>
      <c r="BQ79" s="135"/>
      <c r="BR79" s="135"/>
      <c r="BS79" s="135"/>
      <c r="BT79" s="135"/>
      <c r="BU79" s="136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6"/>
      <c r="CH79" s="135"/>
      <c r="CI79" s="135"/>
      <c r="CJ79" s="135"/>
      <c r="CK79" s="135"/>
      <c r="CL79" s="135"/>
      <c r="CM79" s="135"/>
      <c r="CN79" s="135"/>
      <c r="CO79" s="135"/>
      <c r="CP79" s="135"/>
      <c r="CQ79" s="135"/>
      <c r="CR79" s="135"/>
      <c r="CS79" s="136"/>
    </row>
    <row r="80" spans="1:97" s="140" customFormat="1" x14ac:dyDescent="0.25">
      <c r="A80" s="140" t="s">
        <v>105</v>
      </c>
      <c r="B80" s="140">
        <f t="shared" ref="B80:BM80" si="93">B47</f>
        <v>42005</v>
      </c>
      <c r="C80" s="140">
        <f t="shared" si="93"/>
        <v>42036</v>
      </c>
      <c r="D80" s="140">
        <f t="shared" si="93"/>
        <v>42064</v>
      </c>
      <c r="E80" s="140">
        <f t="shared" si="93"/>
        <v>42095</v>
      </c>
      <c r="F80" s="140">
        <f t="shared" si="93"/>
        <v>42125</v>
      </c>
      <c r="G80" s="140">
        <f t="shared" si="93"/>
        <v>42156</v>
      </c>
      <c r="H80" s="140">
        <f t="shared" si="93"/>
        <v>42186</v>
      </c>
      <c r="I80" s="140">
        <f t="shared" si="93"/>
        <v>42217</v>
      </c>
      <c r="J80" s="140">
        <f t="shared" si="93"/>
        <v>42248</v>
      </c>
      <c r="K80" s="140">
        <f t="shared" si="93"/>
        <v>42278</v>
      </c>
      <c r="L80" s="140">
        <f t="shared" si="93"/>
        <v>42309</v>
      </c>
      <c r="M80" s="141">
        <f t="shared" si="93"/>
        <v>42339</v>
      </c>
      <c r="N80" s="140">
        <f t="shared" si="93"/>
        <v>42370</v>
      </c>
      <c r="O80" s="140">
        <f t="shared" si="93"/>
        <v>42401</v>
      </c>
      <c r="P80" s="140">
        <f t="shared" si="93"/>
        <v>42430</v>
      </c>
      <c r="Q80" s="140">
        <f t="shared" si="93"/>
        <v>42461</v>
      </c>
      <c r="R80" s="140">
        <f t="shared" si="93"/>
        <v>42491</v>
      </c>
      <c r="S80" s="140">
        <f t="shared" si="93"/>
        <v>42522</v>
      </c>
      <c r="T80" s="307">
        <f t="shared" si="93"/>
        <v>42552</v>
      </c>
      <c r="U80" s="307">
        <f t="shared" si="93"/>
        <v>42583</v>
      </c>
      <c r="V80" s="307">
        <f t="shared" si="93"/>
        <v>42614</v>
      </c>
      <c r="W80" s="307">
        <f t="shared" si="93"/>
        <v>42644</v>
      </c>
      <c r="X80" s="307">
        <f t="shared" si="93"/>
        <v>42675</v>
      </c>
      <c r="Y80" s="308">
        <f t="shared" si="93"/>
        <v>42705</v>
      </c>
      <c r="Z80" s="140">
        <f t="shared" si="93"/>
        <v>42752</v>
      </c>
      <c r="AA80" s="140">
        <f t="shared" si="93"/>
        <v>42783</v>
      </c>
      <c r="AB80" s="140">
        <f t="shared" si="93"/>
        <v>42811</v>
      </c>
      <c r="AC80" s="140">
        <f t="shared" si="93"/>
        <v>42842</v>
      </c>
      <c r="AD80" s="140">
        <f t="shared" si="93"/>
        <v>42872</v>
      </c>
      <c r="AE80" s="140">
        <f t="shared" si="93"/>
        <v>42903</v>
      </c>
      <c r="AF80" s="140">
        <f t="shared" si="93"/>
        <v>42933</v>
      </c>
      <c r="AG80" s="140">
        <f t="shared" si="93"/>
        <v>42964</v>
      </c>
      <c r="AH80" s="140">
        <f t="shared" si="93"/>
        <v>42995</v>
      </c>
      <c r="AI80" s="140">
        <f t="shared" si="93"/>
        <v>43025</v>
      </c>
      <c r="AJ80" s="140">
        <f t="shared" si="93"/>
        <v>43056</v>
      </c>
      <c r="AK80" s="141">
        <f t="shared" si="93"/>
        <v>43086</v>
      </c>
      <c r="AL80" s="140">
        <f t="shared" si="93"/>
        <v>43118</v>
      </c>
      <c r="AM80" s="140">
        <f t="shared" si="93"/>
        <v>43149</v>
      </c>
      <c r="AN80" s="140">
        <f t="shared" si="93"/>
        <v>43177</v>
      </c>
      <c r="AO80" s="140">
        <f t="shared" si="93"/>
        <v>43208</v>
      </c>
      <c r="AP80" s="140">
        <f t="shared" si="93"/>
        <v>43238</v>
      </c>
      <c r="AQ80" s="140">
        <f t="shared" si="93"/>
        <v>43269</v>
      </c>
      <c r="AR80" s="140">
        <f t="shared" si="93"/>
        <v>43299</v>
      </c>
      <c r="AS80" s="140">
        <f t="shared" si="93"/>
        <v>43330</v>
      </c>
      <c r="AT80" s="140">
        <f t="shared" si="93"/>
        <v>43361</v>
      </c>
      <c r="AU80" s="140">
        <f t="shared" si="93"/>
        <v>43391</v>
      </c>
      <c r="AV80" s="140">
        <f t="shared" si="93"/>
        <v>43422</v>
      </c>
      <c r="AW80" s="141">
        <f t="shared" si="93"/>
        <v>43452</v>
      </c>
      <c r="AX80" s="140">
        <f t="shared" si="93"/>
        <v>43483</v>
      </c>
      <c r="AY80" s="140">
        <f t="shared" si="93"/>
        <v>43514</v>
      </c>
      <c r="AZ80" s="140">
        <f t="shared" si="93"/>
        <v>43542</v>
      </c>
      <c r="BA80" s="140">
        <f t="shared" si="93"/>
        <v>43573</v>
      </c>
      <c r="BB80" s="140">
        <f t="shared" si="93"/>
        <v>43603</v>
      </c>
      <c r="BC80" s="140">
        <f t="shared" si="93"/>
        <v>43634</v>
      </c>
      <c r="BD80" s="140">
        <f t="shared" si="93"/>
        <v>43664</v>
      </c>
      <c r="BE80" s="140">
        <f t="shared" si="93"/>
        <v>43695</v>
      </c>
      <c r="BF80" s="140">
        <f t="shared" si="93"/>
        <v>43726</v>
      </c>
      <c r="BG80" s="140">
        <f t="shared" si="93"/>
        <v>43756</v>
      </c>
      <c r="BH80" s="140">
        <f t="shared" si="93"/>
        <v>43787</v>
      </c>
      <c r="BI80" s="141">
        <f t="shared" si="93"/>
        <v>43817</v>
      </c>
      <c r="BJ80" s="140">
        <f t="shared" si="93"/>
        <v>43848</v>
      </c>
      <c r="BK80" s="140">
        <f t="shared" si="93"/>
        <v>43879</v>
      </c>
      <c r="BL80" s="140">
        <f t="shared" si="93"/>
        <v>43908</v>
      </c>
      <c r="BM80" s="140">
        <f t="shared" si="93"/>
        <v>43939</v>
      </c>
      <c r="BN80" s="140">
        <f t="shared" ref="BN80:CS80" si="94">BN47</f>
        <v>43969</v>
      </c>
      <c r="BO80" s="140">
        <f t="shared" si="94"/>
        <v>44000</v>
      </c>
      <c r="BP80" s="140">
        <f t="shared" si="94"/>
        <v>44030</v>
      </c>
      <c r="BQ80" s="140">
        <f t="shared" si="94"/>
        <v>44061</v>
      </c>
      <c r="BR80" s="140">
        <f t="shared" si="94"/>
        <v>44092</v>
      </c>
      <c r="BS80" s="140">
        <f t="shared" si="94"/>
        <v>44122</v>
      </c>
      <c r="BT80" s="140">
        <f t="shared" si="94"/>
        <v>44153</v>
      </c>
      <c r="BU80" s="141">
        <f t="shared" si="94"/>
        <v>44183</v>
      </c>
      <c r="BV80" s="140">
        <f t="shared" si="94"/>
        <v>44214</v>
      </c>
      <c r="BW80" s="140">
        <f t="shared" si="94"/>
        <v>44245</v>
      </c>
      <c r="BX80" s="140">
        <f t="shared" si="94"/>
        <v>44273</v>
      </c>
      <c r="BY80" s="140">
        <f t="shared" si="94"/>
        <v>44304</v>
      </c>
      <c r="BZ80" s="140">
        <f t="shared" si="94"/>
        <v>44334</v>
      </c>
      <c r="CA80" s="140">
        <f t="shared" si="94"/>
        <v>44365</v>
      </c>
      <c r="CB80" s="140">
        <f t="shared" si="94"/>
        <v>44395</v>
      </c>
      <c r="CC80" s="140">
        <f t="shared" si="94"/>
        <v>44426</v>
      </c>
      <c r="CD80" s="140">
        <f t="shared" si="94"/>
        <v>44457</v>
      </c>
      <c r="CE80" s="140">
        <f t="shared" si="94"/>
        <v>44487</v>
      </c>
      <c r="CF80" s="140">
        <f t="shared" si="94"/>
        <v>44518</v>
      </c>
      <c r="CG80" s="141">
        <f t="shared" si="94"/>
        <v>44548</v>
      </c>
      <c r="CH80" s="140">
        <f t="shared" si="94"/>
        <v>44579</v>
      </c>
      <c r="CI80" s="140">
        <f t="shared" si="94"/>
        <v>44610</v>
      </c>
      <c r="CJ80" s="140">
        <f t="shared" si="94"/>
        <v>44638</v>
      </c>
      <c r="CK80" s="140">
        <f t="shared" si="94"/>
        <v>44669</v>
      </c>
      <c r="CL80" s="140">
        <f t="shared" si="94"/>
        <v>44699</v>
      </c>
      <c r="CM80" s="140">
        <f t="shared" si="94"/>
        <v>44730</v>
      </c>
      <c r="CN80" s="140">
        <f t="shared" si="94"/>
        <v>44760</v>
      </c>
      <c r="CO80" s="140">
        <f t="shared" si="94"/>
        <v>44791</v>
      </c>
      <c r="CP80" s="140">
        <f t="shared" si="94"/>
        <v>44822</v>
      </c>
      <c r="CQ80" s="140">
        <f t="shared" si="94"/>
        <v>44852</v>
      </c>
      <c r="CR80" s="140">
        <f t="shared" si="94"/>
        <v>44883</v>
      </c>
      <c r="CS80" s="141">
        <f t="shared" si="94"/>
        <v>44913</v>
      </c>
    </row>
    <row r="81" spans="1:97" s="314" customFormat="1" x14ac:dyDescent="0.25">
      <c r="A81" s="314" t="s">
        <v>99</v>
      </c>
      <c r="B81" s="322">
        <f>IFERROR(B70/B48,"")</f>
        <v>2.2222222222222223</v>
      </c>
      <c r="C81" s="322">
        <f t="shared" ref="C81:U88" si="95">IFERROR(C70/C48,"")</f>
        <v>2.3199999999999998</v>
      </c>
      <c r="D81" s="322">
        <f t="shared" si="95"/>
        <v>3.8333333333333335</v>
      </c>
      <c r="E81" s="322">
        <f t="shared" si="95"/>
        <v>3.5714285714285716</v>
      </c>
      <c r="F81" s="322">
        <f t="shared" si="95"/>
        <v>2.3139534883720931</v>
      </c>
      <c r="G81" s="322">
        <f t="shared" si="95"/>
        <v>2.9634146341463414</v>
      </c>
      <c r="H81" s="322">
        <f t="shared" si="95"/>
        <v>3.3157894736842106</v>
      </c>
      <c r="I81" s="322">
        <f t="shared" si="95"/>
        <v>2.0735294117647061</v>
      </c>
      <c r="J81" s="322">
        <f t="shared" si="95"/>
        <v>2.9479166666666665</v>
      </c>
      <c r="K81" s="322">
        <f t="shared" si="95"/>
        <v>3.3690476190476191</v>
      </c>
      <c r="L81" s="322">
        <f t="shared" si="95"/>
        <v>2.9523809523809526</v>
      </c>
      <c r="M81" s="323">
        <f t="shared" si="95"/>
        <v>4.583333333333333</v>
      </c>
      <c r="N81" s="322">
        <f t="shared" si="95"/>
        <v>1.4242424242424243</v>
      </c>
      <c r="O81" s="322">
        <f t="shared" si="95"/>
        <v>1.6666666666666667</v>
      </c>
      <c r="P81" s="322">
        <f t="shared" si="95"/>
        <v>2.5531914893617023</v>
      </c>
      <c r="Q81" s="322">
        <f t="shared" si="95"/>
        <v>4</v>
      </c>
      <c r="R81" s="322">
        <f t="shared" si="95"/>
        <v>2.3783783783783785</v>
      </c>
      <c r="S81" s="322">
        <f t="shared" si="95"/>
        <v>2.0408163265306123</v>
      </c>
      <c r="T81" s="322">
        <f t="shared" si="95"/>
        <v>2.4516129032258065</v>
      </c>
      <c r="U81" s="322">
        <f t="shared" si="95"/>
        <v>2.1</v>
      </c>
      <c r="V81" s="324">
        <v>3.6</v>
      </c>
      <c r="W81" s="324">
        <v>3.2</v>
      </c>
      <c r="X81" s="324">
        <v>3.4</v>
      </c>
      <c r="Y81" s="325">
        <v>3.5</v>
      </c>
      <c r="Z81" s="326">
        <v>1.4</v>
      </c>
      <c r="AA81" s="326">
        <v>1.4</v>
      </c>
      <c r="AB81" s="326">
        <v>2.8</v>
      </c>
      <c r="AC81" s="326">
        <f>AB81*0.95</f>
        <v>2.6599999999999997</v>
      </c>
      <c r="AD81" s="326">
        <v>3.6</v>
      </c>
      <c r="AE81" s="326">
        <v>3.6</v>
      </c>
      <c r="AF81" s="326">
        <f>AE81*0.95</f>
        <v>3.42</v>
      </c>
      <c r="AG81" s="326">
        <v>3.6</v>
      </c>
      <c r="AH81" s="326">
        <v>3.6</v>
      </c>
      <c r="AI81" s="326">
        <f>AH81*0.95</f>
        <v>3.42</v>
      </c>
      <c r="AJ81" s="326">
        <v>3.6</v>
      </c>
      <c r="AK81" s="327">
        <v>3.6</v>
      </c>
      <c r="AL81" s="328">
        <f>Z81*1.03</f>
        <v>1.4419999999999999</v>
      </c>
      <c r="AM81" s="329">
        <f t="shared" ref="AM81:AN87" si="96">AA81*1.02</f>
        <v>1.4279999999999999</v>
      </c>
      <c r="AN81" s="329">
        <f>AB81*1.02</f>
        <v>2.8559999999999999</v>
      </c>
      <c r="AO81" s="329">
        <f t="shared" ref="AO81:AP87" si="97">AC81*1.02</f>
        <v>2.7131999999999996</v>
      </c>
      <c r="AP81" s="329">
        <f>AD81*1.02</f>
        <v>3.6720000000000002</v>
      </c>
      <c r="AQ81" s="329">
        <f t="shared" ref="AQ81:AQ87" si="98">AE81*1.02</f>
        <v>3.6720000000000002</v>
      </c>
      <c r="AR81" s="329">
        <f t="shared" ref="AR81:AR87" si="99">AF81*1.04</f>
        <v>3.5568</v>
      </c>
      <c r="AS81" s="329">
        <f t="shared" ref="AS81:BI87" si="100">AG81*1.05</f>
        <v>3.7800000000000002</v>
      </c>
      <c r="AT81" s="329">
        <f t="shared" si="100"/>
        <v>3.7800000000000002</v>
      </c>
      <c r="AU81" s="329">
        <f t="shared" si="100"/>
        <v>3.5910000000000002</v>
      </c>
      <c r="AV81" s="329">
        <f t="shared" si="100"/>
        <v>3.7800000000000002</v>
      </c>
      <c r="AW81" s="330">
        <f t="shared" si="100"/>
        <v>3.7800000000000002</v>
      </c>
      <c r="AX81" s="328">
        <f t="shared" si="100"/>
        <v>1.5141</v>
      </c>
      <c r="AY81" s="329">
        <f t="shared" si="100"/>
        <v>1.4994000000000001</v>
      </c>
      <c r="AZ81" s="329">
        <f t="shared" si="100"/>
        <v>2.9988000000000001</v>
      </c>
      <c r="BA81" s="329">
        <f t="shared" si="100"/>
        <v>2.8488599999999997</v>
      </c>
      <c r="BB81" s="329">
        <f t="shared" si="100"/>
        <v>3.8556000000000004</v>
      </c>
      <c r="BC81" s="329">
        <f t="shared" si="100"/>
        <v>3.8556000000000004</v>
      </c>
      <c r="BD81" s="329">
        <f t="shared" si="100"/>
        <v>3.7346400000000002</v>
      </c>
      <c r="BE81" s="329">
        <f t="shared" si="100"/>
        <v>3.9690000000000003</v>
      </c>
      <c r="BF81" s="329">
        <f t="shared" si="100"/>
        <v>3.9690000000000003</v>
      </c>
      <c r="BG81" s="329">
        <f t="shared" si="100"/>
        <v>3.7705500000000005</v>
      </c>
      <c r="BH81" s="329">
        <f t="shared" si="100"/>
        <v>3.9690000000000003</v>
      </c>
      <c r="BI81" s="329">
        <f t="shared" si="100"/>
        <v>3.9690000000000003</v>
      </c>
      <c r="BJ81" s="328">
        <f>AX81*1.03</f>
        <v>1.559523</v>
      </c>
      <c r="BK81" s="329">
        <f>AY81*1.03</f>
        <v>1.5443820000000001</v>
      </c>
      <c r="BL81" s="329">
        <f t="shared" ref="BL81:BU87" si="101">AZ81*1.03</f>
        <v>3.0887640000000003</v>
      </c>
      <c r="BM81" s="329">
        <f t="shared" si="101"/>
        <v>2.9343257999999999</v>
      </c>
      <c r="BN81" s="329">
        <f t="shared" si="101"/>
        <v>3.9712680000000007</v>
      </c>
      <c r="BO81" s="329">
        <f t="shared" si="101"/>
        <v>3.9712680000000007</v>
      </c>
      <c r="BP81" s="329">
        <f t="shared" si="101"/>
        <v>3.8466792000000001</v>
      </c>
      <c r="BQ81" s="329">
        <f t="shared" si="101"/>
        <v>4.0880700000000001</v>
      </c>
      <c r="BR81" s="329">
        <f t="shared" si="101"/>
        <v>4.0880700000000001</v>
      </c>
      <c r="BS81" s="329">
        <f t="shared" si="101"/>
        <v>3.8836665000000008</v>
      </c>
      <c r="BT81" s="329">
        <f t="shared" si="101"/>
        <v>4.0880700000000001</v>
      </c>
      <c r="BU81" s="329">
        <f t="shared" si="101"/>
        <v>4.0880700000000001</v>
      </c>
      <c r="BV81" s="328">
        <f>BJ81*1.04</f>
        <v>1.6219039200000001</v>
      </c>
      <c r="BW81" s="329">
        <f t="shared" ref="BW81:CG87" si="102">BK81*1.04</f>
        <v>1.6061572800000001</v>
      </c>
      <c r="BX81" s="329">
        <f t="shared" si="102"/>
        <v>3.2123145600000003</v>
      </c>
      <c r="BY81" s="329">
        <f t="shared" si="102"/>
        <v>3.051698832</v>
      </c>
      <c r="BZ81" s="329">
        <f t="shared" si="102"/>
        <v>4.1301187200000005</v>
      </c>
      <c r="CA81" s="329">
        <f t="shared" si="102"/>
        <v>4.1301187200000005</v>
      </c>
      <c r="CB81" s="329">
        <f t="shared" si="102"/>
        <v>4.0005463680000002</v>
      </c>
      <c r="CC81" s="329">
        <f t="shared" si="102"/>
        <v>4.2515928000000001</v>
      </c>
      <c r="CD81" s="329">
        <f t="shared" si="102"/>
        <v>4.2515928000000001</v>
      </c>
      <c r="CE81" s="329">
        <f t="shared" si="102"/>
        <v>4.0390131600000005</v>
      </c>
      <c r="CF81" s="329">
        <f t="shared" si="102"/>
        <v>4.2515928000000001</v>
      </c>
      <c r="CG81" s="330">
        <f t="shared" si="102"/>
        <v>4.2515928000000001</v>
      </c>
      <c r="CH81" s="328">
        <f>BV81*1.05</f>
        <v>1.7029991160000002</v>
      </c>
      <c r="CI81" s="329">
        <f t="shared" ref="CI81:CS87" si="103">BW81*1.05</f>
        <v>1.6864651440000002</v>
      </c>
      <c r="CJ81" s="329">
        <f t="shared" si="103"/>
        <v>3.3729302880000005</v>
      </c>
      <c r="CK81" s="329">
        <f t="shared" si="103"/>
        <v>3.2042837736000003</v>
      </c>
      <c r="CL81" s="329">
        <f t="shared" si="103"/>
        <v>4.3366246560000006</v>
      </c>
      <c r="CM81" s="329">
        <f t="shared" si="103"/>
        <v>4.3366246560000006</v>
      </c>
      <c r="CN81" s="329">
        <f t="shared" si="103"/>
        <v>4.2005736864000003</v>
      </c>
      <c r="CO81" s="329">
        <f t="shared" si="103"/>
        <v>4.4641724400000005</v>
      </c>
      <c r="CP81" s="329">
        <f t="shared" si="103"/>
        <v>4.4641724400000005</v>
      </c>
      <c r="CQ81" s="329">
        <f t="shared" si="103"/>
        <v>4.2409638180000009</v>
      </c>
      <c r="CR81" s="329">
        <f t="shared" si="103"/>
        <v>4.4641724400000005</v>
      </c>
      <c r="CS81" s="330">
        <f t="shared" si="103"/>
        <v>4.4641724400000005</v>
      </c>
    </row>
    <row r="82" spans="1:97" s="314" customFormat="1" x14ac:dyDescent="0.25">
      <c r="A82" s="314" t="s">
        <v>64</v>
      </c>
      <c r="B82" s="322">
        <f t="shared" ref="B82:S88" si="104">IFERROR(B71/B49,"")</f>
        <v>1.1777777777777778</v>
      </c>
      <c r="C82" s="322">
        <f t="shared" si="104"/>
        <v>1.2</v>
      </c>
      <c r="D82" s="322">
        <f t="shared" si="104"/>
        <v>1.5901639344262295</v>
      </c>
      <c r="E82" s="322">
        <f t="shared" si="104"/>
        <v>1.4210526315789473</v>
      </c>
      <c r="F82" s="322">
        <f t="shared" si="104"/>
        <v>1.2328767123287672</v>
      </c>
      <c r="G82" s="322">
        <f t="shared" si="104"/>
        <v>1.308411214953271</v>
      </c>
      <c r="H82" s="322">
        <f t="shared" si="104"/>
        <v>1.4315789473684211</v>
      </c>
      <c r="I82" s="322">
        <f t="shared" si="104"/>
        <v>1.3421052631578947</v>
      </c>
      <c r="J82" s="322">
        <f t="shared" si="104"/>
        <v>1.5316455696202531</v>
      </c>
      <c r="K82" s="322">
        <f t="shared" si="104"/>
        <v>1.352112676056338</v>
      </c>
      <c r="L82" s="322">
        <f t="shared" si="104"/>
        <v>1.6666666666666667</v>
      </c>
      <c r="M82" s="323">
        <f t="shared" si="104"/>
        <v>2.4086956521739129</v>
      </c>
      <c r="N82" s="322">
        <f t="shared" si="104"/>
        <v>1.4615384615384615</v>
      </c>
      <c r="O82" s="322">
        <f t="shared" si="104"/>
        <v>1.5217391304347827</v>
      </c>
      <c r="P82" s="322">
        <f t="shared" si="104"/>
        <v>2.0087719298245612</v>
      </c>
      <c r="Q82" s="322">
        <f t="shared" si="104"/>
        <v>1.681159420289855</v>
      </c>
      <c r="R82" s="322">
        <f t="shared" si="104"/>
        <v>1.3783783783783783</v>
      </c>
      <c r="S82" s="322">
        <f t="shared" si="104"/>
        <v>1.7241379310344827</v>
      </c>
      <c r="T82" s="322">
        <f t="shared" si="95"/>
        <v>1.518987341772152</v>
      </c>
      <c r="U82" s="322">
        <f t="shared" si="95"/>
        <v>1.8533333333333333</v>
      </c>
      <c r="V82" s="324">
        <v>1.8</v>
      </c>
      <c r="W82" s="324">
        <v>1.7</v>
      </c>
      <c r="X82" s="324">
        <v>1.8</v>
      </c>
      <c r="Y82" s="325">
        <v>1.8</v>
      </c>
      <c r="Z82" s="326">
        <v>1.4</v>
      </c>
      <c r="AA82" s="326">
        <v>1.4</v>
      </c>
      <c r="AB82" s="326">
        <v>1.6</v>
      </c>
      <c r="AC82" s="326">
        <f t="shared" ref="AC82:AC87" si="105">AB82*0.95</f>
        <v>1.52</v>
      </c>
      <c r="AD82" s="326">
        <v>1.8</v>
      </c>
      <c r="AE82" s="326">
        <v>1.8</v>
      </c>
      <c r="AF82" s="326">
        <f t="shared" ref="AF82:AF87" si="106">AE82*0.95</f>
        <v>1.71</v>
      </c>
      <c r="AG82" s="326">
        <v>1.8</v>
      </c>
      <c r="AH82" s="326">
        <v>1.8</v>
      </c>
      <c r="AI82" s="326">
        <f t="shared" ref="AI82:AI87" si="107">AH82*0.95</f>
        <v>1.71</v>
      </c>
      <c r="AJ82" s="326">
        <v>1.8</v>
      </c>
      <c r="AK82" s="327">
        <v>1.8</v>
      </c>
      <c r="AL82" s="331">
        <f t="shared" ref="AL82:AL87" si="108">Z82*1.03</f>
        <v>1.4419999999999999</v>
      </c>
      <c r="AM82" s="332">
        <f t="shared" si="96"/>
        <v>1.4279999999999999</v>
      </c>
      <c r="AN82" s="332">
        <f t="shared" si="96"/>
        <v>1.6320000000000001</v>
      </c>
      <c r="AO82" s="332">
        <f t="shared" si="97"/>
        <v>1.5504</v>
      </c>
      <c r="AP82" s="332">
        <f t="shared" si="97"/>
        <v>1.8360000000000001</v>
      </c>
      <c r="AQ82" s="332">
        <f t="shared" si="98"/>
        <v>1.8360000000000001</v>
      </c>
      <c r="AR82" s="332">
        <f t="shared" si="99"/>
        <v>1.7784</v>
      </c>
      <c r="AS82" s="332">
        <f t="shared" si="100"/>
        <v>1.8900000000000001</v>
      </c>
      <c r="AT82" s="332">
        <f t="shared" si="100"/>
        <v>1.8900000000000001</v>
      </c>
      <c r="AU82" s="332">
        <f t="shared" si="100"/>
        <v>1.7955000000000001</v>
      </c>
      <c r="AV82" s="332">
        <f t="shared" si="100"/>
        <v>1.8900000000000001</v>
      </c>
      <c r="AW82" s="327">
        <f t="shared" si="100"/>
        <v>1.8900000000000001</v>
      </c>
      <c r="AX82" s="331">
        <f t="shared" si="100"/>
        <v>1.5141</v>
      </c>
      <c r="AY82" s="332">
        <f t="shared" si="100"/>
        <v>1.4994000000000001</v>
      </c>
      <c r="AZ82" s="332">
        <f t="shared" si="100"/>
        <v>1.7136000000000002</v>
      </c>
      <c r="BA82" s="332">
        <f t="shared" si="100"/>
        <v>1.62792</v>
      </c>
      <c r="BB82" s="332">
        <f t="shared" si="100"/>
        <v>1.9278000000000002</v>
      </c>
      <c r="BC82" s="332">
        <f t="shared" si="100"/>
        <v>1.9278000000000002</v>
      </c>
      <c r="BD82" s="332">
        <f t="shared" si="100"/>
        <v>1.8673200000000001</v>
      </c>
      <c r="BE82" s="332">
        <f t="shared" si="100"/>
        <v>1.9845000000000002</v>
      </c>
      <c r="BF82" s="332">
        <f t="shared" si="100"/>
        <v>1.9845000000000002</v>
      </c>
      <c r="BG82" s="332">
        <f t="shared" si="100"/>
        <v>1.8852750000000003</v>
      </c>
      <c r="BH82" s="332">
        <f t="shared" si="100"/>
        <v>1.9845000000000002</v>
      </c>
      <c r="BI82" s="332">
        <f t="shared" si="100"/>
        <v>1.9845000000000002</v>
      </c>
      <c r="BJ82" s="331">
        <f>AX82*1.03</f>
        <v>1.559523</v>
      </c>
      <c r="BK82" s="332">
        <f>AY82*1.03</f>
        <v>1.5443820000000001</v>
      </c>
      <c r="BL82" s="332">
        <f t="shared" si="101"/>
        <v>1.7650080000000004</v>
      </c>
      <c r="BM82" s="332">
        <f t="shared" si="101"/>
        <v>1.6767576000000002</v>
      </c>
      <c r="BN82" s="332">
        <f t="shared" si="101"/>
        <v>1.9856340000000003</v>
      </c>
      <c r="BO82" s="332">
        <f t="shared" si="101"/>
        <v>1.9856340000000003</v>
      </c>
      <c r="BP82" s="332">
        <f t="shared" si="101"/>
        <v>1.9233396</v>
      </c>
      <c r="BQ82" s="332">
        <f t="shared" si="101"/>
        <v>2.044035</v>
      </c>
      <c r="BR82" s="332">
        <f t="shared" si="101"/>
        <v>2.044035</v>
      </c>
      <c r="BS82" s="332">
        <f t="shared" si="101"/>
        <v>1.9418332500000004</v>
      </c>
      <c r="BT82" s="332">
        <f t="shared" si="101"/>
        <v>2.044035</v>
      </c>
      <c r="BU82" s="332">
        <f t="shared" si="101"/>
        <v>2.044035</v>
      </c>
      <c r="BV82" s="331">
        <f t="shared" ref="BV82:BV87" si="109">BJ82*1.04</f>
        <v>1.6219039200000001</v>
      </c>
      <c r="BW82" s="332">
        <f t="shared" si="102"/>
        <v>1.6061572800000001</v>
      </c>
      <c r="BX82" s="332">
        <f t="shared" si="102"/>
        <v>1.8356083200000004</v>
      </c>
      <c r="BY82" s="332">
        <f t="shared" si="102"/>
        <v>1.7438279040000002</v>
      </c>
      <c r="BZ82" s="332">
        <f t="shared" si="102"/>
        <v>2.0650593600000002</v>
      </c>
      <c r="CA82" s="332">
        <f t="shared" si="102"/>
        <v>2.0650593600000002</v>
      </c>
      <c r="CB82" s="332">
        <f t="shared" si="102"/>
        <v>2.0002731840000001</v>
      </c>
      <c r="CC82" s="332">
        <f t="shared" si="102"/>
        <v>2.1257964</v>
      </c>
      <c r="CD82" s="332">
        <f t="shared" si="102"/>
        <v>2.1257964</v>
      </c>
      <c r="CE82" s="332">
        <f t="shared" si="102"/>
        <v>2.0195065800000003</v>
      </c>
      <c r="CF82" s="332">
        <f t="shared" si="102"/>
        <v>2.1257964</v>
      </c>
      <c r="CG82" s="327">
        <f t="shared" si="102"/>
        <v>2.1257964</v>
      </c>
      <c r="CH82" s="331">
        <f t="shared" ref="CH82:CH87" si="110">BV82*1.05</f>
        <v>1.7029991160000002</v>
      </c>
      <c r="CI82" s="332">
        <f t="shared" si="103"/>
        <v>1.6864651440000002</v>
      </c>
      <c r="CJ82" s="332">
        <f t="shared" si="103"/>
        <v>1.9273887360000006</v>
      </c>
      <c r="CK82" s="332">
        <f t="shared" si="103"/>
        <v>1.8310192992000003</v>
      </c>
      <c r="CL82" s="332">
        <f t="shared" si="103"/>
        <v>2.1683123280000003</v>
      </c>
      <c r="CM82" s="332">
        <f t="shared" si="103"/>
        <v>2.1683123280000003</v>
      </c>
      <c r="CN82" s="332">
        <f t="shared" si="103"/>
        <v>2.1002868432000001</v>
      </c>
      <c r="CO82" s="332">
        <f t="shared" si="103"/>
        <v>2.2320862200000002</v>
      </c>
      <c r="CP82" s="332">
        <f t="shared" si="103"/>
        <v>2.2320862200000002</v>
      </c>
      <c r="CQ82" s="332">
        <f t="shared" si="103"/>
        <v>2.1204819090000004</v>
      </c>
      <c r="CR82" s="332">
        <f t="shared" si="103"/>
        <v>2.2320862200000002</v>
      </c>
      <c r="CS82" s="327">
        <f t="shared" si="103"/>
        <v>2.2320862200000002</v>
      </c>
    </row>
    <row r="83" spans="1:97" s="314" customFormat="1" x14ac:dyDescent="0.25">
      <c r="A83" s="314" t="s">
        <v>65</v>
      </c>
      <c r="B83" s="322">
        <f t="shared" si="104"/>
        <v>1.2666666666666666</v>
      </c>
      <c r="C83" s="322">
        <f t="shared" si="104"/>
        <v>1.2857142857142858</v>
      </c>
      <c r="D83" s="322">
        <f t="shared" si="104"/>
        <v>1.7619047619047619</v>
      </c>
      <c r="E83" s="322">
        <f t="shared" si="104"/>
        <v>1.5972222222222223</v>
      </c>
      <c r="F83" s="322">
        <f t="shared" si="104"/>
        <v>1.4875</v>
      </c>
      <c r="G83" s="322">
        <f t="shared" si="104"/>
        <v>1.6619718309859155</v>
      </c>
      <c r="H83" s="322">
        <f t="shared" si="104"/>
        <v>1.379746835443038</v>
      </c>
      <c r="I83" s="322">
        <f t="shared" si="104"/>
        <v>1.510204081632653</v>
      </c>
      <c r="J83" s="322">
        <f t="shared" si="104"/>
        <v>1.7698412698412698</v>
      </c>
      <c r="K83" s="322">
        <f t="shared" si="104"/>
        <v>1.5079365079365079</v>
      </c>
      <c r="L83" s="322">
        <f t="shared" si="104"/>
        <v>2.0625</v>
      </c>
      <c r="M83" s="323">
        <f t="shared" si="104"/>
        <v>2.044</v>
      </c>
      <c r="N83" s="322">
        <f t="shared" si="104"/>
        <v>1.6756756756756757</v>
      </c>
      <c r="O83" s="322">
        <f t="shared" si="104"/>
        <v>1.5</v>
      </c>
      <c r="P83" s="322">
        <f t="shared" si="104"/>
        <v>2.125</v>
      </c>
      <c r="Q83" s="322">
        <f t="shared" si="104"/>
        <v>1.7241379310344827</v>
      </c>
      <c r="R83" s="322">
        <f t="shared" si="104"/>
        <v>1.6949152542372881</v>
      </c>
      <c r="S83" s="322">
        <f t="shared" si="104"/>
        <v>1.9485294117647058</v>
      </c>
      <c r="T83" s="322">
        <f t="shared" si="95"/>
        <v>1.5647058823529412</v>
      </c>
      <c r="U83" s="322">
        <f t="shared" si="95"/>
        <v>1.3571428571428572</v>
      </c>
      <c r="V83" s="324">
        <v>1.9</v>
      </c>
      <c r="W83" s="324">
        <v>1.8</v>
      </c>
      <c r="X83" s="324">
        <v>1.8</v>
      </c>
      <c r="Y83" s="325">
        <v>2</v>
      </c>
      <c r="Z83" s="326">
        <v>1.4</v>
      </c>
      <c r="AA83" s="326">
        <v>1.4</v>
      </c>
      <c r="AB83" s="326">
        <v>1.9</v>
      </c>
      <c r="AC83" s="326">
        <f t="shared" si="105"/>
        <v>1.8049999999999999</v>
      </c>
      <c r="AD83" s="326">
        <v>1.9</v>
      </c>
      <c r="AE83" s="326">
        <v>1.9</v>
      </c>
      <c r="AF83" s="326">
        <f t="shared" si="106"/>
        <v>1.8049999999999999</v>
      </c>
      <c r="AG83" s="326">
        <v>1.9</v>
      </c>
      <c r="AH83" s="326">
        <v>1.9</v>
      </c>
      <c r="AI83" s="326">
        <f t="shared" si="107"/>
        <v>1.8049999999999999</v>
      </c>
      <c r="AJ83" s="326">
        <v>1.9</v>
      </c>
      <c r="AK83" s="327">
        <v>1.9</v>
      </c>
      <c r="AL83" s="331">
        <f t="shared" si="108"/>
        <v>1.4419999999999999</v>
      </c>
      <c r="AM83" s="332">
        <f t="shared" si="96"/>
        <v>1.4279999999999999</v>
      </c>
      <c r="AN83" s="332">
        <f t="shared" si="96"/>
        <v>1.9379999999999999</v>
      </c>
      <c r="AO83" s="332">
        <f t="shared" si="97"/>
        <v>1.8411</v>
      </c>
      <c r="AP83" s="332">
        <f t="shared" si="97"/>
        <v>1.9379999999999999</v>
      </c>
      <c r="AQ83" s="332">
        <f t="shared" si="98"/>
        <v>1.9379999999999999</v>
      </c>
      <c r="AR83" s="332">
        <f t="shared" si="99"/>
        <v>1.8772</v>
      </c>
      <c r="AS83" s="332">
        <f t="shared" si="100"/>
        <v>1.9949999999999999</v>
      </c>
      <c r="AT83" s="332">
        <f t="shared" si="100"/>
        <v>1.9949999999999999</v>
      </c>
      <c r="AU83" s="332">
        <f t="shared" si="100"/>
        <v>1.8952500000000001</v>
      </c>
      <c r="AV83" s="332">
        <f t="shared" si="100"/>
        <v>1.9949999999999999</v>
      </c>
      <c r="AW83" s="327">
        <f t="shared" si="100"/>
        <v>1.9949999999999999</v>
      </c>
      <c r="AX83" s="331">
        <f t="shared" si="100"/>
        <v>1.5141</v>
      </c>
      <c r="AY83" s="332">
        <f t="shared" si="100"/>
        <v>1.4994000000000001</v>
      </c>
      <c r="AZ83" s="332">
        <f t="shared" si="100"/>
        <v>2.0348999999999999</v>
      </c>
      <c r="BA83" s="332">
        <f t="shared" si="100"/>
        <v>1.933155</v>
      </c>
      <c r="BB83" s="332">
        <f t="shared" si="100"/>
        <v>2.0348999999999999</v>
      </c>
      <c r="BC83" s="332">
        <f t="shared" si="100"/>
        <v>2.0348999999999999</v>
      </c>
      <c r="BD83" s="332">
        <f t="shared" si="100"/>
        <v>1.97106</v>
      </c>
      <c r="BE83" s="332">
        <f t="shared" si="100"/>
        <v>2.0947499999999999</v>
      </c>
      <c r="BF83" s="332">
        <f t="shared" si="100"/>
        <v>2.0947499999999999</v>
      </c>
      <c r="BG83" s="332">
        <f t="shared" si="100"/>
        <v>1.9900125000000002</v>
      </c>
      <c r="BH83" s="332">
        <f t="shared" si="100"/>
        <v>2.0947499999999999</v>
      </c>
      <c r="BI83" s="332">
        <f t="shared" si="100"/>
        <v>2.0947499999999999</v>
      </c>
      <c r="BJ83" s="331">
        <f t="shared" ref="BJ83:BK87" si="111">AX83*1.03</f>
        <v>1.559523</v>
      </c>
      <c r="BK83" s="332">
        <f t="shared" si="111"/>
        <v>1.5443820000000001</v>
      </c>
      <c r="BL83" s="332">
        <f t="shared" si="101"/>
        <v>2.0959469999999998</v>
      </c>
      <c r="BM83" s="332">
        <f t="shared" si="101"/>
        <v>1.9911496500000001</v>
      </c>
      <c r="BN83" s="332">
        <f t="shared" si="101"/>
        <v>2.0959469999999998</v>
      </c>
      <c r="BO83" s="332">
        <f t="shared" si="101"/>
        <v>2.0959469999999998</v>
      </c>
      <c r="BP83" s="332">
        <f t="shared" si="101"/>
        <v>2.0301917999999999</v>
      </c>
      <c r="BQ83" s="332">
        <f t="shared" si="101"/>
        <v>2.1575924999999998</v>
      </c>
      <c r="BR83" s="332">
        <f t="shared" si="101"/>
        <v>2.1575924999999998</v>
      </c>
      <c r="BS83" s="332">
        <f t="shared" si="101"/>
        <v>2.0497128750000004</v>
      </c>
      <c r="BT83" s="332">
        <f t="shared" si="101"/>
        <v>2.1575924999999998</v>
      </c>
      <c r="BU83" s="332">
        <f t="shared" si="101"/>
        <v>2.1575924999999998</v>
      </c>
      <c r="BV83" s="331">
        <f t="shared" si="109"/>
        <v>1.6219039200000001</v>
      </c>
      <c r="BW83" s="332">
        <f t="shared" si="102"/>
        <v>1.6061572800000001</v>
      </c>
      <c r="BX83" s="332">
        <f t="shared" si="102"/>
        <v>2.1797848799999997</v>
      </c>
      <c r="BY83" s="332">
        <f t="shared" si="102"/>
        <v>2.0707956360000002</v>
      </c>
      <c r="BZ83" s="332">
        <f t="shared" si="102"/>
        <v>2.1797848799999997</v>
      </c>
      <c r="CA83" s="332">
        <f t="shared" si="102"/>
        <v>2.1797848799999997</v>
      </c>
      <c r="CB83" s="332">
        <f t="shared" si="102"/>
        <v>2.111399472</v>
      </c>
      <c r="CC83" s="332">
        <f t="shared" si="102"/>
        <v>2.2438962</v>
      </c>
      <c r="CD83" s="332">
        <f t="shared" si="102"/>
        <v>2.2438962</v>
      </c>
      <c r="CE83" s="332">
        <f t="shared" si="102"/>
        <v>2.1317013900000004</v>
      </c>
      <c r="CF83" s="332">
        <f t="shared" si="102"/>
        <v>2.2438962</v>
      </c>
      <c r="CG83" s="327">
        <f t="shared" si="102"/>
        <v>2.2438962</v>
      </c>
      <c r="CH83" s="331">
        <f t="shared" si="110"/>
        <v>1.7029991160000002</v>
      </c>
      <c r="CI83" s="332">
        <f t="shared" si="103"/>
        <v>1.6864651440000002</v>
      </c>
      <c r="CJ83" s="332">
        <f t="shared" si="103"/>
        <v>2.2887741239999997</v>
      </c>
      <c r="CK83" s="332">
        <f t="shared" si="103"/>
        <v>2.1743354178000001</v>
      </c>
      <c r="CL83" s="332">
        <f t="shared" si="103"/>
        <v>2.2887741239999997</v>
      </c>
      <c r="CM83" s="332">
        <f t="shared" si="103"/>
        <v>2.2887741239999997</v>
      </c>
      <c r="CN83" s="332">
        <f t="shared" si="103"/>
        <v>2.2169694456000002</v>
      </c>
      <c r="CO83" s="332">
        <f t="shared" si="103"/>
        <v>2.3560910100000001</v>
      </c>
      <c r="CP83" s="332">
        <f t="shared" si="103"/>
        <v>2.3560910100000001</v>
      </c>
      <c r="CQ83" s="332">
        <f t="shared" si="103"/>
        <v>2.2382864595000003</v>
      </c>
      <c r="CR83" s="332">
        <f t="shared" si="103"/>
        <v>2.3560910100000001</v>
      </c>
      <c r="CS83" s="327">
        <f t="shared" si="103"/>
        <v>2.3560910100000001</v>
      </c>
    </row>
    <row r="84" spans="1:97" s="314" customFormat="1" x14ac:dyDescent="0.25">
      <c r="A84" s="314" t="s">
        <v>66</v>
      </c>
      <c r="B84" s="322">
        <f t="shared" si="104"/>
        <v>1.2833333333333334</v>
      </c>
      <c r="C84" s="322">
        <f t="shared" si="104"/>
        <v>1.3870967741935485</v>
      </c>
      <c r="D84" s="322">
        <f t="shared" si="104"/>
        <v>1.3695652173913044</v>
      </c>
      <c r="E84" s="322">
        <f t="shared" si="104"/>
        <v>1.6153846153846154</v>
      </c>
      <c r="F84" s="322">
        <f t="shared" si="104"/>
        <v>1.3125</v>
      </c>
      <c r="G84" s="322">
        <f t="shared" si="104"/>
        <v>1.3731884057971016</v>
      </c>
      <c r="H84" s="322">
        <f t="shared" si="104"/>
        <v>1.3089430894308942</v>
      </c>
      <c r="I84" s="322">
        <f t="shared" si="104"/>
        <v>1.2837837837837838</v>
      </c>
      <c r="J84" s="322">
        <f t="shared" si="104"/>
        <v>1.3272727272727274</v>
      </c>
      <c r="K84" s="322">
        <f t="shared" si="104"/>
        <v>1.4473684210526316</v>
      </c>
      <c r="L84" s="322">
        <f t="shared" si="104"/>
        <v>1.8411214953271029</v>
      </c>
      <c r="M84" s="323">
        <f t="shared" si="104"/>
        <v>1.8099173553719008</v>
      </c>
      <c r="N84" s="322">
        <f t="shared" si="104"/>
        <v>1.41</v>
      </c>
      <c r="O84" s="322">
        <f t="shared" si="104"/>
        <v>1.375</v>
      </c>
      <c r="P84" s="322">
        <f t="shared" si="104"/>
        <v>2.074074074074074</v>
      </c>
      <c r="Q84" s="322">
        <f t="shared" si="104"/>
        <v>2</v>
      </c>
      <c r="R84" s="322">
        <f t="shared" si="104"/>
        <v>1.675</v>
      </c>
      <c r="S84" s="322">
        <f t="shared" si="104"/>
        <v>1.994949494949495</v>
      </c>
      <c r="T84" s="322">
        <f t="shared" si="95"/>
        <v>1.9589041095890412</v>
      </c>
      <c r="U84" s="322">
        <f t="shared" si="95"/>
        <v>1.6973684210526316</v>
      </c>
      <c r="V84" s="324">
        <v>2</v>
      </c>
      <c r="W84" s="324">
        <v>1.9</v>
      </c>
      <c r="X84" s="324">
        <v>2</v>
      </c>
      <c r="Y84" s="325">
        <v>2.2000000000000002</v>
      </c>
      <c r="Z84" s="326">
        <v>1.4</v>
      </c>
      <c r="AA84" s="326">
        <v>1.4</v>
      </c>
      <c r="AB84" s="326">
        <v>2</v>
      </c>
      <c r="AC84" s="326">
        <f t="shared" si="105"/>
        <v>1.9</v>
      </c>
      <c r="AD84" s="326">
        <v>2</v>
      </c>
      <c r="AE84" s="326">
        <v>2</v>
      </c>
      <c r="AF84" s="326">
        <f t="shared" si="106"/>
        <v>1.9</v>
      </c>
      <c r="AG84" s="326">
        <v>2</v>
      </c>
      <c r="AH84" s="326">
        <v>2</v>
      </c>
      <c r="AI84" s="326">
        <f t="shared" si="107"/>
        <v>1.9</v>
      </c>
      <c r="AJ84" s="326">
        <v>2</v>
      </c>
      <c r="AK84" s="327">
        <v>2</v>
      </c>
      <c r="AL84" s="331">
        <f t="shared" si="108"/>
        <v>1.4419999999999999</v>
      </c>
      <c r="AM84" s="332">
        <f t="shared" si="96"/>
        <v>1.4279999999999999</v>
      </c>
      <c r="AN84" s="332">
        <f t="shared" si="96"/>
        <v>2.04</v>
      </c>
      <c r="AO84" s="332">
        <f t="shared" si="97"/>
        <v>1.9379999999999999</v>
      </c>
      <c r="AP84" s="332">
        <f t="shared" si="97"/>
        <v>2.04</v>
      </c>
      <c r="AQ84" s="332">
        <f t="shared" si="98"/>
        <v>2.04</v>
      </c>
      <c r="AR84" s="332">
        <f t="shared" si="99"/>
        <v>1.976</v>
      </c>
      <c r="AS84" s="332">
        <f t="shared" si="100"/>
        <v>2.1</v>
      </c>
      <c r="AT84" s="332">
        <f t="shared" si="100"/>
        <v>2.1</v>
      </c>
      <c r="AU84" s="332">
        <f t="shared" si="100"/>
        <v>1.9949999999999999</v>
      </c>
      <c r="AV84" s="332">
        <f t="shared" si="100"/>
        <v>2.1</v>
      </c>
      <c r="AW84" s="327">
        <f t="shared" si="100"/>
        <v>2.1</v>
      </c>
      <c r="AX84" s="331">
        <f t="shared" si="100"/>
        <v>1.5141</v>
      </c>
      <c r="AY84" s="332">
        <f t="shared" si="100"/>
        <v>1.4994000000000001</v>
      </c>
      <c r="AZ84" s="332">
        <f t="shared" si="100"/>
        <v>2.1420000000000003</v>
      </c>
      <c r="BA84" s="332">
        <f t="shared" si="100"/>
        <v>2.0348999999999999</v>
      </c>
      <c r="BB84" s="332">
        <f t="shared" si="100"/>
        <v>2.1420000000000003</v>
      </c>
      <c r="BC84" s="332">
        <f t="shared" si="100"/>
        <v>2.1420000000000003</v>
      </c>
      <c r="BD84" s="332">
        <f t="shared" si="100"/>
        <v>2.0748000000000002</v>
      </c>
      <c r="BE84" s="332">
        <f t="shared" si="100"/>
        <v>2.2050000000000001</v>
      </c>
      <c r="BF84" s="332">
        <f t="shared" si="100"/>
        <v>2.2050000000000001</v>
      </c>
      <c r="BG84" s="332">
        <f t="shared" si="100"/>
        <v>2.0947499999999999</v>
      </c>
      <c r="BH84" s="332">
        <f t="shared" si="100"/>
        <v>2.2050000000000001</v>
      </c>
      <c r="BI84" s="332">
        <f t="shared" si="100"/>
        <v>2.2050000000000001</v>
      </c>
      <c r="BJ84" s="331">
        <f t="shared" si="111"/>
        <v>1.559523</v>
      </c>
      <c r="BK84" s="332">
        <f t="shared" si="111"/>
        <v>1.5443820000000001</v>
      </c>
      <c r="BL84" s="332">
        <f t="shared" si="101"/>
        <v>2.2062600000000003</v>
      </c>
      <c r="BM84" s="332">
        <f t="shared" si="101"/>
        <v>2.0959469999999998</v>
      </c>
      <c r="BN84" s="332">
        <f t="shared" si="101"/>
        <v>2.2062600000000003</v>
      </c>
      <c r="BO84" s="332">
        <f t="shared" si="101"/>
        <v>2.2062600000000003</v>
      </c>
      <c r="BP84" s="332">
        <f t="shared" si="101"/>
        <v>2.1370440000000004</v>
      </c>
      <c r="BQ84" s="332">
        <f t="shared" si="101"/>
        <v>2.27115</v>
      </c>
      <c r="BR84" s="332">
        <f t="shared" si="101"/>
        <v>2.27115</v>
      </c>
      <c r="BS84" s="332">
        <f t="shared" si="101"/>
        <v>2.1575924999999998</v>
      </c>
      <c r="BT84" s="332">
        <f t="shared" si="101"/>
        <v>2.27115</v>
      </c>
      <c r="BU84" s="332">
        <f t="shared" si="101"/>
        <v>2.27115</v>
      </c>
      <c r="BV84" s="331">
        <f t="shared" si="109"/>
        <v>1.6219039200000001</v>
      </c>
      <c r="BW84" s="332">
        <f t="shared" si="102"/>
        <v>1.6061572800000001</v>
      </c>
      <c r="BX84" s="332">
        <f t="shared" si="102"/>
        <v>2.2945104000000005</v>
      </c>
      <c r="BY84" s="332">
        <f t="shared" si="102"/>
        <v>2.1797848799999997</v>
      </c>
      <c r="BZ84" s="332">
        <f t="shared" si="102"/>
        <v>2.2945104000000005</v>
      </c>
      <c r="CA84" s="332">
        <f t="shared" si="102"/>
        <v>2.2945104000000005</v>
      </c>
      <c r="CB84" s="332">
        <f t="shared" si="102"/>
        <v>2.2225257600000003</v>
      </c>
      <c r="CC84" s="332">
        <f t="shared" si="102"/>
        <v>2.361996</v>
      </c>
      <c r="CD84" s="332">
        <f t="shared" si="102"/>
        <v>2.361996</v>
      </c>
      <c r="CE84" s="332">
        <f t="shared" si="102"/>
        <v>2.2438962</v>
      </c>
      <c r="CF84" s="332">
        <f t="shared" si="102"/>
        <v>2.361996</v>
      </c>
      <c r="CG84" s="327">
        <f t="shared" si="102"/>
        <v>2.361996</v>
      </c>
      <c r="CH84" s="331">
        <f t="shared" si="110"/>
        <v>1.7029991160000002</v>
      </c>
      <c r="CI84" s="332">
        <f t="shared" si="103"/>
        <v>1.6864651440000002</v>
      </c>
      <c r="CJ84" s="332">
        <f t="shared" si="103"/>
        <v>2.4092359200000004</v>
      </c>
      <c r="CK84" s="332">
        <f t="shared" si="103"/>
        <v>2.2887741239999997</v>
      </c>
      <c r="CL84" s="332">
        <f t="shared" si="103"/>
        <v>2.4092359200000004</v>
      </c>
      <c r="CM84" s="332">
        <f t="shared" si="103"/>
        <v>2.4092359200000004</v>
      </c>
      <c r="CN84" s="332">
        <f t="shared" si="103"/>
        <v>2.3336520480000003</v>
      </c>
      <c r="CO84" s="332">
        <f t="shared" si="103"/>
        <v>2.4800958</v>
      </c>
      <c r="CP84" s="332">
        <f t="shared" si="103"/>
        <v>2.4800958</v>
      </c>
      <c r="CQ84" s="332">
        <f t="shared" si="103"/>
        <v>2.3560910100000001</v>
      </c>
      <c r="CR84" s="332">
        <f t="shared" si="103"/>
        <v>2.4800958</v>
      </c>
      <c r="CS84" s="327">
        <f t="shared" si="103"/>
        <v>2.4800958</v>
      </c>
    </row>
    <row r="85" spans="1:97" s="314" customFormat="1" x14ac:dyDescent="0.25">
      <c r="A85" s="314" t="s">
        <v>67</v>
      </c>
      <c r="B85" s="322">
        <f t="shared" si="104"/>
        <v>1.0392156862745099</v>
      </c>
      <c r="C85" s="322">
        <f t="shared" si="104"/>
        <v>1.2285714285714286</v>
      </c>
      <c r="D85" s="322">
        <f t="shared" si="104"/>
        <v>1.4310344827586208</v>
      </c>
      <c r="E85" s="322">
        <f t="shared" si="104"/>
        <v>1.325</v>
      </c>
      <c r="F85" s="322">
        <f t="shared" si="104"/>
        <v>1.1752577319587629</v>
      </c>
      <c r="G85" s="322">
        <f t="shared" si="104"/>
        <v>1.3142857142857143</v>
      </c>
      <c r="H85" s="322">
        <f t="shared" si="104"/>
        <v>1.2394366197183098</v>
      </c>
      <c r="I85" s="322">
        <f t="shared" si="104"/>
        <v>1.3975903614457832</v>
      </c>
      <c r="J85" s="322">
        <f t="shared" si="104"/>
        <v>1.3065693430656935</v>
      </c>
      <c r="K85" s="322">
        <f t="shared" si="104"/>
        <v>1.297979797979798</v>
      </c>
      <c r="L85" s="322">
        <f t="shared" si="104"/>
        <v>2.0109890109890109</v>
      </c>
      <c r="M85" s="323">
        <f t="shared" si="104"/>
        <v>1.544</v>
      </c>
      <c r="N85" s="322">
        <f t="shared" si="104"/>
        <v>1.375</v>
      </c>
      <c r="O85" s="322">
        <f t="shared" si="104"/>
        <v>1.3142857142857143</v>
      </c>
      <c r="P85" s="322">
        <f t="shared" si="104"/>
        <v>1.75</v>
      </c>
      <c r="Q85" s="322">
        <f t="shared" si="104"/>
        <v>2.1578947368421053</v>
      </c>
      <c r="R85" s="322">
        <f t="shared" si="104"/>
        <v>1.5918367346938775</v>
      </c>
      <c r="S85" s="322">
        <f t="shared" si="104"/>
        <v>1.66</v>
      </c>
      <c r="T85" s="322">
        <f t="shared" si="95"/>
        <v>1.5573770491803278</v>
      </c>
      <c r="U85" s="322">
        <f t="shared" si="95"/>
        <v>1.6</v>
      </c>
      <c r="V85" s="324">
        <v>2</v>
      </c>
      <c r="W85" s="324">
        <v>1.9</v>
      </c>
      <c r="X85" s="324">
        <v>2</v>
      </c>
      <c r="Y85" s="325">
        <v>2.2000000000000002</v>
      </c>
      <c r="Z85" s="326">
        <v>1.4</v>
      </c>
      <c r="AA85" s="326">
        <v>1.4</v>
      </c>
      <c r="AB85" s="326">
        <v>2</v>
      </c>
      <c r="AC85" s="326">
        <f t="shared" si="105"/>
        <v>1.9</v>
      </c>
      <c r="AD85" s="326">
        <v>2</v>
      </c>
      <c r="AE85" s="326">
        <v>2</v>
      </c>
      <c r="AF85" s="326">
        <f t="shared" si="106"/>
        <v>1.9</v>
      </c>
      <c r="AG85" s="326">
        <v>2</v>
      </c>
      <c r="AH85" s="326">
        <v>2</v>
      </c>
      <c r="AI85" s="326">
        <f t="shared" si="107"/>
        <v>1.9</v>
      </c>
      <c r="AJ85" s="326">
        <v>2</v>
      </c>
      <c r="AK85" s="327">
        <v>2</v>
      </c>
      <c r="AL85" s="331">
        <f t="shared" si="108"/>
        <v>1.4419999999999999</v>
      </c>
      <c r="AM85" s="332">
        <f t="shared" si="96"/>
        <v>1.4279999999999999</v>
      </c>
      <c r="AN85" s="332">
        <f t="shared" si="96"/>
        <v>2.04</v>
      </c>
      <c r="AO85" s="332">
        <f t="shared" si="97"/>
        <v>1.9379999999999999</v>
      </c>
      <c r="AP85" s="332">
        <f t="shared" si="97"/>
        <v>2.04</v>
      </c>
      <c r="AQ85" s="332">
        <f t="shared" si="98"/>
        <v>2.04</v>
      </c>
      <c r="AR85" s="332">
        <f t="shared" si="99"/>
        <v>1.976</v>
      </c>
      <c r="AS85" s="332">
        <f t="shared" si="100"/>
        <v>2.1</v>
      </c>
      <c r="AT85" s="332">
        <f t="shared" si="100"/>
        <v>2.1</v>
      </c>
      <c r="AU85" s="332">
        <f t="shared" si="100"/>
        <v>1.9949999999999999</v>
      </c>
      <c r="AV85" s="332">
        <f t="shared" si="100"/>
        <v>2.1</v>
      </c>
      <c r="AW85" s="327">
        <f t="shared" si="100"/>
        <v>2.1</v>
      </c>
      <c r="AX85" s="331">
        <f t="shared" si="100"/>
        <v>1.5141</v>
      </c>
      <c r="AY85" s="332">
        <f t="shared" si="100"/>
        <v>1.4994000000000001</v>
      </c>
      <c r="AZ85" s="332">
        <f t="shared" si="100"/>
        <v>2.1420000000000003</v>
      </c>
      <c r="BA85" s="332">
        <f t="shared" si="100"/>
        <v>2.0348999999999999</v>
      </c>
      <c r="BB85" s="332">
        <f t="shared" si="100"/>
        <v>2.1420000000000003</v>
      </c>
      <c r="BC85" s="332">
        <f t="shared" si="100"/>
        <v>2.1420000000000003</v>
      </c>
      <c r="BD85" s="332">
        <f t="shared" si="100"/>
        <v>2.0748000000000002</v>
      </c>
      <c r="BE85" s="332">
        <f t="shared" si="100"/>
        <v>2.2050000000000001</v>
      </c>
      <c r="BF85" s="332">
        <f t="shared" si="100"/>
        <v>2.2050000000000001</v>
      </c>
      <c r="BG85" s="332">
        <f t="shared" si="100"/>
        <v>2.0947499999999999</v>
      </c>
      <c r="BH85" s="332">
        <f t="shared" si="100"/>
        <v>2.2050000000000001</v>
      </c>
      <c r="BI85" s="332">
        <f t="shared" si="100"/>
        <v>2.2050000000000001</v>
      </c>
      <c r="BJ85" s="331">
        <f t="shared" si="111"/>
        <v>1.559523</v>
      </c>
      <c r="BK85" s="332">
        <f t="shared" si="111"/>
        <v>1.5443820000000001</v>
      </c>
      <c r="BL85" s="332">
        <f t="shared" si="101"/>
        <v>2.2062600000000003</v>
      </c>
      <c r="BM85" s="332">
        <f t="shared" si="101"/>
        <v>2.0959469999999998</v>
      </c>
      <c r="BN85" s="332">
        <f t="shared" si="101"/>
        <v>2.2062600000000003</v>
      </c>
      <c r="BO85" s="332">
        <f t="shared" si="101"/>
        <v>2.2062600000000003</v>
      </c>
      <c r="BP85" s="332">
        <f t="shared" si="101"/>
        <v>2.1370440000000004</v>
      </c>
      <c r="BQ85" s="332">
        <f t="shared" si="101"/>
        <v>2.27115</v>
      </c>
      <c r="BR85" s="332">
        <f t="shared" si="101"/>
        <v>2.27115</v>
      </c>
      <c r="BS85" s="332">
        <f t="shared" si="101"/>
        <v>2.1575924999999998</v>
      </c>
      <c r="BT85" s="332">
        <f t="shared" si="101"/>
        <v>2.27115</v>
      </c>
      <c r="BU85" s="332">
        <f t="shared" si="101"/>
        <v>2.27115</v>
      </c>
      <c r="BV85" s="331">
        <f t="shared" si="109"/>
        <v>1.6219039200000001</v>
      </c>
      <c r="BW85" s="332">
        <f t="shared" si="102"/>
        <v>1.6061572800000001</v>
      </c>
      <c r="BX85" s="332">
        <f t="shared" si="102"/>
        <v>2.2945104000000005</v>
      </c>
      <c r="BY85" s="332">
        <f t="shared" si="102"/>
        <v>2.1797848799999997</v>
      </c>
      <c r="BZ85" s="332">
        <f t="shared" si="102"/>
        <v>2.2945104000000005</v>
      </c>
      <c r="CA85" s="332">
        <f t="shared" si="102"/>
        <v>2.2945104000000005</v>
      </c>
      <c r="CB85" s="332">
        <f t="shared" si="102"/>
        <v>2.2225257600000003</v>
      </c>
      <c r="CC85" s="332">
        <f t="shared" si="102"/>
        <v>2.361996</v>
      </c>
      <c r="CD85" s="332">
        <f t="shared" si="102"/>
        <v>2.361996</v>
      </c>
      <c r="CE85" s="332">
        <f t="shared" si="102"/>
        <v>2.2438962</v>
      </c>
      <c r="CF85" s="332">
        <f t="shared" si="102"/>
        <v>2.361996</v>
      </c>
      <c r="CG85" s="327">
        <f t="shared" si="102"/>
        <v>2.361996</v>
      </c>
      <c r="CH85" s="331">
        <f t="shared" si="110"/>
        <v>1.7029991160000002</v>
      </c>
      <c r="CI85" s="332">
        <f t="shared" si="103"/>
        <v>1.6864651440000002</v>
      </c>
      <c r="CJ85" s="332">
        <f t="shared" si="103"/>
        <v>2.4092359200000004</v>
      </c>
      <c r="CK85" s="332">
        <f t="shared" si="103"/>
        <v>2.2887741239999997</v>
      </c>
      <c r="CL85" s="332">
        <f t="shared" si="103"/>
        <v>2.4092359200000004</v>
      </c>
      <c r="CM85" s="332">
        <f t="shared" si="103"/>
        <v>2.4092359200000004</v>
      </c>
      <c r="CN85" s="332">
        <f t="shared" si="103"/>
        <v>2.3336520480000003</v>
      </c>
      <c r="CO85" s="332">
        <f t="shared" si="103"/>
        <v>2.4800958</v>
      </c>
      <c r="CP85" s="332">
        <f t="shared" si="103"/>
        <v>2.4800958</v>
      </c>
      <c r="CQ85" s="332">
        <f t="shared" si="103"/>
        <v>2.3560910100000001</v>
      </c>
      <c r="CR85" s="332">
        <f t="shared" si="103"/>
        <v>2.4800958</v>
      </c>
      <c r="CS85" s="327">
        <f t="shared" si="103"/>
        <v>2.4800958</v>
      </c>
    </row>
    <row r="86" spans="1:97" s="314" customFormat="1" x14ac:dyDescent="0.25">
      <c r="A86" s="314" t="s">
        <v>68</v>
      </c>
      <c r="B86" s="322">
        <f t="shared" si="104"/>
        <v>0.967741935483871</v>
      </c>
      <c r="C86" s="322">
        <f t="shared" si="104"/>
        <v>1.21875</v>
      </c>
      <c r="D86" s="322">
        <f t="shared" si="104"/>
        <v>1.25</v>
      </c>
      <c r="E86" s="322">
        <f t="shared" si="104"/>
        <v>1.2833333333333334</v>
      </c>
      <c r="F86" s="322">
        <f t="shared" si="104"/>
        <v>1.32</v>
      </c>
      <c r="G86" s="322">
        <f t="shared" si="104"/>
        <v>1.2252747252747254</v>
      </c>
      <c r="H86" s="322">
        <f t="shared" si="104"/>
        <v>1.4883720930232558</v>
      </c>
      <c r="I86" s="322">
        <f t="shared" si="104"/>
        <v>1.2533333333333334</v>
      </c>
      <c r="J86" s="322">
        <f t="shared" si="104"/>
        <v>1.6831683168316831</v>
      </c>
      <c r="K86" s="322">
        <f t="shared" si="104"/>
        <v>1.3043478260869565</v>
      </c>
      <c r="L86" s="322">
        <f t="shared" si="104"/>
        <v>2.1221374045801529</v>
      </c>
      <c r="M86" s="323">
        <f t="shared" si="104"/>
        <v>1.9788732394366197</v>
      </c>
      <c r="N86" s="322">
        <f t="shared" si="104"/>
        <v>1.3333333333333333</v>
      </c>
      <c r="O86" s="322">
        <f t="shared" si="104"/>
        <v>1.2727272727272727</v>
      </c>
      <c r="P86" s="322">
        <f t="shared" si="104"/>
        <v>1.5185185185185186</v>
      </c>
      <c r="Q86" s="322">
        <f t="shared" si="104"/>
        <v>1.3896103896103895</v>
      </c>
      <c r="R86" s="322">
        <f t="shared" si="104"/>
        <v>1.3768115942028984</v>
      </c>
      <c r="S86" s="322">
        <f t="shared" si="104"/>
        <v>1.7127659574468086</v>
      </c>
      <c r="T86" s="322">
        <f t="shared" si="95"/>
        <v>1.5679012345679013</v>
      </c>
      <c r="U86" s="322">
        <f t="shared" si="95"/>
        <v>1.777027027027027</v>
      </c>
      <c r="V86" s="324">
        <v>1.5</v>
      </c>
      <c r="W86" s="324">
        <v>1.4</v>
      </c>
      <c r="X86" s="324">
        <v>1.5</v>
      </c>
      <c r="Y86" s="325">
        <v>1.6</v>
      </c>
      <c r="Z86" s="326">
        <v>1.4</v>
      </c>
      <c r="AA86" s="326">
        <v>1.4</v>
      </c>
      <c r="AB86" s="326">
        <v>1.5</v>
      </c>
      <c r="AC86" s="326">
        <f t="shared" si="105"/>
        <v>1.4249999999999998</v>
      </c>
      <c r="AD86" s="326">
        <v>1.5</v>
      </c>
      <c r="AE86" s="326">
        <v>1.5</v>
      </c>
      <c r="AF86" s="326">
        <f t="shared" si="106"/>
        <v>1.4249999999999998</v>
      </c>
      <c r="AG86" s="326">
        <v>1.5</v>
      </c>
      <c r="AH86" s="326">
        <v>1.5</v>
      </c>
      <c r="AI86" s="326">
        <f t="shared" si="107"/>
        <v>1.4249999999999998</v>
      </c>
      <c r="AJ86" s="326">
        <v>1.5</v>
      </c>
      <c r="AK86" s="327">
        <v>1.5</v>
      </c>
      <c r="AL86" s="331">
        <f t="shared" si="108"/>
        <v>1.4419999999999999</v>
      </c>
      <c r="AM86" s="332">
        <f t="shared" si="96"/>
        <v>1.4279999999999999</v>
      </c>
      <c r="AN86" s="332">
        <f t="shared" si="96"/>
        <v>1.53</v>
      </c>
      <c r="AO86" s="332">
        <f t="shared" si="97"/>
        <v>1.4534999999999998</v>
      </c>
      <c r="AP86" s="332">
        <f t="shared" si="97"/>
        <v>1.53</v>
      </c>
      <c r="AQ86" s="332">
        <f t="shared" si="98"/>
        <v>1.53</v>
      </c>
      <c r="AR86" s="332">
        <f t="shared" si="99"/>
        <v>1.4819999999999998</v>
      </c>
      <c r="AS86" s="332">
        <f t="shared" si="100"/>
        <v>1.5750000000000002</v>
      </c>
      <c r="AT86" s="332">
        <f t="shared" si="100"/>
        <v>1.5750000000000002</v>
      </c>
      <c r="AU86" s="332">
        <f t="shared" si="100"/>
        <v>1.4962499999999999</v>
      </c>
      <c r="AV86" s="332">
        <f t="shared" si="100"/>
        <v>1.5750000000000002</v>
      </c>
      <c r="AW86" s="327">
        <f t="shared" si="100"/>
        <v>1.5750000000000002</v>
      </c>
      <c r="AX86" s="331">
        <f t="shared" si="100"/>
        <v>1.5141</v>
      </c>
      <c r="AY86" s="332">
        <f t="shared" si="100"/>
        <v>1.4994000000000001</v>
      </c>
      <c r="AZ86" s="332">
        <f t="shared" si="100"/>
        <v>1.6065</v>
      </c>
      <c r="BA86" s="332">
        <f t="shared" si="100"/>
        <v>1.5261749999999998</v>
      </c>
      <c r="BB86" s="332">
        <f t="shared" si="100"/>
        <v>1.6065</v>
      </c>
      <c r="BC86" s="332">
        <f t="shared" si="100"/>
        <v>1.6065</v>
      </c>
      <c r="BD86" s="332">
        <f t="shared" si="100"/>
        <v>1.5560999999999998</v>
      </c>
      <c r="BE86" s="332">
        <f t="shared" si="100"/>
        <v>1.6537500000000003</v>
      </c>
      <c r="BF86" s="332">
        <f t="shared" si="100"/>
        <v>1.6537500000000003</v>
      </c>
      <c r="BG86" s="332">
        <f t="shared" si="100"/>
        <v>1.5710624999999998</v>
      </c>
      <c r="BH86" s="332">
        <f t="shared" si="100"/>
        <v>1.6537500000000003</v>
      </c>
      <c r="BI86" s="332">
        <f t="shared" si="100"/>
        <v>1.6537500000000003</v>
      </c>
      <c r="BJ86" s="331">
        <f t="shared" si="111"/>
        <v>1.559523</v>
      </c>
      <c r="BK86" s="332">
        <f t="shared" si="111"/>
        <v>1.5443820000000001</v>
      </c>
      <c r="BL86" s="332">
        <f t="shared" si="101"/>
        <v>1.654695</v>
      </c>
      <c r="BM86" s="332">
        <f t="shared" si="101"/>
        <v>1.5719602499999998</v>
      </c>
      <c r="BN86" s="332">
        <f t="shared" si="101"/>
        <v>1.654695</v>
      </c>
      <c r="BO86" s="332">
        <f t="shared" si="101"/>
        <v>1.654695</v>
      </c>
      <c r="BP86" s="332">
        <f t="shared" si="101"/>
        <v>1.6027829999999998</v>
      </c>
      <c r="BQ86" s="332">
        <f t="shared" si="101"/>
        <v>1.7033625000000003</v>
      </c>
      <c r="BR86" s="332">
        <f t="shared" si="101"/>
        <v>1.7033625000000003</v>
      </c>
      <c r="BS86" s="332">
        <f t="shared" si="101"/>
        <v>1.6181943749999999</v>
      </c>
      <c r="BT86" s="332">
        <f t="shared" si="101"/>
        <v>1.7033625000000003</v>
      </c>
      <c r="BU86" s="332">
        <f t="shared" si="101"/>
        <v>1.7033625000000003</v>
      </c>
      <c r="BV86" s="331">
        <f t="shared" si="109"/>
        <v>1.6219039200000001</v>
      </c>
      <c r="BW86" s="332">
        <f t="shared" si="102"/>
        <v>1.6061572800000001</v>
      </c>
      <c r="BX86" s="332">
        <f t="shared" si="102"/>
        <v>1.7208828</v>
      </c>
      <c r="BY86" s="332">
        <f t="shared" si="102"/>
        <v>1.6348386599999998</v>
      </c>
      <c r="BZ86" s="332">
        <f t="shared" si="102"/>
        <v>1.7208828</v>
      </c>
      <c r="CA86" s="332">
        <f t="shared" si="102"/>
        <v>1.7208828</v>
      </c>
      <c r="CB86" s="332">
        <f t="shared" si="102"/>
        <v>1.6668943199999999</v>
      </c>
      <c r="CC86" s="332">
        <f t="shared" si="102"/>
        <v>1.7714970000000003</v>
      </c>
      <c r="CD86" s="332">
        <f t="shared" si="102"/>
        <v>1.7714970000000003</v>
      </c>
      <c r="CE86" s="332">
        <f t="shared" si="102"/>
        <v>1.68292215</v>
      </c>
      <c r="CF86" s="332">
        <f t="shared" si="102"/>
        <v>1.7714970000000003</v>
      </c>
      <c r="CG86" s="327">
        <f t="shared" si="102"/>
        <v>1.7714970000000003</v>
      </c>
      <c r="CH86" s="331">
        <f t="shared" si="110"/>
        <v>1.7029991160000002</v>
      </c>
      <c r="CI86" s="332">
        <f t="shared" si="103"/>
        <v>1.6864651440000002</v>
      </c>
      <c r="CJ86" s="332">
        <f t="shared" si="103"/>
        <v>1.8069269400000001</v>
      </c>
      <c r="CK86" s="332">
        <f t="shared" si="103"/>
        <v>1.7165805929999998</v>
      </c>
      <c r="CL86" s="332">
        <f t="shared" si="103"/>
        <v>1.8069269400000001</v>
      </c>
      <c r="CM86" s="332">
        <f t="shared" si="103"/>
        <v>1.8069269400000001</v>
      </c>
      <c r="CN86" s="332">
        <f t="shared" si="103"/>
        <v>1.750239036</v>
      </c>
      <c r="CO86" s="332">
        <f t="shared" si="103"/>
        <v>1.8600718500000004</v>
      </c>
      <c r="CP86" s="332">
        <f t="shared" si="103"/>
        <v>1.8600718500000004</v>
      </c>
      <c r="CQ86" s="332">
        <f t="shared" si="103"/>
        <v>1.7670682575000001</v>
      </c>
      <c r="CR86" s="332">
        <f t="shared" si="103"/>
        <v>1.8600718500000004</v>
      </c>
      <c r="CS86" s="327">
        <f t="shared" si="103"/>
        <v>1.8600718500000004</v>
      </c>
    </row>
    <row r="87" spans="1:97" s="314" customFormat="1" x14ac:dyDescent="0.25">
      <c r="A87" s="314" t="s">
        <v>69</v>
      </c>
      <c r="B87" s="322">
        <f t="shared" si="104"/>
        <v>1.1428571428571428</v>
      </c>
      <c r="C87" s="322">
        <f t="shared" si="104"/>
        <v>1.1818181818181819</v>
      </c>
      <c r="D87" s="322">
        <f t="shared" si="104"/>
        <v>1.375</v>
      </c>
      <c r="E87" s="322">
        <f t="shared" si="104"/>
        <v>1</v>
      </c>
      <c r="F87" s="322">
        <f t="shared" si="104"/>
        <v>1.0769230769230769</v>
      </c>
      <c r="G87" s="322">
        <f t="shared" si="104"/>
        <v>1.2407407407407407</v>
      </c>
      <c r="H87" s="322">
        <f t="shared" si="104"/>
        <v>1.375</v>
      </c>
      <c r="I87" s="322">
        <f t="shared" si="104"/>
        <v>1.3833333333333333</v>
      </c>
      <c r="J87" s="322">
        <f t="shared" si="104"/>
        <v>1.3114754098360655</v>
      </c>
      <c r="K87" s="322">
        <f t="shared" si="104"/>
        <v>1.3137254901960784</v>
      </c>
      <c r="L87" s="322">
        <f t="shared" si="104"/>
        <v>1.7746478873239437</v>
      </c>
      <c r="M87" s="323">
        <f t="shared" si="104"/>
        <v>2.1111111111111112</v>
      </c>
      <c r="N87" s="322">
        <f t="shared" si="104"/>
        <v>1.5185185185185186</v>
      </c>
      <c r="O87" s="322">
        <f t="shared" si="104"/>
        <v>1.5714285714285714</v>
      </c>
      <c r="P87" s="322">
        <f t="shared" si="104"/>
        <v>1.631578947368421</v>
      </c>
      <c r="Q87" s="322">
        <f t="shared" si="104"/>
        <v>1.2962962962962963</v>
      </c>
      <c r="R87" s="322">
        <f t="shared" si="104"/>
        <v>1.3157894736842106</v>
      </c>
      <c r="S87" s="322">
        <f t="shared" si="104"/>
        <v>1.4528301886792452</v>
      </c>
      <c r="T87" s="322">
        <f t="shared" si="95"/>
        <v>1.4347826086956521</v>
      </c>
      <c r="U87" s="322">
        <f t="shared" si="95"/>
        <v>1.3888888888888888</v>
      </c>
      <c r="V87" s="324">
        <v>1.5</v>
      </c>
      <c r="W87" s="324">
        <v>1.4</v>
      </c>
      <c r="X87" s="324">
        <v>1.5</v>
      </c>
      <c r="Y87" s="325">
        <v>1.6</v>
      </c>
      <c r="Z87" s="326">
        <v>1.4</v>
      </c>
      <c r="AA87" s="326">
        <v>1.4</v>
      </c>
      <c r="AB87" s="326">
        <v>1.5</v>
      </c>
      <c r="AC87" s="326">
        <f t="shared" si="105"/>
        <v>1.4249999999999998</v>
      </c>
      <c r="AD87" s="326">
        <v>1.5</v>
      </c>
      <c r="AE87" s="326">
        <v>1.5</v>
      </c>
      <c r="AF87" s="326">
        <f t="shared" si="106"/>
        <v>1.4249999999999998</v>
      </c>
      <c r="AG87" s="326">
        <v>1.5</v>
      </c>
      <c r="AH87" s="326">
        <v>1.5</v>
      </c>
      <c r="AI87" s="326">
        <f t="shared" si="107"/>
        <v>1.4249999999999998</v>
      </c>
      <c r="AJ87" s="326">
        <v>1.5</v>
      </c>
      <c r="AK87" s="327">
        <v>1.5</v>
      </c>
      <c r="AL87" s="331">
        <f t="shared" si="108"/>
        <v>1.4419999999999999</v>
      </c>
      <c r="AM87" s="332">
        <f t="shared" si="96"/>
        <v>1.4279999999999999</v>
      </c>
      <c r="AN87" s="332">
        <f t="shared" si="96"/>
        <v>1.53</v>
      </c>
      <c r="AO87" s="332">
        <f t="shared" si="97"/>
        <v>1.4534999999999998</v>
      </c>
      <c r="AP87" s="332">
        <f t="shared" si="97"/>
        <v>1.53</v>
      </c>
      <c r="AQ87" s="332">
        <f t="shared" si="98"/>
        <v>1.53</v>
      </c>
      <c r="AR87" s="332">
        <f t="shared" si="99"/>
        <v>1.4819999999999998</v>
      </c>
      <c r="AS87" s="332">
        <f t="shared" si="100"/>
        <v>1.5750000000000002</v>
      </c>
      <c r="AT87" s="332">
        <f t="shared" si="100"/>
        <v>1.5750000000000002</v>
      </c>
      <c r="AU87" s="332">
        <f t="shared" si="100"/>
        <v>1.4962499999999999</v>
      </c>
      <c r="AV87" s="332">
        <f t="shared" si="100"/>
        <v>1.5750000000000002</v>
      </c>
      <c r="AW87" s="327">
        <f t="shared" si="100"/>
        <v>1.5750000000000002</v>
      </c>
      <c r="AX87" s="331">
        <f t="shared" si="100"/>
        <v>1.5141</v>
      </c>
      <c r="AY87" s="332">
        <f t="shared" si="100"/>
        <v>1.4994000000000001</v>
      </c>
      <c r="AZ87" s="332">
        <f t="shared" si="100"/>
        <v>1.6065</v>
      </c>
      <c r="BA87" s="332">
        <f t="shared" si="100"/>
        <v>1.5261749999999998</v>
      </c>
      <c r="BB87" s="332">
        <f t="shared" si="100"/>
        <v>1.6065</v>
      </c>
      <c r="BC87" s="332">
        <f t="shared" si="100"/>
        <v>1.6065</v>
      </c>
      <c r="BD87" s="332">
        <f t="shared" si="100"/>
        <v>1.5560999999999998</v>
      </c>
      <c r="BE87" s="332">
        <f t="shared" si="100"/>
        <v>1.6537500000000003</v>
      </c>
      <c r="BF87" s="332">
        <f t="shared" si="100"/>
        <v>1.6537500000000003</v>
      </c>
      <c r="BG87" s="332">
        <f t="shared" si="100"/>
        <v>1.5710624999999998</v>
      </c>
      <c r="BH87" s="332">
        <f t="shared" si="100"/>
        <v>1.6537500000000003</v>
      </c>
      <c r="BI87" s="332">
        <f t="shared" si="100"/>
        <v>1.6537500000000003</v>
      </c>
      <c r="BJ87" s="331">
        <f t="shared" si="111"/>
        <v>1.559523</v>
      </c>
      <c r="BK87" s="332">
        <f t="shared" si="111"/>
        <v>1.5443820000000001</v>
      </c>
      <c r="BL87" s="332">
        <f t="shared" si="101"/>
        <v>1.654695</v>
      </c>
      <c r="BM87" s="332">
        <f t="shared" si="101"/>
        <v>1.5719602499999998</v>
      </c>
      <c r="BN87" s="332">
        <f t="shared" si="101"/>
        <v>1.654695</v>
      </c>
      <c r="BO87" s="332">
        <f t="shared" si="101"/>
        <v>1.654695</v>
      </c>
      <c r="BP87" s="332">
        <f t="shared" si="101"/>
        <v>1.6027829999999998</v>
      </c>
      <c r="BQ87" s="332">
        <f t="shared" si="101"/>
        <v>1.7033625000000003</v>
      </c>
      <c r="BR87" s="332">
        <f t="shared" si="101"/>
        <v>1.7033625000000003</v>
      </c>
      <c r="BS87" s="332">
        <f t="shared" si="101"/>
        <v>1.6181943749999999</v>
      </c>
      <c r="BT87" s="332">
        <f t="shared" si="101"/>
        <v>1.7033625000000003</v>
      </c>
      <c r="BU87" s="332">
        <f t="shared" si="101"/>
        <v>1.7033625000000003</v>
      </c>
      <c r="BV87" s="331">
        <f t="shared" si="109"/>
        <v>1.6219039200000001</v>
      </c>
      <c r="BW87" s="332">
        <f t="shared" si="102"/>
        <v>1.6061572800000001</v>
      </c>
      <c r="BX87" s="332">
        <f t="shared" si="102"/>
        <v>1.7208828</v>
      </c>
      <c r="BY87" s="332">
        <f t="shared" si="102"/>
        <v>1.6348386599999998</v>
      </c>
      <c r="BZ87" s="332">
        <f t="shared" si="102"/>
        <v>1.7208828</v>
      </c>
      <c r="CA87" s="332">
        <f t="shared" si="102"/>
        <v>1.7208828</v>
      </c>
      <c r="CB87" s="332">
        <f t="shared" si="102"/>
        <v>1.6668943199999999</v>
      </c>
      <c r="CC87" s="332">
        <f t="shared" si="102"/>
        <v>1.7714970000000003</v>
      </c>
      <c r="CD87" s="332">
        <f t="shared" si="102"/>
        <v>1.7714970000000003</v>
      </c>
      <c r="CE87" s="332">
        <f t="shared" si="102"/>
        <v>1.68292215</v>
      </c>
      <c r="CF87" s="332">
        <f t="shared" si="102"/>
        <v>1.7714970000000003</v>
      </c>
      <c r="CG87" s="327">
        <f t="shared" si="102"/>
        <v>1.7714970000000003</v>
      </c>
      <c r="CH87" s="331">
        <f t="shared" si="110"/>
        <v>1.7029991160000002</v>
      </c>
      <c r="CI87" s="332">
        <f t="shared" si="103"/>
        <v>1.6864651440000002</v>
      </c>
      <c r="CJ87" s="332">
        <f t="shared" si="103"/>
        <v>1.8069269400000001</v>
      </c>
      <c r="CK87" s="332">
        <f t="shared" si="103"/>
        <v>1.7165805929999998</v>
      </c>
      <c r="CL87" s="332">
        <f t="shared" si="103"/>
        <v>1.8069269400000001</v>
      </c>
      <c r="CM87" s="332">
        <f t="shared" si="103"/>
        <v>1.8069269400000001</v>
      </c>
      <c r="CN87" s="332">
        <f t="shared" si="103"/>
        <v>1.750239036</v>
      </c>
      <c r="CO87" s="332">
        <f t="shared" si="103"/>
        <v>1.8600718500000004</v>
      </c>
      <c r="CP87" s="332">
        <f t="shared" si="103"/>
        <v>1.8600718500000004</v>
      </c>
      <c r="CQ87" s="332">
        <f t="shared" si="103"/>
        <v>1.7670682575000001</v>
      </c>
      <c r="CR87" s="332">
        <f t="shared" si="103"/>
        <v>1.8600718500000004</v>
      </c>
      <c r="CS87" s="327">
        <f t="shared" si="103"/>
        <v>1.8600718500000004</v>
      </c>
    </row>
    <row r="88" spans="1:97" s="333" customFormat="1" x14ac:dyDescent="0.25">
      <c r="A88" s="333" t="s">
        <v>100</v>
      </c>
      <c r="B88" s="334">
        <f t="shared" si="104"/>
        <v>1.264406779661017</v>
      </c>
      <c r="C88" s="334">
        <f t="shared" si="104"/>
        <v>1.3964757709251101</v>
      </c>
      <c r="D88" s="334">
        <f t="shared" si="104"/>
        <v>1.6830065359477124</v>
      </c>
      <c r="E88" s="334">
        <f t="shared" si="104"/>
        <v>1.645</v>
      </c>
      <c r="F88" s="334">
        <f t="shared" si="104"/>
        <v>1.3819742489270386</v>
      </c>
      <c r="G88" s="334">
        <f t="shared" si="104"/>
        <v>1.4788990825688073</v>
      </c>
      <c r="H88" s="334">
        <f t="shared" si="104"/>
        <v>1.5135658914728682</v>
      </c>
      <c r="I88" s="334">
        <f t="shared" si="104"/>
        <v>1.4085510688836105</v>
      </c>
      <c r="J88" s="334">
        <f t="shared" si="104"/>
        <v>1.5843071786310519</v>
      </c>
      <c r="K88" s="334">
        <f t="shared" si="104"/>
        <v>1.534412955465587</v>
      </c>
      <c r="L88" s="334">
        <f t="shared" si="104"/>
        <v>1.978688524590164</v>
      </c>
      <c r="M88" s="335">
        <f t="shared" si="104"/>
        <v>2.1157894736842104</v>
      </c>
      <c r="N88" s="334">
        <f t="shared" si="104"/>
        <v>1.4481327800829875</v>
      </c>
      <c r="O88" s="334">
        <f t="shared" si="104"/>
        <v>1.4334763948497855</v>
      </c>
      <c r="P88" s="334">
        <f t="shared" si="104"/>
        <v>1.8980477223427332</v>
      </c>
      <c r="Q88" s="334">
        <f t="shared" si="104"/>
        <v>1.8990610328638498</v>
      </c>
      <c r="R88" s="334">
        <f t="shared" si="104"/>
        <v>1.5811764705882352</v>
      </c>
      <c r="S88" s="334">
        <f t="shared" si="104"/>
        <v>1.7663230240549828</v>
      </c>
      <c r="T88" s="336">
        <f t="shared" si="95"/>
        <v>1.6004464285714286</v>
      </c>
      <c r="U88" s="336">
        <f t="shared" si="95"/>
        <v>1.6258741258741258</v>
      </c>
      <c r="V88" s="336">
        <f t="shared" ref="V88:CG88" si="112">IFERROR(V77/V55,"")</f>
        <v>1.7462722392691028</v>
      </c>
      <c r="W88" s="336">
        <f t="shared" si="112"/>
        <v>1.6604771225502102</v>
      </c>
      <c r="X88" s="336">
        <f t="shared" si="112"/>
        <v>1.7416214408321942</v>
      </c>
      <c r="Y88" s="337">
        <f t="shared" si="112"/>
        <v>1.8473217898412084</v>
      </c>
      <c r="Z88" s="338">
        <f t="shared" si="112"/>
        <v>1.4000000000000001</v>
      </c>
      <c r="AA88" s="338">
        <f t="shared" si="112"/>
        <v>1.4</v>
      </c>
      <c r="AB88" s="338">
        <f t="shared" si="112"/>
        <v>1.6734645636607557</v>
      </c>
      <c r="AC88" s="338">
        <f t="shared" si="112"/>
        <v>1.5861112012637055</v>
      </c>
      <c r="AD88" s="338">
        <f t="shared" si="112"/>
        <v>1.7068714380270908</v>
      </c>
      <c r="AE88" s="338">
        <f t="shared" si="112"/>
        <v>1.710064673336817</v>
      </c>
      <c r="AF88" s="338">
        <f t="shared" si="112"/>
        <v>1.6506631807060661</v>
      </c>
      <c r="AG88" s="338">
        <f t="shared" si="112"/>
        <v>1.7573437905966471</v>
      </c>
      <c r="AH88" s="338">
        <f t="shared" si="112"/>
        <v>1.7549115828478274</v>
      </c>
      <c r="AI88" s="338">
        <f t="shared" si="112"/>
        <v>1.6708306145156846</v>
      </c>
      <c r="AJ88" s="338">
        <f t="shared" si="112"/>
        <v>1.7538745953170269</v>
      </c>
      <c r="AK88" s="339">
        <f t="shared" si="112"/>
        <v>1.73771585003733</v>
      </c>
      <c r="AL88" s="338">
        <f t="shared" si="112"/>
        <v>1.4419999999999999</v>
      </c>
      <c r="AM88" s="338">
        <f t="shared" si="112"/>
        <v>1.4279999999999997</v>
      </c>
      <c r="AN88" s="338">
        <f t="shared" si="112"/>
        <v>1.6943170838529018</v>
      </c>
      <c r="AO88" s="338">
        <f t="shared" si="112"/>
        <v>1.617494989173297</v>
      </c>
      <c r="AP88" s="338">
        <f t="shared" si="112"/>
        <v>1.753200216768471</v>
      </c>
      <c r="AQ88" s="338">
        <f t="shared" si="112"/>
        <v>1.7550709148816628</v>
      </c>
      <c r="AR88" s="338">
        <f t="shared" si="112"/>
        <v>1.7247338446912042</v>
      </c>
      <c r="AS88" s="338">
        <f t="shared" si="112"/>
        <v>1.8517297773570149</v>
      </c>
      <c r="AT88" s="338">
        <f t="shared" si="112"/>
        <v>1.8443633073214023</v>
      </c>
      <c r="AU88" s="338">
        <f t="shared" si="112"/>
        <v>1.7542543760022955</v>
      </c>
      <c r="AV88" s="338">
        <f t="shared" si="112"/>
        <v>1.844372931705766</v>
      </c>
      <c r="AW88" s="339">
        <f t="shared" si="112"/>
        <v>1.8359321394932333</v>
      </c>
      <c r="AX88" s="338">
        <f t="shared" si="112"/>
        <v>1.5141000000000002</v>
      </c>
      <c r="AY88" s="338">
        <f t="shared" si="112"/>
        <v>1.4994000000000001</v>
      </c>
      <c r="AZ88" s="338">
        <f t="shared" si="112"/>
        <v>1.7823633784724993</v>
      </c>
      <c r="BA88" s="338">
        <f t="shared" si="112"/>
        <v>1.7001244863886522</v>
      </c>
      <c r="BB88" s="338">
        <f t="shared" si="112"/>
        <v>1.8343478835707243</v>
      </c>
      <c r="BC88" s="338">
        <f t="shared" si="112"/>
        <v>1.8335342959804013</v>
      </c>
      <c r="BD88" s="338">
        <f t="shared" si="112"/>
        <v>1.800223209472176</v>
      </c>
      <c r="BE88" s="338">
        <f t="shared" si="112"/>
        <v>1.92977606355618</v>
      </c>
      <c r="BF88" s="338">
        <f t="shared" si="112"/>
        <v>1.9179329540957306</v>
      </c>
      <c r="BG88" s="338">
        <f t="shared" si="112"/>
        <v>1.8196315556190839</v>
      </c>
      <c r="BH88" s="338">
        <f t="shared" si="112"/>
        <v>1.9121420087146768</v>
      </c>
      <c r="BI88" s="339">
        <f t="shared" si="112"/>
        <v>1.9061987866829744</v>
      </c>
      <c r="BJ88" s="338">
        <f t="shared" si="112"/>
        <v>1.5595230000000002</v>
      </c>
      <c r="BK88" s="338">
        <f t="shared" si="112"/>
        <v>1.5443820000000004</v>
      </c>
      <c r="BL88" s="338">
        <f t="shared" si="112"/>
        <v>1.8239716475566814</v>
      </c>
      <c r="BM88" s="338">
        <f t="shared" si="112"/>
        <v>1.74011121747328</v>
      </c>
      <c r="BN88" s="338">
        <f t="shared" si="112"/>
        <v>1.8780123015540013</v>
      </c>
      <c r="BO88" s="338">
        <f t="shared" si="112"/>
        <v>1.8790553457692611</v>
      </c>
      <c r="BP88" s="338">
        <f t="shared" si="112"/>
        <v>1.8454802989888792</v>
      </c>
      <c r="BQ88" s="338">
        <f t="shared" si="112"/>
        <v>1.9791124788396857</v>
      </c>
      <c r="BR88" s="338">
        <f t="shared" si="112"/>
        <v>1.9689737009295263</v>
      </c>
      <c r="BS88" s="338">
        <f t="shared" si="112"/>
        <v>1.8685571817524798</v>
      </c>
      <c r="BT88" s="338">
        <f t="shared" si="112"/>
        <v>1.9630747591238233</v>
      </c>
      <c r="BU88" s="339">
        <f t="shared" si="112"/>
        <v>1.9558964692065919</v>
      </c>
      <c r="BV88" s="338">
        <f t="shared" si="112"/>
        <v>1.6219039200000005</v>
      </c>
      <c r="BW88" s="338">
        <f t="shared" si="112"/>
        <v>1.6061572800000001</v>
      </c>
      <c r="BX88" s="338">
        <f t="shared" si="112"/>
        <v>1.8898677621347268</v>
      </c>
      <c r="BY88" s="338">
        <f t="shared" si="112"/>
        <v>1.8038722604856676</v>
      </c>
      <c r="BZ88" s="338">
        <f t="shared" si="112"/>
        <v>1.9490416890317521</v>
      </c>
      <c r="CA88" s="338">
        <f t="shared" si="112"/>
        <v>1.9525192870906813</v>
      </c>
      <c r="CB88" s="338">
        <f t="shared" si="112"/>
        <v>1.9182639850733429</v>
      </c>
      <c r="CC88" s="338">
        <f t="shared" si="112"/>
        <v>2.0583061523355455</v>
      </c>
      <c r="CD88" s="338">
        <f t="shared" si="112"/>
        <v>2.048435997391918</v>
      </c>
      <c r="CE88" s="338">
        <f t="shared" si="112"/>
        <v>1.9442162607190383</v>
      </c>
      <c r="CF88" s="338">
        <f t="shared" si="112"/>
        <v>2.0433057856475099</v>
      </c>
      <c r="CG88" s="339">
        <f t="shared" si="112"/>
        <v>2.0362683697399273</v>
      </c>
      <c r="CH88" s="338">
        <f t="shared" ref="CH88:CS88" si="113">IFERROR(CH77/CH55,"")</f>
        <v>1.7029991160000004</v>
      </c>
      <c r="CI88" s="338">
        <f t="shared" si="113"/>
        <v>1.6864651440000002</v>
      </c>
      <c r="CJ88" s="338">
        <f t="shared" si="113"/>
        <v>1.9854289035486421</v>
      </c>
      <c r="CK88" s="338">
        <f t="shared" si="113"/>
        <v>1.8942659606283474</v>
      </c>
      <c r="CL88" s="338">
        <f t="shared" si="113"/>
        <v>2.0459528314445015</v>
      </c>
      <c r="CM88" s="338">
        <f t="shared" si="113"/>
        <v>2.0489733313276819</v>
      </c>
      <c r="CN88" s="338">
        <f t="shared" si="113"/>
        <v>2.0124625422542479</v>
      </c>
      <c r="CO88" s="338">
        <f t="shared" si="113"/>
        <v>2.1596705581087812</v>
      </c>
      <c r="CP88" s="338">
        <f t="shared" si="113"/>
        <v>2.1492138766973508</v>
      </c>
      <c r="CQ88" s="338">
        <f t="shared" si="113"/>
        <v>2.0395758931613504</v>
      </c>
      <c r="CR88" s="338">
        <f t="shared" si="113"/>
        <v>2.1433875727432357</v>
      </c>
      <c r="CS88" s="339">
        <f t="shared" si="113"/>
        <v>2.1356437376126349</v>
      </c>
    </row>
    <row r="90" spans="1:97" s="139" customFormat="1" x14ac:dyDescent="0.25">
      <c r="A90" s="134"/>
      <c r="B90" s="134"/>
      <c r="C90" s="135"/>
      <c r="D90" s="135"/>
      <c r="E90" s="135"/>
      <c r="F90" s="135"/>
      <c r="G90" s="135"/>
      <c r="H90" s="135"/>
      <c r="I90" s="135"/>
      <c r="J90" s="135"/>
      <c r="K90" s="135"/>
      <c r="L90" s="135"/>
      <c r="M90" s="136"/>
      <c r="N90" s="135"/>
      <c r="O90" s="135"/>
      <c r="P90" s="135"/>
      <c r="Q90" s="135"/>
      <c r="R90" s="135"/>
      <c r="S90" s="135"/>
      <c r="T90" s="135"/>
      <c r="U90" s="135"/>
      <c r="V90" s="135"/>
      <c r="W90" s="135"/>
      <c r="X90" s="135"/>
      <c r="Y90" s="136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6"/>
      <c r="AL90" s="135"/>
      <c r="AM90" s="135"/>
      <c r="AN90" s="135"/>
      <c r="AO90" s="135"/>
      <c r="AP90" s="135"/>
      <c r="AQ90" s="135"/>
      <c r="AR90" s="135"/>
      <c r="AS90" s="135"/>
      <c r="AT90" s="135"/>
      <c r="AU90" s="135"/>
      <c r="AV90" s="135"/>
      <c r="AW90" s="136"/>
      <c r="AX90" s="135"/>
      <c r="AY90" s="135"/>
      <c r="AZ90" s="135"/>
      <c r="BA90" s="135"/>
      <c r="BB90" s="135"/>
      <c r="BC90" s="135"/>
      <c r="BD90" s="135"/>
      <c r="BE90" s="135"/>
      <c r="BF90" s="135"/>
      <c r="BG90" s="135"/>
      <c r="BH90" s="135"/>
      <c r="BI90" s="136"/>
      <c r="BJ90" s="135"/>
      <c r="BK90" s="135"/>
      <c r="BL90" s="135"/>
      <c r="BM90" s="135"/>
      <c r="BN90" s="135"/>
      <c r="BO90" s="135"/>
      <c r="BP90" s="135"/>
      <c r="BQ90" s="135"/>
      <c r="BR90" s="135"/>
      <c r="BS90" s="135"/>
      <c r="BT90" s="135"/>
      <c r="BU90" s="136"/>
      <c r="BV90" s="135"/>
      <c r="BW90" s="135"/>
      <c r="BX90" s="135"/>
      <c r="BY90" s="135"/>
      <c r="BZ90" s="135"/>
      <c r="CA90" s="135"/>
      <c r="CB90" s="135"/>
      <c r="CC90" s="135"/>
      <c r="CD90" s="135"/>
      <c r="CE90" s="135"/>
      <c r="CF90" s="135"/>
      <c r="CG90" s="136"/>
      <c r="CH90" s="135"/>
      <c r="CI90" s="135"/>
      <c r="CJ90" s="135"/>
      <c r="CK90" s="135"/>
      <c r="CL90" s="135"/>
      <c r="CM90" s="135"/>
      <c r="CN90" s="135"/>
      <c r="CO90" s="135"/>
      <c r="CP90" s="135"/>
      <c r="CQ90" s="135"/>
      <c r="CR90" s="135"/>
      <c r="CS90" s="136"/>
    </row>
    <row r="91" spans="1:97" s="140" customFormat="1" x14ac:dyDescent="0.25">
      <c r="A91" s="140" t="s">
        <v>106</v>
      </c>
      <c r="B91" s="140">
        <f t="shared" ref="B91:BM91" si="114">B58</f>
        <v>42005</v>
      </c>
      <c r="C91" s="140">
        <f t="shared" si="114"/>
        <v>42036</v>
      </c>
      <c r="D91" s="140">
        <f t="shared" si="114"/>
        <v>42064</v>
      </c>
      <c r="E91" s="140">
        <f t="shared" si="114"/>
        <v>42095</v>
      </c>
      <c r="F91" s="140">
        <f t="shared" si="114"/>
        <v>42125</v>
      </c>
      <c r="G91" s="140">
        <f t="shared" si="114"/>
        <v>42156</v>
      </c>
      <c r="H91" s="140">
        <f t="shared" si="114"/>
        <v>42186</v>
      </c>
      <c r="I91" s="140">
        <f t="shared" si="114"/>
        <v>42217</v>
      </c>
      <c r="J91" s="140">
        <f t="shared" si="114"/>
        <v>42248</v>
      </c>
      <c r="K91" s="140">
        <f t="shared" si="114"/>
        <v>42278</v>
      </c>
      <c r="L91" s="140">
        <f t="shared" si="114"/>
        <v>42309</v>
      </c>
      <c r="M91" s="141">
        <f t="shared" si="114"/>
        <v>42339</v>
      </c>
      <c r="N91" s="140">
        <f t="shared" si="114"/>
        <v>42370</v>
      </c>
      <c r="O91" s="140">
        <f t="shared" si="114"/>
        <v>42401</v>
      </c>
      <c r="P91" s="140">
        <f t="shared" si="114"/>
        <v>42430</v>
      </c>
      <c r="Q91" s="140">
        <f t="shared" si="114"/>
        <v>42461</v>
      </c>
      <c r="R91" s="140">
        <f t="shared" si="114"/>
        <v>42491</v>
      </c>
      <c r="S91" s="140">
        <f t="shared" si="114"/>
        <v>42522</v>
      </c>
      <c r="T91" s="307">
        <f t="shared" si="114"/>
        <v>42552</v>
      </c>
      <c r="U91" s="307">
        <f t="shared" si="114"/>
        <v>42583</v>
      </c>
      <c r="V91" s="307">
        <f t="shared" si="114"/>
        <v>42614</v>
      </c>
      <c r="W91" s="307">
        <f t="shared" si="114"/>
        <v>42644</v>
      </c>
      <c r="X91" s="307">
        <f t="shared" si="114"/>
        <v>42675</v>
      </c>
      <c r="Y91" s="308">
        <f t="shared" si="114"/>
        <v>42705</v>
      </c>
      <c r="Z91" s="140">
        <f t="shared" si="114"/>
        <v>42752</v>
      </c>
      <c r="AA91" s="140">
        <f t="shared" si="114"/>
        <v>42783</v>
      </c>
      <c r="AB91" s="140">
        <f t="shared" si="114"/>
        <v>42811</v>
      </c>
      <c r="AC91" s="140">
        <f t="shared" si="114"/>
        <v>42842</v>
      </c>
      <c r="AD91" s="140">
        <f t="shared" si="114"/>
        <v>42872</v>
      </c>
      <c r="AE91" s="140">
        <f t="shared" si="114"/>
        <v>42903</v>
      </c>
      <c r="AF91" s="140">
        <f t="shared" si="114"/>
        <v>42933</v>
      </c>
      <c r="AG91" s="140">
        <f t="shared" si="114"/>
        <v>42964</v>
      </c>
      <c r="AH91" s="140">
        <f t="shared" si="114"/>
        <v>42995</v>
      </c>
      <c r="AI91" s="140">
        <f t="shared" si="114"/>
        <v>43025</v>
      </c>
      <c r="AJ91" s="140">
        <f t="shared" si="114"/>
        <v>43056</v>
      </c>
      <c r="AK91" s="141">
        <f t="shared" si="114"/>
        <v>43086</v>
      </c>
      <c r="AL91" s="140">
        <f t="shared" si="114"/>
        <v>43118</v>
      </c>
      <c r="AM91" s="140">
        <f t="shared" si="114"/>
        <v>43149</v>
      </c>
      <c r="AN91" s="140">
        <f t="shared" si="114"/>
        <v>43177</v>
      </c>
      <c r="AO91" s="140">
        <f t="shared" si="114"/>
        <v>43208</v>
      </c>
      <c r="AP91" s="140">
        <f t="shared" si="114"/>
        <v>43238</v>
      </c>
      <c r="AQ91" s="140">
        <f t="shared" si="114"/>
        <v>43269</v>
      </c>
      <c r="AR91" s="140">
        <f t="shared" si="114"/>
        <v>43299</v>
      </c>
      <c r="AS91" s="140">
        <f t="shared" si="114"/>
        <v>43330</v>
      </c>
      <c r="AT91" s="140">
        <f t="shared" si="114"/>
        <v>43361</v>
      </c>
      <c r="AU91" s="140">
        <f t="shared" si="114"/>
        <v>43391</v>
      </c>
      <c r="AV91" s="140">
        <f t="shared" si="114"/>
        <v>43422</v>
      </c>
      <c r="AW91" s="141">
        <f t="shared" si="114"/>
        <v>43452</v>
      </c>
      <c r="AX91" s="140">
        <f t="shared" si="114"/>
        <v>43483</v>
      </c>
      <c r="AY91" s="140">
        <f t="shared" si="114"/>
        <v>43514</v>
      </c>
      <c r="AZ91" s="140">
        <f t="shared" si="114"/>
        <v>43542</v>
      </c>
      <c r="BA91" s="140">
        <f t="shared" si="114"/>
        <v>43573</v>
      </c>
      <c r="BB91" s="140">
        <f t="shared" si="114"/>
        <v>43603</v>
      </c>
      <c r="BC91" s="140">
        <f t="shared" si="114"/>
        <v>43634</v>
      </c>
      <c r="BD91" s="140">
        <f t="shared" si="114"/>
        <v>43664</v>
      </c>
      <c r="BE91" s="140">
        <f t="shared" si="114"/>
        <v>43695</v>
      </c>
      <c r="BF91" s="140">
        <f t="shared" si="114"/>
        <v>43726</v>
      </c>
      <c r="BG91" s="140">
        <f t="shared" si="114"/>
        <v>43756</v>
      </c>
      <c r="BH91" s="140">
        <f t="shared" si="114"/>
        <v>43787</v>
      </c>
      <c r="BI91" s="141">
        <f t="shared" si="114"/>
        <v>43817</v>
      </c>
      <c r="BJ91" s="140">
        <f t="shared" si="114"/>
        <v>43848</v>
      </c>
      <c r="BK91" s="140">
        <f t="shared" si="114"/>
        <v>43879</v>
      </c>
      <c r="BL91" s="140">
        <f t="shared" si="114"/>
        <v>43908</v>
      </c>
      <c r="BM91" s="140">
        <f t="shared" si="114"/>
        <v>43939</v>
      </c>
      <c r="BN91" s="140">
        <f t="shared" ref="BN91:CS91" si="115">BN58</f>
        <v>43969</v>
      </c>
      <c r="BO91" s="140">
        <f t="shared" si="115"/>
        <v>44000</v>
      </c>
      <c r="BP91" s="140">
        <f t="shared" si="115"/>
        <v>44030</v>
      </c>
      <c r="BQ91" s="140">
        <f t="shared" si="115"/>
        <v>44061</v>
      </c>
      <c r="BR91" s="140">
        <f t="shared" si="115"/>
        <v>44092</v>
      </c>
      <c r="BS91" s="140">
        <f t="shared" si="115"/>
        <v>44122</v>
      </c>
      <c r="BT91" s="140">
        <f t="shared" si="115"/>
        <v>44153</v>
      </c>
      <c r="BU91" s="141">
        <f t="shared" si="115"/>
        <v>44183</v>
      </c>
      <c r="BV91" s="140">
        <f t="shared" si="115"/>
        <v>44214</v>
      </c>
      <c r="BW91" s="140">
        <f t="shared" si="115"/>
        <v>44245</v>
      </c>
      <c r="BX91" s="140">
        <f t="shared" si="115"/>
        <v>44273</v>
      </c>
      <c r="BY91" s="140">
        <f t="shared" si="115"/>
        <v>44304</v>
      </c>
      <c r="BZ91" s="140">
        <f t="shared" si="115"/>
        <v>44334</v>
      </c>
      <c r="CA91" s="140">
        <f t="shared" si="115"/>
        <v>44365</v>
      </c>
      <c r="CB91" s="140">
        <f t="shared" si="115"/>
        <v>44395</v>
      </c>
      <c r="CC91" s="140">
        <f t="shared" si="115"/>
        <v>44426</v>
      </c>
      <c r="CD91" s="140">
        <f t="shared" si="115"/>
        <v>44457</v>
      </c>
      <c r="CE91" s="140">
        <f t="shared" si="115"/>
        <v>44487</v>
      </c>
      <c r="CF91" s="140">
        <f t="shared" si="115"/>
        <v>44518</v>
      </c>
      <c r="CG91" s="141">
        <f t="shared" si="115"/>
        <v>44548</v>
      </c>
      <c r="CH91" s="140">
        <f t="shared" si="115"/>
        <v>44579</v>
      </c>
      <c r="CI91" s="140">
        <f t="shared" si="115"/>
        <v>44610</v>
      </c>
      <c r="CJ91" s="140">
        <f t="shared" si="115"/>
        <v>44638</v>
      </c>
      <c r="CK91" s="140">
        <f t="shared" si="115"/>
        <v>44669</v>
      </c>
      <c r="CL91" s="140">
        <f t="shared" si="115"/>
        <v>44699</v>
      </c>
      <c r="CM91" s="140">
        <f t="shared" si="115"/>
        <v>44730</v>
      </c>
      <c r="CN91" s="140">
        <f t="shared" si="115"/>
        <v>44760</v>
      </c>
      <c r="CO91" s="140">
        <f t="shared" si="115"/>
        <v>44791</v>
      </c>
      <c r="CP91" s="140">
        <f t="shared" si="115"/>
        <v>44822</v>
      </c>
      <c r="CQ91" s="140">
        <f t="shared" si="115"/>
        <v>44852</v>
      </c>
      <c r="CR91" s="140">
        <f t="shared" si="115"/>
        <v>44883</v>
      </c>
      <c r="CS91" s="141">
        <f t="shared" si="115"/>
        <v>44913</v>
      </c>
    </row>
    <row r="92" spans="1:97" s="224" customFormat="1" x14ac:dyDescent="0.25">
      <c r="A92" s="224" t="s">
        <v>99</v>
      </c>
      <c r="B92" s="224">
        <f>IFERROR(B22/B70,"")</f>
        <v>24.565066666666667</v>
      </c>
      <c r="C92" s="224">
        <f t="shared" ref="C92:U99" si="116">IFERROR(C22/C70,"")</f>
        <v>18.591706896551724</v>
      </c>
      <c r="D92" s="224">
        <f t="shared" si="116"/>
        <v>28.496982608695649</v>
      </c>
      <c r="E92" s="224">
        <f t="shared" si="116"/>
        <v>31.991796666666669</v>
      </c>
      <c r="F92" s="224">
        <f t="shared" si="116"/>
        <v>26.556025125628143</v>
      </c>
      <c r="G92" s="224">
        <f t="shared" si="116"/>
        <v>34.870864197530871</v>
      </c>
      <c r="H92" s="224">
        <f t="shared" si="116"/>
        <v>38.586123015873014</v>
      </c>
      <c r="I92" s="224">
        <f t="shared" si="116"/>
        <v>26.90604255319149</v>
      </c>
      <c r="J92" s="224">
        <f t="shared" si="116"/>
        <v>38.575805653710248</v>
      </c>
      <c r="K92" s="224">
        <f t="shared" si="116"/>
        <v>28.562226148409824</v>
      </c>
      <c r="L92" s="224">
        <f t="shared" si="116"/>
        <v>28.422995967741937</v>
      </c>
      <c r="M92" s="225">
        <f t="shared" si="116"/>
        <v>31.607015584415532</v>
      </c>
      <c r="N92" s="224">
        <f t="shared" si="116"/>
        <v>33.558744680851063</v>
      </c>
      <c r="O92" s="224">
        <f t="shared" si="116"/>
        <v>30.835545454544906</v>
      </c>
      <c r="P92" s="224">
        <f t="shared" si="116"/>
        <v>30.458708333333252</v>
      </c>
      <c r="Q92" s="224">
        <f t="shared" si="116"/>
        <v>36.273361842105267</v>
      </c>
      <c r="R92" s="224">
        <f t="shared" si="116"/>
        <v>28.141784090909088</v>
      </c>
      <c r="S92" s="224">
        <f t="shared" si="116"/>
        <v>23.807105</v>
      </c>
      <c r="T92" s="224">
        <f t="shared" si="116"/>
        <v>31.484828947368424</v>
      </c>
      <c r="U92" s="224">
        <f t="shared" si="116"/>
        <v>27.292442176870747</v>
      </c>
      <c r="V92" s="226">
        <v>30</v>
      </c>
      <c r="W92" s="226">
        <v>30</v>
      </c>
      <c r="X92" s="226">
        <v>30</v>
      </c>
      <c r="Y92" s="227">
        <v>32.488445800774052</v>
      </c>
      <c r="Z92" s="226">
        <v>30</v>
      </c>
      <c r="AA92" s="340">
        <f>Z92</f>
        <v>30</v>
      </c>
      <c r="AB92" s="340">
        <v>30</v>
      </c>
      <c r="AC92" s="340">
        <f t="shared" ref="AC92:AK98" si="117">AB92</f>
        <v>30</v>
      </c>
      <c r="AD92" s="340">
        <f t="shared" si="117"/>
        <v>30</v>
      </c>
      <c r="AE92" s="340">
        <f t="shared" si="117"/>
        <v>30</v>
      </c>
      <c r="AF92" s="340">
        <f t="shared" si="117"/>
        <v>30</v>
      </c>
      <c r="AG92" s="340">
        <f t="shared" si="117"/>
        <v>30</v>
      </c>
      <c r="AH92" s="340">
        <f t="shared" si="117"/>
        <v>30</v>
      </c>
      <c r="AI92" s="340">
        <f t="shared" si="117"/>
        <v>30</v>
      </c>
      <c r="AJ92" s="340">
        <f t="shared" si="117"/>
        <v>30</v>
      </c>
      <c r="AK92" s="341">
        <f>AJ92</f>
        <v>30</v>
      </c>
      <c r="AL92" s="226">
        <f>AVERAGE(Z92:AK92)*1.05</f>
        <v>31.5</v>
      </c>
      <c r="AM92" s="340">
        <f>AL92</f>
        <v>31.5</v>
      </c>
      <c r="AN92" s="340">
        <f t="shared" ref="AN92:AW92" si="118">AM92</f>
        <v>31.5</v>
      </c>
      <c r="AO92" s="340">
        <f t="shared" si="118"/>
        <v>31.5</v>
      </c>
      <c r="AP92" s="340">
        <f t="shared" si="118"/>
        <v>31.5</v>
      </c>
      <c r="AQ92" s="340">
        <f t="shared" si="118"/>
        <v>31.5</v>
      </c>
      <c r="AR92" s="340">
        <f t="shared" si="118"/>
        <v>31.5</v>
      </c>
      <c r="AS92" s="340">
        <f t="shared" si="118"/>
        <v>31.5</v>
      </c>
      <c r="AT92" s="340">
        <f t="shared" si="118"/>
        <v>31.5</v>
      </c>
      <c r="AU92" s="340">
        <f t="shared" si="118"/>
        <v>31.5</v>
      </c>
      <c r="AV92" s="340">
        <f t="shared" si="118"/>
        <v>31.5</v>
      </c>
      <c r="AW92" s="341">
        <f t="shared" si="118"/>
        <v>31.5</v>
      </c>
      <c r="AX92" s="226">
        <f>AVERAGE(AL92:AW92)*1.07</f>
        <v>33.705000000000005</v>
      </c>
      <c r="AY92" s="340">
        <f>AX92</f>
        <v>33.705000000000005</v>
      </c>
      <c r="AZ92" s="340">
        <f t="shared" ref="AZ92:BI92" si="119">AY92</f>
        <v>33.705000000000005</v>
      </c>
      <c r="BA92" s="340">
        <f t="shared" si="119"/>
        <v>33.705000000000005</v>
      </c>
      <c r="BB92" s="340">
        <f t="shared" si="119"/>
        <v>33.705000000000005</v>
      </c>
      <c r="BC92" s="340">
        <f t="shared" si="119"/>
        <v>33.705000000000005</v>
      </c>
      <c r="BD92" s="340">
        <f t="shared" si="119"/>
        <v>33.705000000000005</v>
      </c>
      <c r="BE92" s="340">
        <f t="shared" si="119"/>
        <v>33.705000000000005</v>
      </c>
      <c r="BF92" s="340">
        <f t="shared" si="119"/>
        <v>33.705000000000005</v>
      </c>
      <c r="BG92" s="340">
        <f t="shared" si="119"/>
        <v>33.705000000000005</v>
      </c>
      <c r="BH92" s="340">
        <f t="shared" si="119"/>
        <v>33.705000000000005</v>
      </c>
      <c r="BI92" s="341">
        <f t="shared" si="119"/>
        <v>33.705000000000005</v>
      </c>
      <c r="BJ92" s="226">
        <f>AVERAGE(AX92:BI92)*1.06</f>
        <v>35.7273</v>
      </c>
      <c r="BK92" s="340">
        <f>BJ92</f>
        <v>35.7273</v>
      </c>
      <c r="BL92" s="340">
        <f t="shared" ref="BL92:BU92" si="120">BK92</f>
        <v>35.7273</v>
      </c>
      <c r="BM92" s="340">
        <f t="shared" si="120"/>
        <v>35.7273</v>
      </c>
      <c r="BN92" s="340">
        <f t="shared" si="120"/>
        <v>35.7273</v>
      </c>
      <c r="BO92" s="340">
        <f t="shared" si="120"/>
        <v>35.7273</v>
      </c>
      <c r="BP92" s="340">
        <f t="shared" si="120"/>
        <v>35.7273</v>
      </c>
      <c r="BQ92" s="340">
        <f t="shared" si="120"/>
        <v>35.7273</v>
      </c>
      <c r="BR92" s="340">
        <f t="shared" si="120"/>
        <v>35.7273</v>
      </c>
      <c r="BS92" s="340">
        <f t="shared" si="120"/>
        <v>35.7273</v>
      </c>
      <c r="BT92" s="340">
        <f t="shared" si="120"/>
        <v>35.7273</v>
      </c>
      <c r="BU92" s="341">
        <f t="shared" si="120"/>
        <v>35.7273</v>
      </c>
      <c r="BV92" s="226">
        <f>AVERAGE(BJ92:BU92)*1.08</f>
        <v>38.585484000000008</v>
      </c>
      <c r="BW92" s="340">
        <f>BV92</f>
        <v>38.585484000000008</v>
      </c>
      <c r="BX92" s="340">
        <f t="shared" ref="BX92:CG92" si="121">BW92</f>
        <v>38.585484000000008</v>
      </c>
      <c r="BY92" s="340">
        <f t="shared" si="121"/>
        <v>38.585484000000008</v>
      </c>
      <c r="BZ92" s="340">
        <f t="shared" si="121"/>
        <v>38.585484000000008</v>
      </c>
      <c r="CA92" s="340">
        <f t="shared" si="121"/>
        <v>38.585484000000008</v>
      </c>
      <c r="CB92" s="340">
        <f t="shared" si="121"/>
        <v>38.585484000000008</v>
      </c>
      <c r="CC92" s="340">
        <f t="shared" si="121"/>
        <v>38.585484000000008</v>
      </c>
      <c r="CD92" s="340">
        <f t="shared" si="121"/>
        <v>38.585484000000008</v>
      </c>
      <c r="CE92" s="340">
        <f t="shared" si="121"/>
        <v>38.585484000000008</v>
      </c>
      <c r="CF92" s="340">
        <f t="shared" si="121"/>
        <v>38.585484000000008</v>
      </c>
      <c r="CG92" s="341">
        <f t="shared" si="121"/>
        <v>38.585484000000008</v>
      </c>
      <c r="CH92" s="226">
        <f>AVERAGE(BV92:CG92)*1.09</f>
        <v>42.058177560000011</v>
      </c>
      <c r="CI92" s="340">
        <f>CH92</f>
        <v>42.058177560000011</v>
      </c>
      <c r="CJ92" s="340">
        <f t="shared" ref="CJ92:CS92" si="122">CI92</f>
        <v>42.058177560000011</v>
      </c>
      <c r="CK92" s="340">
        <f t="shared" si="122"/>
        <v>42.058177560000011</v>
      </c>
      <c r="CL92" s="340">
        <f t="shared" si="122"/>
        <v>42.058177560000011</v>
      </c>
      <c r="CM92" s="340">
        <f t="shared" si="122"/>
        <v>42.058177560000011</v>
      </c>
      <c r="CN92" s="340">
        <f t="shared" si="122"/>
        <v>42.058177560000011</v>
      </c>
      <c r="CO92" s="340">
        <f t="shared" si="122"/>
        <v>42.058177560000011</v>
      </c>
      <c r="CP92" s="340">
        <f t="shared" si="122"/>
        <v>42.058177560000011</v>
      </c>
      <c r="CQ92" s="340">
        <f t="shared" si="122"/>
        <v>42.058177560000011</v>
      </c>
      <c r="CR92" s="340">
        <f t="shared" si="122"/>
        <v>42.058177560000011</v>
      </c>
      <c r="CS92" s="341">
        <f t="shared" si="122"/>
        <v>42.058177560000011</v>
      </c>
    </row>
    <row r="93" spans="1:97" s="224" customFormat="1" x14ac:dyDescent="0.25">
      <c r="A93" s="224" t="s">
        <v>64</v>
      </c>
      <c r="B93" s="224">
        <f t="shared" ref="B93:S99" si="123">IFERROR(B23/B71,"")</f>
        <v>14.558849056603774</v>
      </c>
      <c r="C93" s="224">
        <f t="shared" si="123"/>
        <v>16.146166666666666</v>
      </c>
      <c r="D93" s="224">
        <f t="shared" si="123"/>
        <v>15.453551546391752</v>
      </c>
      <c r="E93" s="224">
        <f t="shared" si="123"/>
        <v>22.525333333333332</v>
      </c>
      <c r="F93" s="224">
        <f t="shared" si="123"/>
        <v>16.342366666666667</v>
      </c>
      <c r="G93" s="224">
        <f t="shared" si="123"/>
        <v>15.472935714285713</v>
      </c>
      <c r="H93" s="224">
        <f t="shared" si="123"/>
        <v>14.155029411764707</v>
      </c>
      <c r="I93" s="224">
        <f t="shared" si="123"/>
        <v>13.641843137254902</v>
      </c>
      <c r="J93" s="224">
        <f t="shared" si="123"/>
        <v>17.285173553719009</v>
      </c>
      <c r="K93" s="224">
        <f t="shared" si="123"/>
        <v>16.173677083333335</v>
      </c>
      <c r="L93" s="224">
        <f t="shared" si="123"/>
        <v>14.853510000000002</v>
      </c>
      <c r="M93" s="225">
        <f t="shared" si="123"/>
        <v>20.768148014440435</v>
      </c>
      <c r="N93" s="224">
        <f t="shared" si="123"/>
        <v>16.394789473684209</v>
      </c>
      <c r="O93" s="224">
        <f t="shared" si="123"/>
        <v>14.178628571428572</v>
      </c>
      <c r="P93" s="224">
        <f t="shared" si="123"/>
        <v>20.42548034934498</v>
      </c>
      <c r="Q93" s="224">
        <f t="shared" si="123"/>
        <v>19.384232758620691</v>
      </c>
      <c r="R93" s="224">
        <f t="shared" si="123"/>
        <v>16.384107843137254</v>
      </c>
      <c r="S93" s="224">
        <f t="shared" si="123"/>
        <v>14.582045000000001</v>
      </c>
      <c r="T93" s="224">
        <f t="shared" si="116"/>
        <v>15.173216666666667</v>
      </c>
      <c r="U93" s="224">
        <f t="shared" si="116"/>
        <v>16.601647482014389</v>
      </c>
      <c r="V93" s="228">
        <v>17</v>
      </c>
      <c r="W93" s="228">
        <v>17</v>
      </c>
      <c r="X93" s="228">
        <v>17</v>
      </c>
      <c r="Y93" s="227">
        <v>17</v>
      </c>
      <c r="Z93" s="342">
        <v>14</v>
      </c>
      <c r="AA93" s="228">
        <v>14</v>
      </c>
      <c r="AB93" s="228">
        <f>AA93*1.04</f>
        <v>14.56</v>
      </c>
      <c r="AC93" s="228">
        <f t="shared" si="117"/>
        <v>14.56</v>
      </c>
      <c r="AD93" s="228">
        <f t="shared" si="117"/>
        <v>14.56</v>
      </c>
      <c r="AE93" s="228">
        <f t="shared" si="117"/>
        <v>14.56</v>
      </c>
      <c r="AF93" s="228">
        <f t="shared" si="117"/>
        <v>14.56</v>
      </c>
      <c r="AG93" s="228">
        <f t="shared" si="117"/>
        <v>14.56</v>
      </c>
      <c r="AH93" s="228">
        <f t="shared" si="117"/>
        <v>14.56</v>
      </c>
      <c r="AI93" s="228">
        <f t="shared" si="117"/>
        <v>14.56</v>
      </c>
      <c r="AJ93" s="228">
        <f t="shared" si="117"/>
        <v>14.56</v>
      </c>
      <c r="AK93" s="227">
        <f t="shared" si="117"/>
        <v>14.56</v>
      </c>
      <c r="AL93" s="226">
        <f>AVERAGE(Z93:AK93)*1</f>
        <v>14.466666666666669</v>
      </c>
      <c r="AM93" s="228">
        <f t="shared" ref="AM93:AW98" si="124">AL93</f>
        <v>14.466666666666669</v>
      </c>
      <c r="AN93" s="228">
        <f t="shared" si="124"/>
        <v>14.466666666666669</v>
      </c>
      <c r="AO93" s="228">
        <f t="shared" si="124"/>
        <v>14.466666666666669</v>
      </c>
      <c r="AP93" s="228">
        <f t="shared" si="124"/>
        <v>14.466666666666669</v>
      </c>
      <c r="AQ93" s="228">
        <f t="shared" si="124"/>
        <v>14.466666666666669</v>
      </c>
      <c r="AR93" s="228">
        <f t="shared" si="124"/>
        <v>14.466666666666669</v>
      </c>
      <c r="AS93" s="228">
        <f t="shared" si="124"/>
        <v>14.466666666666669</v>
      </c>
      <c r="AT93" s="228">
        <f t="shared" si="124"/>
        <v>14.466666666666669</v>
      </c>
      <c r="AU93" s="228">
        <f t="shared" si="124"/>
        <v>14.466666666666669</v>
      </c>
      <c r="AV93" s="228">
        <f t="shared" si="124"/>
        <v>14.466666666666669</v>
      </c>
      <c r="AW93" s="227">
        <f t="shared" si="124"/>
        <v>14.466666666666669</v>
      </c>
      <c r="AX93" s="226">
        <f>AVERAGE(AL93:AW93)*1.05</f>
        <v>15.190000000000003</v>
      </c>
      <c r="AY93" s="228">
        <f t="shared" ref="AY93:BI98" si="125">AX93</f>
        <v>15.190000000000003</v>
      </c>
      <c r="AZ93" s="228">
        <f t="shared" si="125"/>
        <v>15.190000000000003</v>
      </c>
      <c r="BA93" s="228">
        <f t="shared" si="125"/>
        <v>15.190000000000003</v>
      </c>
      <c r="BB93" s="228">
        <f t="shared" si="125"/>
        <v>15.190000000000003</v>
      </c>
      <c r="BC93" s="228">
        <f t="shared" si="125"/>
        <v>15.190000000000003</v>
      </c>
      <c r="BD93" s="228">
        <f t="shared" si="125"/>
        <v>15.190000000000003</v>
      </c>
      <c r="BE93" s="228">
        <f t="shared" si="125"/>
        <v>15.190000000000003</v>
      </c>
      <c r="BF93" s="228">
        <f t="shared" si="125"/>
        <v>15.190000000000003</v>
      </c>
      <c r="BG93" s="228">
        <f t="shared" si="125"/>
        <v>15.190000000000003</v>
      </c>
      <c r="BH93" s="228">
        <f t="shared" si="125"/>
        <v>15.190000000000003</v>
      </c>
      <c r="BI93" s="227">
        <f t="shared" si="125"/>
        <v>15.190000000000003</v>
      </c>
      <c r="BJ93" s="226">
        <f t="shared" ref="BJ93:BJ98" si="126">AVERAGE(AX93:BI93)*1.06</f>
        <v>16.101400000000002</v>
      </c>
      <c r="BK93" s="228">
        <f t="shared" ref="BK93:BU98" si="127">BJ93</f>
        <v>16.101400000000002</v>
      </c>
      <c r="BL93" s="228">
        <f t="shared" si="127"/>
        <v>16.101400000000002</v>
      </c>
      <c r="BM93" s="228">
        <f t="shared" si="127"/>
        <v>16.101400000000002</v>
      </c>
      <c r="BN93" s="228">
        <f t="shared" si="127"/>
        <v>16.101400000000002</v>
      </c>
      <c r="BO93" s="228">
        <f t="shared" si="127"/>
        <v>16.101400000000002</v>
      </c>
      <c r="BP93" s="228">
        <f t="shared" si="127"/>
        <v>16.101400000000002</v>
      </c>
      <c r="BQ93" s="228">
        <f t="shared" si="127"/>
        <v>16.101400000000002</v>
      </c>
      <c r="BR93" s="228">
        <f t="shared" si="127"/>
        <v>16.101400000000002</v>
      </c>
      <c r="BS93" s="228">
        <f t="shared" si="127"/>
        <v>16.101400000000002</v>
      </c>
      <c r="BT93" s="228">
        <f t="shared" si="127"/>
        <v>16.101400000000002</v>
      </c>
      <c r="BU93" s="227">
        <f t="shared" si="127"/>
        <v>16.101400000000002</v>
      </c>
      <c r="BV93" s="226">
        <f t="shared" ref="BV93:BV98" si="128">AVERAGE(BJ93:BU93)*1.08</f>
        <v>17.389512000000007</v>
      </c>
      <c r="BW93" s="228">
        <f t="shared" ref="BW93:CG98" si="129">BV93</f>
        <v>17.389512000000007</v>
      </c>
      <c r="BX93" s="228">
        <f t="shared" si="129"/>
        <v>17.389512000000007</v>
      </c>
      <c r="BY93" s="228">
        <f t="shared" si="129"/>
        <v>17.389512000000007</v>
      </c>
      <c r="BZ93" s="228">
        <f t="shared" si="129"/>
        <v>17.389512000000007</v>
      </c>
      <c r="CA93" s="228">
        <f t="shared" si="129"/>
        <v>17.389512000000007</v>
      </c>
      <c r="CB93" s="228">
        <f t="shared" si="129"/>
        <v>17.389512000000007</v>
      </c>
      <c r="CC93" s="228">
        <f t="shared" si="129"/>
        <v>17.389512000000007</v>
      </c>
      <c r="CD93" s="228">
        <f t="shared" si="129"/>
        <v>17.389512000000007</v>
      </c>
      <c r="CE93" s="228">
        <f t="shared" si="129"/>
        <v>17.389512000000007</v>
      </c>
      <c r="CF93" s="228">
        <f t="shared" si="129"/>
        <v>17.389512000000007</v>
      </c>
      <c r="CG93" s="227">
        <f t="shared" si="129"/>
        <v>17.389512000000007</v>
      </c>
      <c r="CH93" s="226">
        <f t="shared" ref="CH93:CH98" si="130">AVERAGE(BV93:CG93)*1.09</f>
        <v>18.954568080000005</v>
      </c>
      <c r="CI93" s="228">
        <f t="shared" ref="CI93:CS98" si="131">CH93</f>
        <v>18.954568080000005</v>
      </c>
      <c r="CJ93" s="228">
        <f t="shared" si="131"/>
        <v>18.954568080000005</v>
      </c>
      <c r="CK93" s="228">
        <f t="shared" si="131"/>
        <v>18.954568080000005</v>
      </c>
      <c r="CL93" s="228">
        <f t="shared" si="131"/>
        <v>18.954568080000005</v>
      </c>
      <c r="CM93" s="228">
        <f t="shared" si="131"/>
        <v>18.954568080000005</v>
      </c>
      <c r="CN93" s="228">
        <f t="shared" si="131"/>
        <v>18.954568080000005</v>
      </c>
      <c r="CO93" s="228">
        <f t="shared" si="131"/>
        <v>18.954568080000005</v>
      </c>
      <c r="CP93" s="228">
        <f t="shared" si="131"/>
        <v>18.954568080000005</v>
      </c>
      <c r="CQ93" s="228">
        <f t="shared" si="131"/>
        <v>18.954568080000005</v>
      </c>
      <c r="CR93" s="228">
        <f t="shared" si="131"/>
        <v>18.954568080000005</v>
      </c>
      <c r="CS93" s="227">
        <f t="shared" si="131"/>
        <v>18.954568080000005</v>
      </c>
    </row>
    <row r="94" spans="1:97" s="224" customFormat="1" x14ac:dyDescent="0.25">
      <c r="A94" s="224" t="s">
        <v>65</v>
      </c>
      <c r="B94" s="224">
        <f t="shared" si="123"/>
        <v>12.272657894736842</v>
      </c>
      <c r="C94" s="224">
        <f t="shared" si="123"/>
        <v>15.917481481481461</v>
      </c>
      <c r="D94" s="224">
        <f t="shared" si="123"/>
        <v>27.707135135135136</v>
      </c>
      <c r="E94" s="224">
        <f t="shared" si="123"/>
        <v>18.574408695652171</v>
      </c>
      <c r="F94" s="224">
        <f t="shared" si="123"/>
        <v>15.756512605042017</v>
      </c>
      <c r="G94" s="224">
        <f t="shared" si="123"/>
        <v>17.131508474576272</v>
      </c>
      <c r="H94" s="224">
        <f t="shared" si="123"/>
        <v>15.45922018348624</v>
      </c>
      <c r="I94" s="224">
        <f t="shared" si="123"/>
        <v>16.096270270270271</v>
      </c>
      <c r="J94" s="224">
        <f t="shared" si="123"/>
        <v>18.945461883408072</v>
      </c>
      <c r="K94" s="224">
        <f t="shared" si="123"/>
        <v>19.736463157894736</v>
      </c>
      <c r="L94" s="224">
        <f t="shared" si="123"/>
        <v>14.543616161616162</v>
      </c>
      <c r="M94" s="225">
        <f t="shared" si="123"/>
        <v>14.40014481408998</v>
      </c>
      <c r="N94" s="224">
        <f t="shared" si="123"/>
        <v>15.584983870967726</v>
      </c>
      <c r="O94" s="224">
        <f t="shared" si="123"/>
        <v>14.537285714285716</v>
      </c>
      <c r="P94" s="224">
        <f t="shared" si="123"/>
        <v>21.21835294117647</v>
      </c>
      <c r="Q94" s="224">
        <f t="shared" si="123"/>
        <v>16.361619999999998</v>
      </c>
      <c r="R94" s="224">
        <f t="shared" si="123"/>
        <v>19.507380000000001</v>
      </c>
      <c r="S94" s="224">
        <f t="shared" si="123"/>
        <v>16.584309433962265</v>
      </c>
      <c r="T94" s="224">
        <f t="shared" si="116"/>
        <v>14.353150375939849</v>
      </c>
      <c r="U94" s="224">
        <f t="shared" si="116"/>
        <v>12.644315789473685</v>
      </c>
      <c r="V94" s="228">
        <v>17</v>
      </c>
      <c r="W94" s="228">
        <v>17</v>
      </c>
      <c r="X94" s="228">
        <v>17</v>
      </c>
      <c r="Y94" s="227">
        <v>17</v>
      </c>
      <c r="Z94" s="342">
        <v>14</v>
      </c>
      <c r="AA94" s="228">
        <v>14</v>
      </c>
      <c r="AB94" s="228">
        <v>15.434544897029413</v>
      </c>
      <c r="AC94" s="228">
        <f t="shared" si="117"/>
        <v>15.434544897029413</v>
      </c>
      <c r="AD94" s="228">
        <f t="shared" si="117"/>
        <v>15.434544897029413</v>
      </c>
      <c r="AE94" s="228">
        <f t="shared" si="117"/>
        <v>15.434544897029413</v>
      </c>
      <c r="AF94" s="228">
        <f t="shared" si="117"/>
        <v>15.434544897029413</v>
      </c>
      <c r="AG94" s="228">
        <f t="shared" si="117"/>
        <v>15.434544897029413</v>
      </c>
      <c r="AH94" s="228">
        <f t="shared" si="117"/>
        <v>15.434544897029413</v>
      </c>
      <c r="AI94" s="228">
        <f t="shared" si="117"/>
        <v>15.434544897029413</v>
      </c>
      <c r="AJ94" s="228">
        <f t="shared" si="117"/>
        <v>15.434544897029413</v>
      </c>
      <c r="AK94" s="227">
        <f t="shared" si="117"/>
        <v>15.434544897029413</v>
      </c>
      <c r="AL94" s="226">
        <f>AVERAGE(Z94:AK94)*1</f>
        <v>15.195454080857843</v>
      </c>
      <c r="AM94" s="228">
        <f t="shared" si="124"/>
        <v>15.195454080857843</v>
      </c>
      <c r="AN94" s="228">
        <f t="shared" si="124"/>
        <v>15.195454080857843</v>
      </c>
      <c r="AO94" s="228">
        <f t="shared" si="124"/>
        <v>15.195454080857843</v>
      </c>
      <c r="AP94" s="228">
        <f t="shared" si="124"/>
        <v>15.195454080857843</v>
      </c>
      <c r="AQ94" s="228">
        <f t="shared" si="124"/>
        <v>15.195454080857843</v>
      </c>
      <c r="AR94" s="228">
        <f t="shared" si="124"/>
        <v>15.195454080857843</v>
      </c>
      <c r="AS94" s="228">
        <f t="shared" si="124"/>
        <v>15.195454080857843</v>
      </c>
      <c r="AT94" s="228">
        <f t="shared" si="124"/>
        <v>15.195454080857843</v>
      </c>
      <c r="AU94" s="228">
        <f t="shared" si="124"/>
        <v>15.195454080857843</v>
      </c>
      <c r="AV94" s="228">
        <f t="shared" si="124"/>
        <v>15.195454080857843</v>
      </c>
      <c r="AW94" s="227">
        <f t="shared" si="124"/>
        <v>15.195454080857843</v>
      </c>
      <c r="AX94" s="226">
        <f>AVERAGE(AL94:AW94)*1.05</f>
        <v>15.955226784900736</v>
      </c>
      <c r="AY94" s="228">
        <f t="shared" si="125"/>
        <v>15.955226784900736</v>
      </c>
      <c r="AZ94" s="228">
        <f t="shared" si="125"/>
        <v>15.955226784900736</v>
      </c>
      <c r="BA94" s="228">
        <f t="shared" si="125"/>
        <v>15.955226784900736</v>
      </c>
      <c r="BB94" s="228">
        <f t="shared" si="125"/>
        <v>15.955226784900736</v>
      </c>
      <c r="BC94" s="228">
        <f t="shared" si="125"/>
        <v>15.955226784900736</v>
      </c>
      <c r="BD94" s="228">
        <f t="shared" si="125"/>
        <v>15.955226784900736</v>
      </c>
      <c r="BE94" s="228">
        <f t="shared" si="125"/>
        <v>15.955226784900736</v>
      </c>
      <c r="BF94" s="228">
        <f t="shared" si="125"/>
        <v>15.955226784900736</v>
      </c>
      <c r="BG94" s="228">
        <f t="shared" si="125"/>
        <v>15.955226784900736</v>
      </c>
      <c r="BH94" s="228">
        <f t="shared" si="125"/>
        <v>15.955226784900736</v>
      </c>
      <c r="BI94" s="227">
        <f t="shared" si="125"/>
        <v>15.955226784900736</v>
      </c>
      <c r="BJ94" s="226">
        <f t="shared" si="126"/>
        <v>16.912540391994778</v>
      </c>
      <c r="BK94" s="228">
        <f t="shared" si="127"/>
        <v>16.912540391994778</v>
      </c>
      <c r="BL94" s="228">
        <f t="shared" si="127"/>
        <v>16.912540391994778</v>
      </c>
      <c r="BM94" s="228">
        <f t="shared" si="127"/>
        <v>16.912540391994778</v>
      </c>
      <c r="BN94" s="228">
        <f t="shared" si="127"/>
        <v>16.912540391994778</v>
      </c>
      <c r="BO94" s="228">
        <f t="shared" si="127"/>
        <v>16.912540391994778</v>
      </c>
      <c r="BP94" s="228">
        <f t="shared" si="127"/>
        <v>16.912540391994778</v>
      </c>
      <c r="BQ94" s="228">
        <f t="shared" si="127"/>
        <v>16.912540391994778</v>
      </c>
      <c r="BR94" s="228">
        <f t="shared" si="127"/>
        <v>16.912540391994778</v>
      </c>
      <c r="BS94" s="228">
        <f t="shared" si="127"/>
        <v>16.912540391994778</v>
      </c>
      <c r="BT94" s="228">
        <f t="shared" si="127"/>
        <v>16.912540391994778</v>
      </c>
      <c r="BU94" s="227">
        <f t="shared" si="127"/>
        <v>16.912540391994778</v>
      </c>
      <c r="BV94" s="226">
        <f t="shared" si="128"/>
        <v>18.265543623354361</v>
      </c>
      <c r="BW94" s="228">
        <f t="shared" si="129"/>
        <v>18.265543623354361</v>
      </c>
      <c r="BX94" s="228">
        <f t="shared" si="129"/>
        <v>18.265543623354361</v>
      </c>
      <c r="BY94" s="228">
        <f t="shared" si="129"/>
        <v>18.265543623354361</v>
      </c>
      <c r="BZ94" s="228">
        <f t="shared" si="129"/>
        <v>18.265543623354361</v>
      </c>
      <c r="CA94" s="228">
        <f t="shared" si="129"/>
        <v>18.265543623354361</v>
      </c>
      <c r="CB94" s="228">
        <f t="shared" si="129"/>
        <v>18.265543623354361</v>
      </c>
      <c r="CC94" s="228">
        <f t="shared" si="129"/>
        <v>18.265543623354361</v>
      </c>
      <c r="CD94" s="228">
        <f t="shared" si="129"/>
        <v>18.265543623354361</v>
      </c>
      <c r="CE94" s="228">
        <f t="shared" si="129"/>
        <v>18.265543623354361</v>
      </c>
      <c r="CF94" s="228">
        <f t="shared" si="129"/>
        <v>18.265543623354361</v>
      </c>
      <c r="CG94" s="227">
        <f t="shared" si="129"/>
        <v>18.265543623354361</v>
      </c>
      <c r="CH94" s="226">
        <f t="shared" si="130"/>
        <v>19.909442549456251</v>
      </c>
      <c r="CI94" s="228">
        <f t="shared" si="131"/>
        <v>19.909442549456251</v>
      </c>
      <c r="CJ94" s="228">
        <f t="shared" si="131"/>
        <v>19.909442549456251</v>
      </c>
      <c r="CK94" s="228">
        <f t="shared" si="131"/>
        <v>19.909442549456251</v>
      </c>
      <c r="CL94" s="228">
        <f t="shared" si="131"/>
        <v>19.909442549456251</v>
      </c>
      <c r="CM94" s="228">
        <f t="shared" si="131"/>
        <v>19.909442549456251</v>
      </c>
      <c r="CN94" s="228">
        <f t="shared" si="131"/>
        <v>19.909442549456251</v>
      </c>
      <c r="CO94" s="228">
        <f t="shared" si="131"/>
        <v>19.909442549456251</v>
      </c>
      <c r="CP94" s="228">
        <f t="shared" si="131"/>
        <v>19.909442549456251</v>
      </c>
      <c r="CQ94" s="228">
        <f t="shared" si="131"/>
        <v>19.909442549456251</v>
      </c>
      <c r="CR94" s="228">
        <f t="shared" si="131"/>
        <v>19.909442549456251</v>
      </c>
      <c r="CS94" s="227">
        <f t="shared" si="131"/>
        <v>19.909442549456251</v>
      </c>
    </row>
    <row r="95" spans="1:97" s="224" customFormat="1" x14ac:dyDescent="0.25">
      <c r="A95" s="224" t="s">
        <v>66</v>
      </c>
      <c r="B95" s="224">
        <f t="shared" si="123"/>
        <v>13.188753246753247</v>
      </c>
      <c r="C95" s="224">
        <f t="shared" si="123"/>
        <v>13.030279069767442</v>
      </c>
      <c r="D95" s="224">
        <f t="shared" si="123"/>
        <v>18.94874603174603</v>
      </c>
      <c r="E95" s="224">
        <f t="shared" si="123"/>
        <v>15.064047619047621</v>
      </c>
      <c r="F95" s="224">
        <f t="shared" si="123"/>
        <v>16.235396825396823</v>
      </c>
      <c r="G95" s="224">
        <f t="shared" si="123"/>
        <v>18.597984168865384</v>
      </c>
      <c r="H95" s="224">
        <f t="shared" si="123"/>
        <v>15.567422360248447</v>
      </c>
      <c r="I95" s="224">
        <f t="shared" si="123"/>
        <v>14.518873684210526</v>
      </c>
      <c r="J95" s="224">
        <f t="shared" si="123"/>
        <v>15.355219178082192</v>
      </c>
      <c r="K95" s="224">
        <f t="shared" si="123"/>
        <v>19.448763636363637</v>
      </c>
      <c r="L95" s="224">
        <f t="shared" si="123"/>
        <v>16.079619289340101</v>
      </c>
      <c r="M95" s="225">
        <f t="shared" si="123"/>
        <v>16.162363013698631</v>
      </c>
      <c r="N95" s="224">
        <f t="shared" si="123"/>
        <v>15.025489361702128</v>
      </c>
      <c r="O95" s="224">
        <f t="shared" si="123"/>
        <v>20.085987012987015</v>
      </c>
      <c r="P95" s="224">
        <f t="shared" si="123"/>
        <v>20.909401785714287</v>
      </c>
      <c r="Q95" s="224">
        <f t="shared" si="123"/>
        <v>17.368819999999982</v>
      </c>
      <c r="R95" s="224">
        <f t="shared" si="123"/>
        <v>20.419537313432834</v>
      </c>
      <c r="S95" s="224">
        <f t="shared" si="123"/>
        <v>17.593969620253166</v>
      </c>
      <c r="T95" s="224">
        <f t="shared" si="116"/>
        <v>19.410223776223773</v>
      </c>
      <c r="U95" s="224">
        <f t="shared" si="116"/>
        <v>17.5893488372093</v>
      </c>
      <c r="V95" s="228">
        <v>18</v>
      </c>
      <c r="W95" s="228">
        <v>18</v>
      </c>
      <c r="X95" s="228">
        <v>18</v>
      </c>
      <c r="Y95" s="227">
        <v>18</v>
      </c>
      <c r="Z95" s="342">
        <v>14</v>
      </c>
      <c r="AA95" s="228">
        <v>14</v>
      </c>
      <c r="AB95" s="228">
        <v>16.455240382056708</v>
      </c>
      <c r="AC95" s="228">
        <f t="shared" si="117"/>
        <v>16.455240382056708</v>
      </c>
      <c r="AD95" s="228">
        <f t="shared" si="117"/>
        <v>16.455240382056708</v>
      </c>
      <c r="AE95" s="228">
        <f t="shared" si="117"/>
        <v>16.455240382056708</v>
      </c>
      <c r="AF95" s="228">
        <f t="shared" si="117"/>
        <v>16.455240382056708</v>
      </c>
      <c r="AG95" s="228">
        <f t="shared" si="117"/>
        <v>16.455240382056708</v>
      </c>
      <c r="AH95" s="228">
        <f t="shared" si="117"/>
        <v>16.455240382056708</v>
      </c>
      <c r="AI95" s="228">
        <f t="shared" si="117"/>
        <v>16.455240382056708</v>
      </c>
      <c r="AJ95" s="228">
        <f t="shared" si="117"/>
        <v>16.455240382056708</v>
      </c>
      <c r="AK95" s="227">
        <f t="shared" si="117"/>
        <v>16.455240382056708</v>
      </c>
      <c r="AL95" s="226">
        <f>AVERAGE(Z95:AK95)*1.05</f>
        <v>16.848335334299616</v>
      </c>
      <c r="AM95" s="228">
        <f t="shared" si="124"/>
        <v>16.848335334299616</v>
      </c>
      <c r="AN95" s="228">
        <f t="shared" si="124"/>
        <v>16.848335334299616</v>
      </c>
      <c r="AO95" s="228">
        <f t="shared" si="124"/>
        <v>16.848335334299616</v>
      </c>
      <c r="AP95" s="228">
        <f t="shared" si="124"/>
        <v>16.848335334299616</v>
      </c>
      <c r="AQ95" s="228">
        <f t="shared" si="124"/>
        <v>16.848335334299616</v>
      </c>
      <c r="AR95" s="228">
        <f t="shared" si="124"/>
        <v>16.848335334299616</v>
      </c>
      <c r="AS95" s="228">
        <f t="shared" si="124"/>
        <v>16.848335334299616</v>
      </c>
      <c r="AT95" s="228">
        <f t="shared" si="124"/>
        <v>16.848335334299616</v>
      </c>
      <c r="AU95" s="228">
        <f t="shared" si="124"/>
        <v>16.848335334299616</v>
      </c>
      <c r="AV95" s="228">
        <f t="shared" si="124"/>
        <v>16.848335334299616</v>
      </c>
      <c r="AW95" s="227">
        <f t="shared" si="124"/>
        <v>16.848335334299616</v>
      </c>
      <c r="AX95" s="226">
        <f>AVERAGE(AL95:AW95)*1.05</f>
        <v>17.690752101014596</v>
      </c>
      <c r="AY95" s="228">
        <f t="shared" si="125"/>
        <v>17.690752101014596</v>
      </c>
      <c r="AZ95" s="228">
        <f t="shared" si="125"/>
        <v>17.690752101014596</v>
      </c>
      <c r="BA95" s="228">
        <f t="shared" si="125"/>
        <v>17.690752101014596</v>
      </c>
      <c r="BB95" s="228">
        <f t="shared" si="125"/>
        <v>17.690752101014596</v>
      </c>
      <c r="BC95" s="228">
        <f t="shared" si="125"/>
        <v>17.690752101014596</v>
      </c>
      <c r="BD95" s="228">
        <f t="shared" si="125"/>
        <v>17.690752101014596</v>
      </c>
      <c r="BE95" s="228">
        <f t="shared" si="125"/>
        <v>17.690752101014596</v>
      </c>
      <c r="BF95" s="228">
        <f t="shared" si="125"/>
        <v>17.690752101014596</v>
      </c>
      <c r="BG95" s="228">
        <f t="shared" si="125"/>
        <v>17.690752101014596</v>
      </c>
      <c r="BH95" s="228">
        <f t="shared" si="125"/>
        <v>17.690752101014596</v>
      </c>
      <c r="BI95" s="227">
        <f t="shared" si="125"/>
        <v>17.690752101014596</v>
      </c>
      <c r="BJ95" s="226">
        <f t="shared" si="126"/>
        <v>18.752197227075474</v>
      </c>
      <c r="BK95" s="228">
        <f t="shared" si="127"/>
        <v>18.752197227075474</v>
      </c>
      <c r="BL95" s="228">
        <f t="shared" si="127"/>
        <v>18.752197227075474</v>
      </c>
      <c r="BM95" s="228">
        <f t="shared" si="127"/>
        <v>18.752197227075474</v>
      </c>
      <c r="BN95" s="228">
        <f t="shared" si="127"/>
        <v>18.752197227075474</v>
      </c>
      <c r="BO95" s="228">
        <f t="shared" si="127"/>
        <v>18.752197227075474</v>
      </c>
      <c r="BP95" s="228">
        <f t="shared" si="127"/>
        <v>18.752197227075474</v>
      </c>
      <c r="BQ95" s="228">
        <f t="shared" si="127"/>
        <v>18.752197227075474</v>
      </c>
      <c r="BR95" s="228">
        <f t="shared" si="127"/>
        <v>18.752197227075474</v>
      </c>
      <c r="BS95" s="228">
        <f t="shared" si="127"/>
        <v>18.752197227075474</v>
      </c>
      <c r="BT95" s="228">
        <f t="shared" si="127"/>
        <v>18.752197227075474</v>
      </c>
      <c r="BU95" s="227">
        <f t="shared" si="127"/>
        <v>18.752197227075474</v>
      </c>
      <c r="BV95" s="226">
        <f t="shared" si="128"/>
        <v>20.252373005241513</v>
      </c>
      <c r="BW95" s="228">
        <f t="shared" si="129"/>
        <v>20.252373005241513</v>
      </c>
      <c r="BX95" s="228">
        <f t="shared" si="129"/>
        <v>20.252373005241513</v>
      </c>
      <c r="BY95" s="228">
        <f t="shared" si="129"/>
        <v>20.252373005241513</v>
      </c>
      <c r="BZ95" s="228">
        <f t="shared" si="129"/>
        <v>20.252373005241513</v>
      </c>
      <c r="CA95" s="228">
        <f t="shared" si="129"/>
        <v>20.252373005241513</v>
      </c>
      <c r="CB95" s="228">
        <f t="shared" si="129"/>
        <v>20.252373005241513</v>
      </c>
      <c r="CC95" s="228">
        <f t="shared" si="129"/>
        <v>20.252373005241513</v>
      </c>
      <c r="CD95" s="228">
        <f t="shared" si="129"/>
        <v>20.252373005241513</v>
      </c>
      <c r="CE95" s="228">
        <f t="shared" si="129"/>
        <v>20.252373005241513</v>
      </c>
      <c r="CF95" s="228">
        <f t="shared" si="129"/>
        <v>20.252373005241513</v>
      </c>
      <c r="CG95" s="227">
        <f t="shared" si="129"/>
        <v>20.252373005241513</v>
      </c>
      <c r="CH95" s="226">
        <f t="shared" si="130"/>
        <v>22.07508657571325</v>
      </c>
      <c r="CI95" s="228">
        <f t="shared" si="131"/>
        <v>22.07508657571325</v>
      </c>
      <c r="CJ95" s="228">
        <f t="shared" si="131"/>
        <v>22.07508657571325</v>
      </c>
      <c r="CK95" s="228">
        <f t="shared" si="131"/>
        <v>22.07508657571325</v>
      </c>
      <c r="CL95" s="228">
        <f t="shared" si="131"/>
        <v>22.07508657571325</v>
      </c>
      <c r="CM95" s="228">
        <f t="shared" si="131"/>
        <v>22.07508657571325</v>
      </c>
      <c r="CN95" s="228">
        <f t="shared" si="131"/>
        <v>22.07508657571325</v>
      </c>
      <c r="CO95" s="228">
        <f t="shared" si="131"/>
        <v>22.07508657571325</v>
      </c>
      <c r="CP95" s="228">
        <f t="shared" si="131"/>
        <v>22.07508657571325</v>
      </c>
      <c r="CQ95" s="228">
        <f t="shared" si="131"/>
        <v>22.07508657571325</v>
      </c>
      <c r="CR95" s="228">
        <f t="shared" si="131"/>
        <v>22.07508657571325</v>
      </c>
      <c r="CS95" s="227">
        <f t="shared" si="131"/>
        <v>22.07508657571325</v>
      </c>
    </row>
    <row r="96" spans="1:97" s="224" customFormat="1" x14ac:dyDescent="0.25">
      <c r="A96" s="224" t="s">
        <v>67</v>
      </c>
      <c r="B96" s="224">
        <f t="shared" si="123"/>
        <v>6.8445471698113209</v>
      </c>
      <c r="C96" s="224">
        <f t="shared" si="123"/>
        <v>16.041604651162789</v>
      </c>
      <c r="D96" s="224">
        <f t="shared" si="123"/>
        <v>20.238</v>
      </c>
      <c r="E96" s="224">
        <f t="shared" si="123"/>
        <v>14.963740566037737</v>
      </c>
      <c r="F96" s="224">
        <f t="shared" si="123"/>
        <v>15.214456140350878</v>
      </c>
      <c r="G96" s="224">
        <f t="shared" si="123"/>
        <v>18.677173913043479</v>
      </c>
      <c r="H96" s="224">
        <f t="shared" si="123"/>
        <v>24.803630681818184</v>
      </c>
      <c r="I96" s="224">
        <f t="shared" si="123"/>
        <v>17.829767241379312</v>
      </c>
      <c r="J96" s="224">
        <f t="shared" si="123"/>
        <v>14.851494413407766</v>
      </c>
      <c r="K96" s="224">
        <f t="shared" si="123"/>
        <v>18.617431906614787</v>
      </c>
      <c r="L96" s="224">
        <f t="shared" si="123"/>
        <v>15.549158469945356</v>
      </c>
      <c r="M96" s="225">
        <f t="shared" si="123"/>
        <v>25.974134715025905</v>
      </c>
      <c r="N96" s="224">
        <f t="shared" si="123"/>
        <v>13.214505050505052</v>
      </c>
      <c r="O96" s="224">
        <f t="shared" si="123"/>
        <v>11.904695652173913</v>
      </c>
      <c r="P96" s="224">
        <f t="shared" si="123"/>
        <v>16.117408163265306</v>
      </c>
      <c r="Q96" s="224">
        <f t="shared" si="123"/>
        <v>26.57314024390244</v>
      </c>
      <c r="R96" s="224">
        <f t="shared" si="123"/>
        <v>20.15675641025641</v>
      </c>
      <c r="S96" s="224">
        <f t="shared" si="123"/>
        <v>17.996963855421686</v>
      </c>
      <c r="T96" s="224">
        <f t="shared" si="116"/>
        <v>16.161168421052629</v>
      </c>
      <c r="U96" s="224">
        <f t="shared" si="116"/>
        <v>19.8397734375</v>
      </c>
      <c r="V96" s="228">
        <v>18</v>
      </c>
      <c r="W96" s="228">
        <v>18</v>
      </c>
      <c r="X96" s="228">
        <v>18</v>
      </c>
      <c r="Y96" s="227">
        <v>18</v>
      </c>
      <c r="Z96" s="342">
        <v>14</v>
      </c>
      <c r="AA96" s="228">
        <v>14</v>
      </c>
      <c r="AB96" s="228">
        <v>16.04726020316436</v>
      </c>
      <c r="AC96" s="228">
        <f t="shared" si="117"/>
        <v>16.04726020316436</v>
      </c>
      <c r="AD96" s="228">
        <f t="shared" si="117"/>
        <v>16.04726020316436</v>
      </c>
      <c r="AE96" s="228">
        <f t="shared" si="117"/>
        <v>16.04726020316436</v>
      </c>
      <c r="AF96" s="228">
        <f t="shared" si="117"/>
        <v>16.04726020316436</v>
      </c>
      <c r="AG96" s="228">
        <f t="shared" si="117"/>
        <v>16.04726020316436</v>
      </c>
      <c r="AH96" s="228">
        <f t="shared" si="117"/>
        <v>16.04726020316436</v>
      </c>
      <c r="AI96" s="228">
        <f t="shared" si="117"/>
        <v>16.04726020316436</v>
      </c>
      <c r="AJ96" s="228">
        <f t="shared" si="117"/>
        <v>16.04726020316436</v>
      </c>
      <c r="AK96" s="227">
        <f t="shared" si="117"/>
        <v>16.04726020316436</v>
      </c>
      <c r="AL96" s="226">
        <f t="shared" ref="AL96:AL98" si="132">AVERAGE(Z96:AK96)*1.05</f>
        <v>16.491352677768816</v>
      </c>
      <c r="AM96" s="228">
        <f t="shared" si="124"/>
        <v>16.491352677768816</v>
      </c>
      <c r="AN96" s="228">
        <f t="shared" si="124"/>
        <v>16.491352677768816</v>
      </c>
      <c r="AO96" s="228">
        <f t="shared" si="124"/>
        <v>16.491352677768816</v>
      </c>
      <c r="AP96" s="228">
        <f t="shared" si="124"/>
        <v>16.491352677768816</v>
      </c>
      <c r="AQ96" s="228">
        <f t="shared" si="124"/>
        <v>16.491352677768816</v>
      </c>
      <c r="AR96" s="228">
        <f t="shared" si="124"/>
        <v>16.491352677768816</v>
      </c>
      <c r="AS96" s="228">
        <f t="shared" si="124"/>
        <v>16.491352677768816</v>
      </c>
      <c r="AT96" s="228">
        <f t="shared" si="124"/>
        <v>16.491352677768816</v>
      </c>
      <c r="AU96" s="228">
        <f t="shared" si="124"/>
        <v>16.491352677768816</v>
      </c>
      <c r="AV96" s="228">
        <f t="shared" si="124"/>
        <v>16.491352677768816</v>
      </c>
      <c r="AW96" s="227">
        <f t="shared" si="124"/>
        <v>16.491352677768816</v>
      </c>
      <c r="AX96" s="226">
        <f t="shared" ref="AX96:AX98" si="133">AVERAGE(AL96:AW96)*1.05</f>
        <v>17.315920311657258</v>
      </c>
      <c r="AY96" s="228">
        <f t="shared" si="125"/>
        <v>17.315920311657258</v>
      </c>
      <c r="AZ96" s="228">
        <f t="shared" si="125"/>
        <v>17.315920311657258</v>
      </c>
      <c r="BA96" s="228">
        <f t="shared" si="125"/>
        <v>17.315920311657258</v>
      </c>
      <c r="BB96" s="228">
        <f t="shared" si="125"/>
        <v>17.315920311657258</v>
      </c>
      <c r="BC96" s="228">
        <f t="shared" si="125"/>
        <v>17.315920311657258</v>
      </c>
      <c r="BD96" s="228">
        <f t="shared" si="125"/>
        <v>17.315920311657258</v>
      </c>
      <c r="BE96" s="228">
        <f t="shared" si="125"/>
        <v>17.315920311657258</v>
      </c>
      <c r="BF96" s="228">
        <f t="shared" si="125"/>
        <v>17.315920311657258</v>
      </c>
      <c r="BG96" s="228">
        <f t="shared" si="125"/>
        <v>17.315920311657258</v>
      </c>
      <c r="BH96" s="228">
        <f t="shared" si="125"/>
        <v>17.315920311657258</v>
      </c>
      <c r="BI96" s="227">
        <f t="shared" si="125"/>
        <v>17.315920311657258</v>
      </c>
      <c r="BJ96" s="226">
        <f t="shared" si="126"/>
        <v>18.354875530356697</v>
      </c>
      <c r="BK96" s="228">
        <f t="shared" si="127"/>
        <v>18.354875530356697</v>
      </c>
      <c r="BL96" s="228">
        <f t="shared" si="127"/>
        <v>18.354875530356697</v>
      </c>
      <c r="BM96" s="228">
        <f t="shared" si="127"/>
        <v>18.354875530356697</v>
      </c>
      <c r="BN96" s="228">
        <f t="shared" si="127"/>
        <v>18.354875530356697</v>
      </c>
      <c r="BO96" s="228">
        <f t="shared" si="127"/>
        <v>18.354875530356697</v>
      </c>
      <c r="BP96" s="228">
        <f t="shared" si="127"/>
        <v>18.354875530356697</v>
      </c>
      <c r="BQ96" s="228">
        <f t="shared" si="127"/>
        <v>18.354875530356697</v>
      </c>
      <c r="BR96" s="228">
        <f t="shared" si="127"/>
        <v>18.354875530356697</v>
      </c>
      <c r="BS96" s="228">
        <f t="shared" si="127"/>
        <v>18.354875530356697</v>
      </c>
      <c r="BT96" s="228">
        <f t="shared" si="127"/>
        <v>18.354875530356697</v>
      </c>
      <c r="BU96" s="227">
        <f t="shared" si="127"/>
        <v>18.354875530356697</v>
      </c>
      <c r="BV96" s="226">
        <f t="shared" si="128"/>
        <v>19.823265572785239</v>
      </c>
      <c r="BW96" s="228">
        <f t="shared" si="129"/>
        <v>19.823265572785239</v>
      </c>
      <c r="BX96" s="228">
        <f t="shared" si="129"/>
        <v>19.823265572785239</v>
      </c>
      <c r="BY96" s="228">
        <f t="shared" si="129"/>
        <v>19.823265572785239</v>
      </c>
      <c r="BZ96" s="228">
        <f t="shared" si="129"/>
        <v>19.823265572785239</v>
      </c>
      <c r="CA96" s="228">
        <f t="shared" si="129"/>
        <v>19.823265572785239</v>
      </c>
      <c r="CB96" s="228">
        <f t="shared" si="129"/>
        <v>19.823265572785239</v>
      </c>
      <c r="CC96" s="228">
        <f t="shared" si="129"/>
        <v>19.823265572785239</v>
      </c>
      <c r="CD96" s="228">
        <f t="shared" si="129"/>
        <v>19.823265572785239</v>
      </c>
      <c r="CE96" s="228">
        <f t="shared" si="129"/>
        <v>19.823265572785239</v>
      </c>
      <c r="CF96" s="228">
        <f t="shared" si="129"/>
        <v>19.823265572785239</v>
      </c>
      <c r="CG96" s="227">
        <f t="shared" si="129"/>
        <v>19.823265572785239</v>
      </c>
      <c r="CH96" s="226">
        <f t="shared" si="130"/>
        <v>21.607359474335908</v>
      </c>
      <c r="CI96" s="228">
        <f t="shared" si="131"/>
        <v>21.607359474335908</v>
      </c>
      <c r="CJ96" s="228">
        <f t="shared" si="131"/>
        <v>21.607359474335908</v>
      </c>
      <c r="CK96" s="228">
        <f t="shared" si="131"/>
        <v>21.607359474335908</v>
      </c>
      <c r="CL96" s="228">
        <f t="shared" si="131"/>
        <v>21.607359474335908</v>
      </c>
      <c r="CM96" s="228">
        <f t="shared" si="131"/>
        <v>21.607359474335908</v>
      </c>
      <c r="CN96" s="228">
        <f t="shared" si="131"/>
        <v>21.607359474335908</v>
      </c>
      <c r="CO96" s="228">
        <f t="shared" si="131"/>
        <v>21.607359474335908</v>
      </c>
      <c r="CP96" s="228">
        <f t="shared" si="131"/>
        <v>21.607359474335908</v>
      </c>
      <c r="CQ96" s="228">
        <f t="shared" si="131"/>
        <v>21.607359474335908</v>
      </c>
      <c r="CR96" s="228">
        <f t="shared" si="131"/>
        <v>21.607359474335908</v>
      </c>
      <c r="CS96" s="227">
        <f t="shared" si="131"/>
        <v>21.607359474335908</v>
      </c>
    </row>
    <row r="97" spans="1:97" s="224" customFormat="1" x14ac:dyDescent="0.25">
      <c r="A97" s="224" t="s">
        <v>68</v>
      </c>
      <c r="B97" s="224">
        <f t="shared" si="123"/>
        <v>11.2874</v>
      </c>
      <c r="C97" s="224">
        <f t="shared" si="123"/>
        <v>14.020820512820514</v>
      </c>
      <c r="D97" s="224">
        <f t="shared" si="123"/>
        <v>12.777671428571429</v>
      </c>
      <c r="E97" s="224">
        <f t="shared" si="123"/>
        <v>18.312116883116882</v>
      </c>
      <c r="F97" s="224">
        <f t="shared" si="123"/>
        <v>15.928777777777778</v>
      </c>
      <c r="G97" s="224">
        <f t="shared" si="123"/>
        <v>39.556892376681617</v>
      </c>
      <c r="H97" s="224">
        <f t="shared" si="123"/>
        <v>21.7843203125</v>
      </c>
      <c r="I97" s="224">
        <f t="shared" si="123"/>
        <v>15.157414893617021</v>
      </c>
      <c r="J97" s="224">
        <f t="shared" si="123"/>
        <v>22.009</v>
      </c>
      <c r="K97" s="224">
        <f t="shared" si="123"/>
        <v>25.130366666666664</v>
      </c>
      <c r="L97" s="224">
        <f t="shared" si="123"/>
        <v>19.058154676259029</v>
      </c>
      <c r="M97" s="225">
        <f t="shared" si="123"/>
        <v>20.556903914590784</v>
      </c>
      <c r="N97" s="224">
        <f t="shared" si="123"/>
        <v>14.951500000000001</v>
      </c>
      <c r="O97" s="224">
        <f t="shared" si="123"/>
        <v>14.628892857142857</v>
      </c>
      <c r="P97" s="224">
        <f t="shared" si="123"/>
        <v>17.62179674796748</v>
      </c>
      <c r="Q97" s="224">
        <f t="shared" si="123"/>
        <v>15.343121495327102</v>
      </c>
      <c r="R97" s="224">
        <f t="shared" si="123"/>
        <v>19.045999999999999</v>
      </c>
      <c r="S97" s="224">
        <f t="shared" si="123"/>
        <v>16.033900621118011</v>
      </c>
      <c r="T97" s="224">
        <f t="shared" si="116"/>
        <v>16.93796062992126</v>
      </c>
      <c r="U97" s="224">
        <f t="shared" si="116"/>
        <v>18.394604562737641</v>
      </c>
      <c r="V97" s="228">
        <v>16</v>
      </c>
      <c r="W97" s="228">
        <v>16</v>
      </c>
      <c r="X97" s="228">
        <v>16</v>
      </c>
      <c r="Y97" s="227">
        <v>16</v>
      </c>
      <c r="Z97" s="342">
        <v>14</v>
      </c>
      <c r="AA97" s="228">
        <v>14</v>
      </c>
      <c r="AB97" s="228">
        <v>16.135434310129622</v>
      </c>
      <c r="AC97" s="228">
        <f t="shared" si="117"/>
        <v>16.135434310129622</v>
      </c>
      <c r="AD97" s="228">
        <f t="shared" si="117"/>
        <v>16.135434310129622</v>
      </c>
      <c r="AE97" s="228">
        <f t="shared" si="117"/>
        <v>16.135434310129622</v>
      </c>
      <c r="AF97" s="228">
        <f t="shared" si="117"/>
        <v>16.135434310129622</v>
      </c>
      <c r="AG97" s="228">
        <f t="shared" si="117"/>
        <v>16.135434310129622</v>
      </c>
      <c r="AH97" s="228">
        <f t="shared" si="117"/>
        <v>16.135434310129622</v>
      </c>
      <c r="AI97" s="228">
        <f t="shared" si="117"/>
        <v>16.135434310129622</v>
      </c>
      <c r="AJ97" s="228">
        <f t="shared" si="117"/>
        <v>16.135434310129622</v>
      </c>
      <c r="AK97" s="227">
        <f t="shared" si="117"/>
        <v>16.135434310129622</v>
      </c>
      <c r="AL97" s="226">
        <f t="shared" si="132"/>
        <v>16.568505021363421</v>
      </c>
      <c r="AM97" s="228">
        <f t="shared" si="124"/>
        <v>16.568505021363421</v>
      </c>
      <c r="AN97" s="228">
        <f t="shared" si="124"/>
        <v>16.568505021363421</v>
      </c>
      <c r="AO97" s="228">
        <f t="shared" si="124"/>
        <v>16.568505021363421</v>
      </c>
      <c r="AP97" s="228">
        <f t="shared" si="124"/>
        <v>16.568505021363421</v>
      </c>
      <c r="AQ97" s="228">
        <f t="shared" si="124"/>
        <v>16.568505021363421</v>
      </c>
      <c r="AR97" s="228">
        <f t="shared" si="124"/>
        <v>16.568505021363421</v>
      </c>
      <c r="AS97" s="228">
        <f t="shared" si="124"/>
        <v>16.568505021363421</v>
      </c>
      <c r="AT97" s="228">
        <f t="shared" si="124"/>
        <v>16.568505021363421</v>
      </c>
      <c r="AU97" s="228">
        <f t="shared" si="124"/>
        <v>16.568505021363421</v>
      </c>
      <c r="AV97" s="228">
        <f t="shared" si="124"/>
        <v>16.568505021363421</v>
      </c>
      <c r="AW97" s="227">
        <f t="shared" si="124"/>
        <v>16.568505021363421</v>
      </c>
      <c r="AX97" s="226">
        <f t="shared" si="133"/>
        <v>17.396930272431593</v>
      </c>
      <c r="AY97" s="228">
        <f t="shared" si="125"/>
        <v>17.396930272431593</v>
      </c>
      <c r="AZ97" s="228">
        <f t="shared" si="125"/>
        <v>17.396930272431593</v>
      </c>
      <c r="BA97" s="228">
        <f t="shared" si="125"/>
        <v>17.396930272431593</v>
      </c>
      <c r="BB97" s="228">
        <f t="shared" si="125"/>
        <v>17.396930272431593</v>
      </c>
      <c r="BC97" s="228">
        <f t="shared" si="125"/>
        <v>17.396930272431593</v>
      </c>
      <c r="BD97" s="228">
        <f t="shared" si="125"/>
        <v>17.396930272431593</v>
      </c>
      <c r="BE97" s="228">
        <f t="shared" si="125"/>
        <v>17.396930272431593</v>
      </c>
      <c r="BF97" s="228">
        <f t="shared" si="125"/>
        <v>17.396930272431593</v>
      </c>
      <c r="BG97" s="228">
        <f t="shared" si="125"/>
        <v>17.396930272431593</v>
      </c>
      <c r="BH97" s="228">
        <f t="shared" si="125"/>
        <v>17.396930272431593</v>
      </c>
      <c r="BI97" s="227">
        <f t="shared" si="125"/>
        <v>17.396930272431593</v>
      </c>
      <c r="BJ97" s="226">
        <f t="shared" si="126"/>
        <v>18.440746088777495</v>
      </c>
      <c r="BK97" s="228">
        <f t="shared" si="127"/>
        <v>18.440746088777495</v>
      </c>
      <c r="BL97" s="228">
        <f t="shared" si="127"/>
        <v>18.440746088777495</v>
      </c>
      <c r="BM97" s="228">
        <f t="shared" si="127"/>
        <v>18.440746088777495</v>
      </c>
      <c r="BN97" s="228">
        <f t="shared" si="127"/>
        <v>18.440746088777495</v>
      </c>
      <c r="BO97" s="228">
        <f t="shared" si="127"/>
        <v>18.440746088777495</v>
      </c>
      <c r="BP97" s="228">
        <f t="shared" si="127"/>
        <v>18.440746088777495</v>
      </c>
      <c r="BQ97" s="228">
        <f t="shared" si="127"/>
        <v>18.440746088777495</v>
      </c>
      <c r="BR97" s="228">
        <f t="shared" si="127"/>
        <v>18.440746088777495</v>
      </c>
      <c r="BS97" s="228">
        <f t="shared" si="127"/>
        <v>18.440746088777495</v>
      </c>
      <c r="BT97" s="228">
        <f t="shared" si="127"/>
        <v>18.440746088777495</v>
      </c>
      <c r="BU97" s="227">
        <f t="shared" si="127"/>
        <v>18.440746088777495</v>
      </c>
      <c r="BV97" s="226">
        <f t="shared" si="128"/>
        <v>19.9160057758797</v>
      </c>
      <c r="BW97" s="228">
        <f t="shared" si="129"/>
        <v>19.9160057758797</v>
      </c>
      <c r="BX97" s="228">
        <f t="shared" si="129"/>
        <v>19.9160057758797</v>
      </c>
      <c r="BY97" s="228">
        <f t="shared" si="129"/>
        <v>19.9160057758797</v>
      </c>
      <c r="BZ97" s="228">
        <f t="shared" si="129"/>
        <v>19.9160057758797</v>
      </c>
      <c r="CA97" s="228">
        <f t="shared" si="129"/>
        <v>19.9160057758797</v>
      </c>
      <c r="CB97" s="228">
        <f t="shared" si="129"/>
        <v>19.9160057758797</v>
      </c>
      <c r="CC97" s="228">
        <f t="shared" si="129"/>
        <v>19.9160057758797</v>
      </c>
      <c r="CD97" s="228">
        <f t="shared" si="129"/>
        <v>19.9160057758797</v>
      </c>
      <c r="CE97" s="228">
        <f t="shared" si="129"/>
        <v>19.9160057758797</v>
      </c>
      <c r="CF97" s="228">
        <f t="shared" si="129"/>
        <v>19.9160057758797</v>
      </c>
      <c r="CG97" s="227">
        <f t="shared" si="129"/>
        <v>19.9160057758797</v>
      </c>
      <c r="CH97" s="226">
        <f t="shared" si="130"/>
        <v>21.708446295708878</v>
      </c>
      <c r="CI97" s="228">
        <f t="shared" si="131"/>
        <v>21.708446295708878</v>
      </c>
      <c r="CJ97" s="228">
        <f t="shared" si="131"/>
        <v>21.708446295708878</v>
      </c>
      <c r="CK97" s="228">
        <f t="shared" si="131"/>
        <v>21.708446295708878</v>
      </c>
      <c r="CL97" s="228">
        <f t="shared" si="131"/>
        <v>21.708446295708878</v>
      </c>
      <c r="CM97" s="228">
        <f t="shared" si="131"/>
        <v>21.708446295708878</v>
      </c>
      <c r="CN97" s="228">
        <f t="shared" si="131"/>
        <v>21.708446295708878</v>
      </c>
      <c r="CO97" s="228">
        <f t="shared" si="131"/>
        <v>21.708446295708878</v>
      </c>
      <c r="CP97" s="228">
        <f t="shared" si="131"/>
        <v>21.708446295708878</v>
      </c>
      <c r="CQ97" s="228">
        <f t="shared" si="131"/>
        <v>21.708446295708878</v>
      </c>
      <c r="CR97" s="228">
        <f t="shared" si="131"/>
        <v>21.708446295708878</v>
      </c>
      <c r="CS97" s="227">
        <f t="shared" si="131"/>
        <v>21.708446295708878</v>
      </c>
    </row>
    <row r="98" spans="1:97" s="224" customFormat="1" x14ac:dyDescent="0.25">
      <c r="A98" s="224" t="s">
        <v>69</v>
      </c>
      <c r="B98" s="224">
        <f t="shared" si="123"/>
        <v>13.929083333333333</v>
      </c>
      <c r="C98" s="224">
        <f t="shared" si="123"/>
        <v>20.834769230769229</v>
      </c>
      <c r="D98" s="224">
        <f t="shared" si="123"/>
        <v>25.093136363636361</v>
      </c>
      <c r="E98" s="224">
        <f t="shared" si="123"/>
        <v>21.55777777777778</v>
      </c>
      <c r="F98" s="224">
        <f t="shared" si="123"/>
        <v>18.706124999999997</v>
      </c>
      <c r="G98" s="224">
        <f t="shared" si="123"/>
        <v>23.125835820895524</v>
      </c>
      <c r="H98" s="224">
        <f t="shared" si="123"/>
        <v>19.168636363636367</v>
      </c>
      <c r="I98" s="224">
        <f t="shared" si="123"/>
        <v>17.002506024096387</v>
      </c>
      <c r="J98" s="224">
        <f t="shared" si="123"/>
        <v>45.677237500000004</v>
      </c>
      <c r="K98" s="224">
        <f t="shared" si="123"/>
        <v>-17.779970149253732</v>
      </c>
      <c r="L98" s="224">
        <f t="shared" si="123"/>
        <v>18.761503968253969</v>
      </c>
      <c r="M98" s="225">
        <f t="shared" si="123"/>
        <v>23.461231578947316</v>
      </c>
      <c r="N98" s="224">
        <f t="shared" si="123"/>
        <v>14.560658536585365</v>
      </c>
      <c r="O98" s="224">
        <f t="shared" si="123"/>
        <v>31.556590909090911</v>
      </c>
      <c r="P98" s="224">
        <f t="shared" si="123"/>
        <v>16.501870967741937</v>
      </c>
      <c r="Q98" s="224">
        <f t="shared" si="123"/>
        <v>17.242599999999999</v>
      </c>
      <c r="R98" s="224">
        <f t="shared" si="123"/>
        <v>19.434519999999999</v>
      </c>
      <c r="S98" s="224">
        <f t="shared" si="123"/>
        <v>15.77080844155844</v>
      </c>
      <c r="T98" s="224">
        <f t="shared" si="116"/>
        <v>16.020828282828283</v>
      </c>
      <c r="U98" s="224">
        <f t="shared" si="116"/>
        <v>17.467253333333336</v>
      </c>
      <c r="V98" s="228">
        <v>18</v>
      </c>
      <c r="W98" s="228">
        <v>18</v>
      </c>
      <c r="X98" s="228">
        <v>18</v>
      </c>
      <c r="Y98" s="227">
        <v>18</v>
      </c>
      <c r="Z98" s="342">
        <v>14</v>
      </c>
      <c r="AA98" s="228">
        <v>14</v>
      </c>
      <c r="AB98" s="228">
        <v>18.960699152673019</v>
      </c>
      <c r="AC98" s="228">
        <f t="shared" si="117"/>
        <v>18.960699152673019</v>
      </c>
      <c r="AD98" s="228">
        <f t="shared" si="117"/>
        <v>18.960699152673019</v>
      </c>
      <c r="AE98" s="228">
        <f t="shared" si="117"/>
        <v>18.960699152673019</v>
      </c>
      <c r="AF98" s="228">
        <f t="shared" si="117"/>
        <v>18.960699152673019</v>
      </c>
      <c r="AG98" s="228">
        <f t="shared" si="117"/>
        <v>18.960699152673019</v>
      </c>
      <c r="AH98" s="228">
        <f t="shared" si="117"/>
        <v>18.960699152673019</v>
      </c>
      <c r="AI98" s="228">
        <f t="shared" si="117"/>
        <v>18.960699152673019</v>
      </c>
      <c r="AJ98" s="228">
        <f t="shared" si="117"/>
        <v>18.960699152673019</v>
      </c>
      <c r="AK98" s="227">
        <f t="shared" si="117"/>
        <v>18.960699152673019</v>
      </c>
      <c r="AL98" s="226">
        <f t="shared" si="132"/>
        <v>19.040611758588888</v>
      </c>
      <c r="AM98" s="228">
        <f t="shared" si="124"/>
        <v>19.040611758588888</v>
      </c>
      <c r="AN98" s="228">
        <f t="shared" si="124"/>
        <v>19.040611758588888</v>
      </c>
      <c r="AO98" s="228">
        <f t="shared" si="124"/>
        <v>19.040611758588888</v>
      </c>
      <c r="AP98" s="228">
        <f t="shared" si="124"/>
        <v>19.040611758588888</v>
      </c>
      <c r="AQ98" s="228">
        <f t="shared" si="124"/>
        <v>19.040611758588888</v>
      </c>
      <c r="AR98" s="228">
        <f t="shared" si="124"/>
        <v>19.040611758588888</v>
      </c>
      <c r="AS98" s="228">
        <f t="shared" si="124"/>
        <v>19.040611758588888</v>
      </c>
      <c r="AT98" s="228">
        <f t="shared" si="124"/>
        <v>19.040611758588888</v>
      </c>
      <c r="AU98" s="228">
        <f t="shared" si="124"/>
        <v>19.040611758588888</v>
      </c>
      <c r="AV98" s="228">
        <f t="shared" si="124"/>
        <v>19.040611758588888</v>
      </c>
      <c r="AW98" s="227">
        <f t="shared" si="124"/>
        <v>19.040611758588888</v>
      </c>
      <c r="AX98" s="226">
        <f t="shared" si="133"/>
        <v>19.99264234651833</v>
      </c>
      <c r="AY98" s="228">
        <f t="shared" si="125"/>
        <v>19.99264234651833</v>
      </c>
      <c r="AZ98" s="228">
        <f t="shared" si="125"/>
        <v>19.99264234651833</v>
      </c>
      <c r="BA98" s="228">
        <f t="shared" si="125"/>
        <v>19.99264234651833</v>
      </c>
      <c r="BB98" s="228">
        <f t="shared" si="125"/>
        <v>19.99264234651833</v>
      </c>
      <c r="BC98" s="228">
        <f t="shared" si="125"/>
        <v>19.99264234651833</v>
      </c>
      <c r="BD98" s="228">
        <f t="shared" si="125"/>
        <v>19.99264234651833</v>
      </c>
      <c r="BE98" s="228">
        <f t="shared" si="125"/>
        <v>19.99264234651833</v>
      </c>
      <c r="BF98" s="228">
        <f t="shared" si="125"/>
        <v>19.99264234651833</v>
      </c>
      <c r="BG98" s="228">
        <f t="shared" si="125"/>
        <v>19.99264234651833</v>
      </c>
      <c r="BH98" s="228">
        <f t="shared" si="125"/>
        <v>19.99264234651833</v>
      </c>
      <c r="BI98" s="227">
        <f t="shared" si="125"/>
        <v>19.99264234651833</v>
      </c>
      <c r="BJ98" s="226">
        <f t="shared" si="126"/>
        <v>21.192200887309429</v>
      </c>
      <c r="BK98" s="228">
        <f t="shared" si="127"/>
        <v>21.192200887309429</v>
      </c>
      <c r="BL98" s="228">
        <f t="shared" si="127"/>
        <v>21.192200887309429</v>
      </c>
      <c r="BM98" s="228">
        <f t="shared" si="127"/>
        <v>21.192200887309429</v>
      </c>
      <c r="BN98" s="228">
        <f t="shared" si="127"/>
        <v>21.192200887309429</v>
      </c>
      <c r="BO98" s="228">
        <f t="shared" si="127"/>
        <v>21.192200887309429</v>
      </c>
      <c r="BP98" s="228">
        <f t="shared" si="127"/>
        <v>21.192200887309429</v>
      </c>
      <c r="BQ98" s="228">
        <f t="shared" si="127"/>
        <v>21.192200887309429</v>
      </c>
      <c r="BR98" s="228">
        <f t="shared" si="127"/>
        <v>21.192200887309429</v>
      </c>
      <c r="BS98" s="228">
        <f t="shared" si="127"/>
        <v>21.192200887309429</v>
      </c>
      <c r="BT98" s="228">
        <f t="shared" si="127"/>
        <v>21.192200887309429</v>
      </c>
      <c r="BU98" s="227">
        <f t="shared" si="127"/>
        <v>21.192200887309429</v>
      </c>
      <c r="BV98" s="226">
        <f t="shared" si="128"/>
        <v>22.88757695829419</v>
      </c>
      <c r="BW98" s="228">
        <f t="shared" si="129"/>
        <v>22.88757695829419</v>
      </c>
      <c r="BX98" s="228">
        <f t="shared" si="129"/>
        <v>22.88757695829419</v>
      </c>
      <c r="BY98" s="228">
        <f t="shared" si="129"/>
        <v>22.88757695829419</v>
      </c>
      <c r="BZ98" s="228">
        <f t="shared" si="129"/>
        <v>22.88757695829419</v>
      </c>
      <c r="CA98" s="228">
        <f t="shared" si="129"/>
        <v>22.88757695829419</v>
      </c>
      <c r="CB98" s="228">
        <f t="shared" si="129"/>
        <v>22.88757695829419</v>
      </c>
      <c r="CC98" s="228">
        <f t="shared" si="129"/>
        <v>22.88757695829419</v>
      </c>
      <c r="CD98" s="228">
        <f t="shared" si="129"/>
        <v>22.88757695829419</v>
      </c>
      <c r="CE98" s="228">
        <f t="shared" si="129"/>
        <v>22.88757695829419</v>
      </c>
      <c r="CF98" s="228">
        <f t="shared" si="129"/>
        <v>22.88757695829419</v>
      </c>
      <c r="CG98" s="227">
        <f t="shared" si="129"/>
        <v>22.88757695829419</v>
      </c>
      <c r="CH98" s="226">
        <f t="shared" si="130"/>
        <v>24.947458884540666</v>
      </c>
      <c r="CI98" s="228">
        <f t="shared" si="131"/>
        <v>24.947458884540666</v>
      </c>
      <c r="CJ98" s="228">
        <f t="shared" si="131"/>
        <v>24.947458884540666</v>
      </c>
      <c r="CK98" s="228">
        <f t="shared" si="131"/>
        <v>24.947458884540666</v>
      </c>
      <c r="CL98" s="228">
        <f t="shared" si="131"/>
        <v>24.947458884540666</v>
      </c>
      <c r="CM98" s="228">
        <f t="shared" si="131"/>
        <v>24.947458884540666</v>
      </c>
      <c r="CN98" s="228">
        <f t="shared" si="131"/>
        <v>24.947458884540666</v>
      </c>
      <c r="CO98" s="228">
        <f t="shared" si="131"/>
        <v>24.947458884540666</v>
      </c>
      <c r="CP98" s="228">
        <f t="shared" si="131"/>
        <v>24.947458884540666</v>
      </c>
      <c r="CQ98" s="228">
        <f t="shared" si="131"/>
        <v>24.947458884540666</v>
      </c>
      <c r="CR98" s="228">
        <f t="shared" si="131"/>
        <v>24.947458884540666</v>
      </c>
      <c r="CS98" s="227">
        <f t="shared" si="131"/>
        <v>24.947458884540666</v>
      </c>
    </row>
    <row r="99" spans="1:97" s="343" customFormat="1" x14ac:dyDescent="0.25">
      <c r="A99" s="343" t="s">
        <v>100</v>
      </c>
      <c r="B99" s="343">
        <f t="shared" si="123"/>
        <v>14.02</v>
      </c>
      <c r="C99" s="343">
        <f t="shared" si="123"/>
        <v>15.625955835962142</v>
      </c>
      <c r="D99" s="343">
        <f t="shared" si="123"/>
        <v>21.10266990291262</v>
      </c>
      <c r="E99" s="343">
        <f t="shared" si="123"/>
        <v>21.302693009118546</v>
      </c>
      <c r="F99" s="343">
        <f t="shared" si="123"/>
        <v>17.635987577639753</v>
      </c>
      <c r="G99" s="343">
        <f t="shared" si="123"/>
        <v>23.390156327543412</v>
      </c>
      <c r="H99" s="343">
        <f t="shared" si="123"/>
        <v>21.231783610755439</v>
      </c>
      <c r="I99" s="343">
        <f t="shared" si="123"/>
        <v>16.960227655986508</v>
      </c>
      <c r="J99" s="343">
        <f t="shared" si="123"/>
        <v>23.138451001053731</v>
      </c>
      <c r="K99" s="343">
        <f t="shared" si="123"/>
        <v>18.239158311345633</v>
      </c>
      <c r="L99" s="343">
        <f t="shared" si="123"/>
        <v>17.904116818558418</v>
      </c>
      <c r="M99" s="344">
        <f t="shared" si="123"/>
        <v>21.332745024875607</v>
      </c>
      <c r="N99" s="343">
        <f t="shared" si="123"/>
        <v>17.371126074498566</v>
      </c>
      <c r="O99" s="343">
        <f t="shared" si="123"/>
        <v>20.357589820359191</v>
      </c>
      <c r="P99" s="343">
        <f t="shared" si="123"/>
        <v>20.374723428571418</v>
      </c>
      <c r="Q99" s="343">
        <f t="shared" si="123"/>
        <v>22.610008652657601</v>
      </c>
      <c r="R99" s="343">
        <f>IFERROR(R29/R77,"")</f>
        <v>20.347913690476194</v>
      </c>
      <c r="S99" s="343">
        <f t="shared" si="123"/>
        <v>16.997334630350196</v>
      </c>
      <c r="T99" s="345">
        <f t="shared" si="116"/>
        <v>19.763958158995816</v>
      </c>
      <c r="U99" s="345">
        <f t="shared" si="116"/>
        <v>20.146645161290323</v>
      </c>
      <c r="V99" s="345">
        <f t="shared" ref="V99:X99" si="134">IFERROR(V29/V77,"")</f>
        <v>21.60224902170183</v>
      </c>
      <c r="W99" s="345">
        <f t="shared" si="134"/>
        <v>20.615162308036339</v>
      </c>
      <c r="X99" s="345">
        <f t="shared" si="134"/>
        <v>20.238041367730414</v>
      </c>
      <c r="Y99" s="346">
        <f>IFERROR(Y29/Y77,"")</f>
        <v>19.677044362340581</v>
      </c>
      <c r="Z99" s="343">
        <f>IFERROR(Z29/Z77,"")</f>
        <v>16.122751951853626</v>
      </c>
      <c r="AA99" s="343">
        <f t="shared" ref="AA99:CL99" si="135">IFERROR(AA29/AA77,"")</f>
        <v>16.177269449781793</v>
      </c>
      <c r="AB99" s="343">
        <f t="shared" si="135"/>
        <v>18.211662652029201</v>
      </c>
      <c r="AC99" s="343">
        <f t="shared" si="135"/>
        <v>18.095103945413555</v>
      </c>
      <c r="AD99" s="343">
        <f t="shared" si="135"/>
        <v>18.467174481291117</v>
      </c>
      <c r="AE99" s="343">
        <f t="shared" si="135"/>
        <v>18.223272606155973</v>
      </c>
      <c r="AF99" s="343">
        <f t="shared" si="135"/>
        <v>18.346729145352839</v>
      </c>
      <c r="AG99" s="343">
        <f t="shared" si="135"/>
        <v>18.299471702275845</v>
      </c>
      <c r="AH99" s="343">
        <f t="shared" si="135"/>
        <v>18.115862676568341</v>
      </c>
      <c r="AI99" s="343">
        <f t="shared" si="135"/>
        <v>18.186048350218773</v>
      </c>
      <c r="AJ99" s="343">
        <f t="shared" si="135"/>
        <v>18.148746822332793</v>
      </c>
      <c r="AK99" s="344">
        <f t="shared" si="135"/>
        <v>17.954937598922836</v>
      </c>
      <c r="AL99" s="343">
        <f t="shared" si="135"/>
        <v>18.596757640537874</v>
      </c>
      <c r="AM99" s="343">
        <f t="shared" si="135"/>
        <v>18.898862766512767</v>
      </c>
      <c r="AN99" s="343">
        <f t="shared" si="135"/>
        <v>18.457992055859581</v>
      </c>
      <c r="AO99" s="343">
        <f t="shared" si="135"/>
        <v>18.204713034206765</v>
      </c>
      <c r="AP99" s="343">
        <f t="shared" si="135"/>
        <v>18.542432690301748</v>
      </c>
      <c r="AQ99" s="343">
        <f t="shared" si="135"/>
        <v>18.329928525043254</v>
      </c>
      <c r="AR99" s="343">
        <f t="shared" si="135"/>
        <v>18.332848835682828</v>
      </c>
      <c r="AS99" s="343">
        <f t="shared" si="135"/>
        <v>18.303524062117734</v>
      </c>
      <c r="AT99" s="343">
        <f t="shared" si="135"/>
        <v>18.164586912965483</v>
      </c>
      <c r="AU99" s="343">
        <f t="shared" si="135"/>
        <v>18.186633204282021</v>
      </c>
      <c r="AV99" s="343">
        <f t="shared" si="135"/>
        <v>18.168892715603651</v>
      </c>
      <c r="AW99" s="344">
        <f t="shared" si="135"/>
        <v>18.096698092067001</v>
      </c>
      <c r="AX99" s="343">
        <f t="shared" si="135"/>
        <v>19.479910349962985</v>
      </c>
      <c r="AY99" s="343">
        <f t="shared" si="135"/>
        <v>19.855595382567955</v>
      </c>
      <c r="AZ99" s="343">
        <f t="shared" si="135"/>
        <v>19.396683769263582</v>
      </c>
      <c r="BA99" s="343">
        <f t="shared" si="135"/>
        <v>19.201854502117985</v>
      </c>
      <c r="BB99" s="343">
        <f t="shared" si="135"/>
        <v>19.618548701774277</v>
      </c>
      <c r="BC99" s="343">
        <f t="shared" si="135"/>
        <v>19.462625330300774</v>
      </c>
      <c r="BD99" s="343">
        <f t="shared" si="135"/>
        <v>19.462855239821685</v>
      </c>
      <c r="BE99" s="343">
        <f t="shared" si="135"/>
        <v>19.420613671889964</v>
      </c>
      <c r="BF99" s="343">
        <f t="shared" si="135"/>
        <v>19.305913868926396</v>
      </c>
      <c r="BG99" s="343">
        <f t="shared" si="135"/>
        <v>19.296298039868553</v>
      </c>
      <c r="BH99" s="343">
        <f t="shared" si="135"/>
        <v>19.259397087688946</v>
      </c>
      <c r="BI99" s="344">
        <f t="shared" si="135"/>
        <v>19.146469460321917</v>
      </c>
      <c r="BJ99" s="343">
        <f t="shared" si="135"/>
        <v>20.626630775862058</v>
      </c>
      <c r="BK99" s="343">
        <f t="shared" si="135"/>
        <v>20.968300098567816</v>
      </c>
      <c r="BL99" s="343">
        <f t="shared" si="135"/>
        <v>20.531168777766823</v>
      </c>
      <c r="BM99" s="343">
        <f t="shared" si="135"/>
        <v>20.314820810647976</v>
      </c>
      <c r="BN99" s="343">
        <f t="shared" si="135"/>
        <v>20.747010347134928</v>
      </c>
      <c r="BO99" s="343">
        <f t="shared" si="135"/>
        <v>20.647602715341232</v>
      </c>
      <c r="BP99" s="343">
        <f t="shared" si="135"/>
        <v>20.667226606760689</v>
      </c>
      <c r="BQ99" s="343">
        <f t="shared" si="135"/>
        <v>20.640750034564697</v>
      </c>
      <c r="BR99" s="343">
        <f t="shared" si="135"/>
        <v>20.587285754850537</v>
      </c>
      <c r="BS99" s="343">
        <f t="shared" si="135"/>
        <v>20.590937982097987</v>
      </c>
      <c r="BT99" s="343">
        <f t="shared" si="135"/>
        <v>20.558620540082067</v>
      </c>
      <c r="BU99" s="344">
        <f t="shared" si="135"/>
        <v>20.478955673886933</v>
      </c>
      <c r="BV99" s="343">
        <f t="shared" si="135"/>
        <v>22.28722919233876</v>
      </c>
      <c r="BW99" s="343">
        <f t="shared" si="135"/>
        <v>22.626591176954811</v>
      </c>
      <c r="BX99" s="343">
        <f t="shared" si="135"/>
        <v>22.159727276105048</v>
      </c>
      <c r="BY99" s="343">
        <f t="shared" si="135"/>
        <v>21.917035107067516</v>
      </c>
      <c r="BZ99" s="343">
        <f t="shared" si="135"/>
        <v>22.503939159290731</v>
      </c>
      <c r="CA99" s="343">
        <f t="shared" si="135"/>
        <v>22.378885606250016</v>
      </c>
      <c r="CB99" s="343">
        <f t="shared" si="135"/>
        <v>22.387447553309389</v>
      </c>
      <c r="CC99" s="343">
        <f t="shared" si="135"/>
        <v>22.352010811870311</v>
      </c>
      <c r="CD99" s="343">
        <f t="shared" si="135"/>
        <v>22.281286483281878</v>
      </c>
      <c r="CE99" s="343">
        <f t="shared" si="135"/>
        <v>22.26436808569505</v>
      </c>
      <c r="CF99" s="343">
        <f t="shared" si="135"/>
        <v>22.217420278052682</v>
      </c>
      <c r="CG99" s="344">
        <f t="shared" si="135"/>
        <v>22.11834565606183</v>
      </c>
      <c r="CH99" s="343">
        <f t="shared" si="135"/>
        <v>24.254975089819592</v>
      </c>
      <c r="CI99" s="343">
        <f t="shared" si="135"/>
        <v>24.621360890860664</v>
      </c>
      <c r="CJ99" s="343">
        <f t="shared" si="135"/>
        <v>24.110508839147471</v>
      </c>
      <c r="CK99" s="343">
        <f t="shared" si="135"/>
        <v>23.847334430072415</v>
      </c>
      <c r="CL99" s="343">
        <f t="shared" si="135"/>
        <v>24.483478839354159</v>
      </c>
      <c r="CM99" s="343">
        <f t="shared" ref="CM99:CS99" si="136">IFERROR(CM29/CM77,"")</f>
        <v>24.348316431701743</v>
      </c>
      <c r="CN99" s="343">
        <f t="shared" si="136"/>
        <v>24.363315678296942</v>
      </c>
      <c r="CO99" s="343">
        <f t="shared" si="136"/>
        <v>24.329741807296855</v>
      </c>
      <c r="CP99" s="343">
        <f t="shared" si="136"/>
        <v>24.254007564497662</v>
      </c>
      <c r="CQ99" s="343">
        <f t="shared" si="136"/>
        <v>24.237246792378219</v>
      </c>
      <c r="CR99" s="343">
        <f t="shared" si="136"/>
        <v>24.187677193866413</v>
      </c>
      <c r="CS99" s="344">
        <f t="shared" si="136"/>
        <v>24.079672816838361</v>
      </c>
    </row>
    <row r="101" spans="1:97" s="139" customFormat="1" x14ac:dyDescent="0.25">
      <c r="A101" s="134"/>
      <c r="B101" s="134"/>
      <c r="C101" s="135"/>
      <c r="D101" s="135"/>
      <c r="E101" s="135"/>
      <c r="F101" s="135"/>
      <c r="G101" s="135"/>
      <c r="H101" s="135"/>
      <c r="I101" s="135"/>
      <c r="J101" s="135"/>
      <c r="K101" s="135"/>
      <c r="L101" s="135"/>
      <c r="M101" s="136"/>
      <c r="N101" s="135"/>
      <c r="O101" s="135"/>
      <c r="P101" s="135"/>
      <c r="Q101" s="135"/>
      <c r="R101" s="135"/>
      <c r="S101" s="135"/>
      <c r="T101" s="135"/>
      <c r="U101" s="135"/>
      <c r="V101" s="135"/>
      <c r="W101" s="135"/>
      <c r="X101" s="135"/>
      <c r="Y101" s="136"/>
      <c r="Z101" s="135"/>
      <c r="AA101" s="135"/>
      <c r="AB101" s="135"/>
      <c r="AC101" s="135"/>
      <c r="AD101" s="135"/>
      <c r="AE101" s="135"/>
      <c r="AF101" s="135"/>
      <c r="AG101" s="135"/>
      <c r="AH101" s="135"/>
      <c r="AI101" s="135"/>
      <c r="AJ101" s="135"/>
      <c r="AK101" s="136"/>
      <c r="AL101" s="135"/>
      <c r="AM101" s="135"/>
      <c r="AN101" s="135"/>
      <c r="AO101" s="135"/>
      <c r="AP101" s="135"/>
      <c r="AQ101" s="135"/>
      <c r="AR101" s="135"/>
      <c r="AS101" s="135"/>
      <c r="AT101" s="135"/>
      <c r="AU101" s="135"/>
      <c r="AV101" s="135"/>
      <c r="AW101" s="136"/>
      <c r="AX101" s="135"/>
      <c r="AY101" s="135"/>
      <c r="AZ101" s="135"/>
      <c r="BA101" s="135"/>
      <c r="BB101" s="135"/>
      <c r="BC101" s="135"/>
      <c r="BD101" s="135"/>
      <c r="BE101" s="135"/>
      <c r="BF101" s="135"/>
      <c r="BG101" s="135"/>
      <c r="BH101" s="135"/>
      <c r="BI101" s="136"/>
      <c r="BJ101" s="135"/>
      <c r="BK101" s="135"/>
      <c r="BL101" s="135"/>
      <c r="BM101" s="135"/>
      <c r="BN101" s="135"/>
      <c r="BO101" s="135"/>
      <c r="BP101" s="135"/>
      <c r="BQ101" s="135"/>
      <c r="BR101" s="135"/>
      <c r="BS101" s="135"/>
      <c r="BT101" s="135"/>
      <c r="BU101" s="136"/>
      <c r="BV101" s="135"/>
      <c r="BW101" s="135"/>
      <c r="BX101" s="135"/>
      <c r="BY101" s="135"/>
      <c r="BZ101" s="135"/>
      <c r="CA101" s="135"/>
      <c r="CB101" s="135"/>
      <c r="CC101" s="135"/>
      <c r="CD101" s="135"/>
      <c r="CE101" s="135"/>
      <c r="CF101" s="135"/>
      <c r="CG101" s="136"/>
      <c r="CH101" s="135"/>
      <c r="CI101" s="135"/>
      <c r="CJ101" s="135"/>
      <c r="CK101" s="135"/>
      <c r="CL101" s="135"/>
      <c r="CM101" s="135"/>
      <c r="CN101" s="135"/>
      <c r="CO101" s="135"/>
      <c r="CP101" s="135"/>
      <c r="CQ101" s="135"/>
      <c r="CR101" s="135"/>
      <c r="CS101" s="136"/>
    </row>
    <row r="102" spans="1:97" s="140" customFormat="1" x14ac:dyDescent="0.25">
      <c r="A102" s="140" t="s">
        <v>252</v>
      </c>
      <c r="B102" s="140">
        <f t="shared" ref="B102:BM102" si="137">B47</f>
        <v>42005</v>
      </c>
      <c r="C102" s="140">
        <f t="shared" si="137"/>
        <v>42036</v>
      </c>
      <c r="D102" s="140">
        <f t="shared" si="137"/>
        <v>42064</v>
      </c>
      <c r="E102" s="140">
        <f t="shared" si="137"/>
        <v>42095</v>
      </c>
      <c r="F102" s="140">
        <f t="shared" si="137"/>
        <v>42125</v>
      </c>
      <c r="G102" s="140">
        <f t="shared" si="137"/>
        <v>42156</v>
      </c>
      <c r="H102" s="140">
        <f t="shared" si="137"/>
        <v>42186</v>
      </c>
      <c r="I102" s="140">
        <f t="shared" si="137"/>
        <v>42217</v>
      </c>
      <c r="J102" s="140">
        <f t="shared" si="137"/>
        <v>42248</v>
      </c>
      <c r="K102" s="140">
        <f t="shared" si="137"/>
        <v>42278</v>
      </c>
      <c r="L102" s="140">
        <f t="shared" si="137"/>
        <v>42309</v>
      </c>
      <c r="M102" s="141">
        <f t="shared" si="137"/>
        <v>42339</v>
      </c>
      <c r="N102" s="140">
        <f t="shared" si="137"/>
        <v>42370</v>
      </c>
      <c r="O102" s="140">
        <f t="shared" si="137"/>
        <v>42401</v>
      </c>
      <c r="P102" s="140">
        <f t="shared" si="137"/>
        <v>42430</v>
      </c>
      <c r="Q102" s="140">
        <f t="shared" si="137"/>
        <v>42461</v>
      </c>
      <c r="R102" s="140">
        <f t="shared" si="137"/>
        <v>42491</v>
      </c>
      <c r="S102" s="140">
        <f t="shared" si="137"/>
        <v>42522</v>
      </c>
      <c r="T102" s="307">
        <f t="shared" si="137"/>
        <v>42552</v>
      </c>
      <c r="U102" s="307">
        <f t="shared" si="137"/>
        <v>42583</v>
      </c>
      <c r="V102" s="307">
        <f t="shared" si="137"/>
        <v>42614</v>
      </c>
      <c r="W102" s="307">
        <f t="shared" si="137"/>
        <v>42644</v>
      </c>
      <c r="X102" s="307">
        <f t="shared" si="137"/>
        <v>42675</v>
      </c>
      <c r="Y102" s="308">
        <f t="shared" si="137"/>
        <v>42705</v>
      </c>
      <c r="Z102" s="140">
        <f t="shared" si="137"/>
        <v>42752</v>
      </c>
      <c r="AA102" s="140">
        <f t="shared" si="137"/>
        <v>42783</v>
      </c>
      <c r="AB102" s="140">
        <f t="shared" si="137"/>
        <v>42811</v>
      </c>
      <c r="AC102" s="140">
        <f t="shared" si="137"/>
        <v>42842</v>
      </c>
      <c r="AD102" s="140">
        <f t="shared" si="137"/>
        <v>42872</v>
      </c>
      <c r="AE102" s="140">
        <f t="shared" si="137"/>
        <v>42903</v>
      </c>
      <c r="AF102" s="140">
        <f t="shared" si="137"/>
        <v>42933</v>
      </c>
      <c r="AG102" s="140">
        <f t="shared" si="137"/>
        <v>42964</v>
      </c>
      <c r="AH102" s="140">
        <f t="shared" si="137"/>
        <v>42995</v>
      </c>
      <c r="AI102" s="140">
        <f t="shared" si="137"/>
        <v>43025</v>
      </c>
      <c r="AJ102" s="140">
        <f t="shared" si="137"/>
        <v>43056</v>
      </c>
      <c r="AK102" s="141">
        <f t="shared" si="137"/>
        <v>43086</v>
      </c>
      <c r="AL102" s="140">
        <f t="shared" si="137"/>
        <v>43118</v>
      </c>
      <c r="AM102" s="140">
        <f t="shared" si="137"/>
        <v>43149</v>
      </c>
      <c r="AN102" s="140">
        <f t="shared" si="137"/>
        <v>43177</v>
      </c>
      <c r="AO102" s="140">
        <f t="shared" si="137"/>
        <v>43208</v>
      </c>
      <c r="AP102" s="140">
        <f t="shared" si="137"/>
        <v>43238</v>
      </c>
      <c r="AQ102" s="140">
        <f t="shared" si="137"/>
        <v>43269</v>
      </c>
      <c r="AR102" s="140">
        <f t="shared" si="137"/>
        <v>43299</v>
      </c>
      <c r="AS102" s="140">
        <f t="shared" si="137"/>
        <v>43330</v>
      </c>
      <c r="AT102" s="140">
        <f t="shared" si="137"/>
        <v>43361</v>
      </c>
      <c r="AU102" s="140">
        <f t="shared" si="137"/>
        <v>43391</v>
      </c>
      <c r="AV102" s="140">
        <f t="shared" si="137"/>
        <v>43422</v>
      </c>
      <c r="AW102" s="141">
        <f t="shared" si="137"/>
        <v>43452</v>
      </c>
      <c r="AX102" s="140">
        <f t="shared" si="137"/>
        <v>43483</v>
      </c>
      <c r="AY102" s="140">
        <f t="shared" si="137"/>
        <v>43514</v>
      </c>
      <c r="AZ102" s="140">
        <f t="shared" si="137"/>
        <v>43542</v>
      </c>
      <c r="BA102" s="140">
        <f t="shared" si="137"/>
        <v>43573</v>
      </c>
      <c r="BB102" s="140">
        <f t="shared" si="137"/>
        <v>43603</v>
      </c>
      <c r="BC102" s="140">
        <f t="shared" si="137"/>
        <v>43634</v>
      </c>
      <c r="BD102" s="140">
        <f t="shared" si="137"/>
        <v>43664</v>
      </c>
      <c r="BE102" s="140">
        <f t="shared" si="137"/>
        <v>43695</v>
      </c>
      <c r="BF102" s="140">
        <f t="shared" si="137"/>
        <v>43726</v>
      </c>
      <c r="BG102" s="140">
        <f t="shared" si="137"/>
        <v>43756</v>
      </c>
      <c r="BH102" s="140">
        <f t="shared" si="137"/>
        <v>43787</v>
      </c>
      <c r="BI102" s="141">
        <f t="shared" si="137"/>
        <v>43817</v>
      </c>
      <c r="BJ102" s="140">
        <f t="shared" si="137"/>
        <v>43848</v>
      </c>
      <c r="BK102" s="140">
        <f t="shared" si="137"/>
        <v>43879</v>
      </c>
      <c r="BL102" s="140">
        <f t="shared" si="137"/>
        <v>43908</v>
      </c>
      <c r="BM102" s="140">
        <f t="shared" si="137"/>
        <v>43939</v>
      </c>
      <c r="BN102" s="140">
        <f t="shared" ref="BN102:CS102" si="138">BN47</f>
        <v>43969</v>
      </c>
      <c r="BO102" s="140">
        <f t="shared" si="138"/>
        <v>44000</v>
      </c>
      <c r="BP102" s="140">
        <f t="shared" si="138"/>
        <v>44030</v>
      </c>
      <c r="BQ102" s="140">
        <f t="shared" si="138"/>
        <v>44061</v>
      </c>
      <c r="BR102" s="140">
        <f t="shared" si="138"/>
        <v>44092</v>
      </c>
      <c r="BS102" s="140">
        <f t="shared" si="138"/>
        <v>44122</v>
      </c>
      <c r="BT102" s="140">
        <f t="shared" si="138"/>
        <v>44153</v>
      </c>
      <c r="BU102" s="141">
        <f t="shared" si="138"/>
        <v>44183</v>
      </c>
      <c r="BV102" s="140">
        <f t="shared" si="138"/>
        <v>44214</v>
      </c>
      <c r="BW102" s="140">
        <f t="shared" si="138"/>
        <v>44245</v>
      </c>
      <c r="BX102" s="140">
        <f t="shared" si="138"/>
        <v>44273</v>
      </c>
      <c r="BY102" s="140">
        <f t="shared" si="138"/>
        <v>44304</v>
      </c>
      <c r="BZ102" s="140">
        <f t="shared" si="138"/>
        <v>44334</v>
      </c>
      <c r="CA102" s="140">
        <f t="shared" si="138"/>
        <v>44365</v>
      </c>
      <c r="CB102" s="140">
        <f t="shared" si="138"/>
        <v>44395</v>
      </c>
      <c r="CC102" s="140">
        <f t="shared" si="138"/>
        <v>44426</v>
      </c>
      <c r="CD102" s="140">
        <f t="shared" si="138"/>
        <v>44457</v>
      </c>
      <c r="CE102" s="140">
        <f t="shared" si="138"/>
        <v>44487</v>
      </c>
      <c r="CF102" s="140">
        <f t="shared" si="138"/>
        <v>44518</v>
      </c>
      <c r="CG102" s="141">
        <f t="shared" si="138"/>
        <v>44548</v>
      </c>
      <c r="CH102" s="140">
        <f t="shared" si="138"/>
        <v>44579</v>
      </c>
      <c r="CI102" s="140">
        <f t="shared" si="138"/>
        <v>44610</v>
      </c>
      <c r="CJ102" s="140">
        <f t="shared" si="138"/>
        <v>44638</v>
      </c>
      <c r="CK102" s="140">
        <f t="shared" si="138"/>
        <v>44669</v>
      </c>
      <c r="CL102" s="140">
        <f t="shared" si="138"/>
        <v>44699</v>
      </c>
      <c r="CM102" s="140">
        <f t="shared" si="138"/>
        <v>44730</v>
      </c>
      <c r="CN102" s="140">
        <f t="shared" si="138"/>
        <v>44760</v>
      </c>
      <c r="CO102" s="140">
        <f t="shared" si="138"/>
        <v>44791</v>
      </c>
      <c r="CP102" s="140">
        <f t="shared" si="138"/>
        <v>44822</v>
      </c>
      <c r="CQ102" s="140">
        <f t="shared" si="138"/>
        <v>44852</v>
      </c>
      <c r="CR102" s="140">
        <f t="shared" si="138"/>
        <v>44883</v>
      </c>
      <c r="CS102" s="141">
        <f t="shared" si="138"/>
        <v>44913</v>
      </c>
    </row>
    <row r="103" spans="1:97" s="139" customFormat="1" x14ac:dyDescent="0.25">
      <c r="A103" s="134" t="s">
        <v>99</v>
      </c>
      <c r="B103" s="207">
        <f t="shared" ref="B103:BM106" si="139">IFERROR(B22/B48,"")</f>
        <v>54.589037037037038</v>
      </c>
      <c r="C103" s="207">
        <f t="shared" si="139"/>
        <v>43.132759999999998</v>
      </c>
      <c r="D103" s="207">
        <f t="shared" si="139"/>
        <v>109.23843333333333</v>
      </c>
      <c r="E103" s="207">
        <f t="shared" si="139"/>
        <v>114.25641666666668</v>
      </c>
      <c r="F103" s="207">
        <f t="shared" si="139"/>
        <v>61.449406976744193</v>
      </c>
      <c r="G103" s="207">
        <f t="shared" si="139"/>
        <v>103.33682926829269</v>
      </c>
      <c r="H103" s="207">
        <f t="shared" si="139"/>
        <v>127.94346052631579</v>
      </c>
      <c r="I103" s="207">
        <f t="shared" si="139"/>
        <v>55.790470588235294</v>
      </c>
      <c r="J103" s="207">
        <f t="shared" si="139"/>
        <v>113.71826041666667</v>
      </c>
      <c r="K103" s="207">
        <f t="shared" si="139"/>
        <v>96.227499999999765</v>
      </c>
      <c r="L103" s="207">
        <f t="shared" si="139"/>
        <v>83.915511904761914</v>
      </c>
      <c r="M103" s="301">
        <f t="shared" si="139"/>
        <v>144.86548809523785</v>
      </c>
      <c r="N103" s="207">
        <f t="shared" si="139"/>
        <v>47.795787878787877</v>
      </c>
      <c r="O103" s="207">
        <f t="shared" si="139"/>
        <v>51.392575757574846</v>
      </c>
      <c r="P103" s="207">
        <f t="shared" si="139"/>
        <v>77.766914893616814</v>
      </c>
      <c r="Q103" s="207">
        <f t="shared" si="139"/>
        <v>145.09344736842107</v>
      </c>
      <c r="R103" s="207">
        <f t="shared" si="139"/>
        <v>66.931810810810802</v>
      </c>
      <c r="S103" s="207">
        <f t="shared" si="139"/>
        <v>48.585928571428575</v>
      </c>
      <c r="T103" s="207">
        <f t="shared" si="139"/>
        <v>77.188612903225817</v>
      </c>
      <c r="U103" s="207">
        <f t="shared" si="139"/>
        <v>57.314128571428569</v>
      </c>
      <c r="V103" s="347">
        <f t="shared" si="139"/>
        <v>108.00000000000003</v>
      </c>
      <c r="W103" s="347">
        <f t="shared" si="139"/>
        <v>96</v>
      </c>
      <c r="X103" s="347">
        <f t="shared" si="139"/>
        <v>102</v>
      </c>
      <c r="Y103" s="348">
        <f t="shared" si="139"/>
        <v>113.70956030270919</v>
      </c>
      <c r="Z103" s="139">
        <f t="shared" si="139"/>
        <v>42</v>
      </c>
      <c r="AA103" s="139">
        <f t="shared" si="139"/>
        <v>42</v>
      </c>
      <c r="AB103" s="139">
        <f t="shared" si="139"/>
        <v>84</v>
      </c>
      <c r="AC103" s="139">
        <f t="shared" si="139"/>
        <v>79.8</v>
      </c>
      <c r="AD103" s="139">
        <f t="shared" si="139"/>
        <v>108.00000000000001</v>
      </c>
      <c r="AE103" s="139">
        <f t="shared" si="139"/>
        <v>108</v>
      </c>
      <c r="AF103" s="139">
        <f t="shared" si="139"/>
        <v>102.60000000000001</v>
      </c>
      <c r="AG103" s="139">
        <f t="shared" si="139"/>
        <v>108</v>
      </c>
      <c r="AH103" s="139">
        <f t="shared" si="139"/>
        <v>108</v>
      </c>
      <c r="AI103" s="139">
        <f t="shared" si="139"/>
        <v>102.60000000000001</v>
      </c>
      <c r="AJ103" s="139">
        <f t="shared" si="139"/>
        <v>108.00000000000001</v>
      </c>
      <c r="AK103" s="160">
        <f t="shared" si="139"/>
        <v>108.00000000000001</v>
      </c>
      <c r="AL103" s="139">
        <f t="shared" si="139"/>
        <v>45.422999999999995</v>
      </c>
      <c r="AM103" s="139">
        <f t="shared" si="139"/>
        <v>44.981999999999992</v>
      </c>
      <c r="AN103" s="139">
        <f t="shared" si="139"/>
        <v>89.963999999999999</v>
      </c>
      <c r="AO103" s="139">
        <f t="shared" si="139"/>
        <v>85.465799999999987</v>
      </c>
      <c r="AP103" s="139">
        <f t="shared" si="139"/>
        <v>115.66800000000001</v>
      </c>
      <c r="AQ103" s="139">
        <f t="shared" si="139"/>
        <v>115.66800000000001</v>
      </c>
      <c r="AR103" s="139">
        <f t="shared" si="139"/>
        <v>112.03920000000001</v>
      </c>
      <c r="AS103" s="139">
        <f t="shared" si="139"/>
        <v>119.07000000000001</v>
      </c>
      <c r="AT103" s="139">
        <f t="shared" si="139"/>
        <v>119.07000000000002</v>
      </c>
      <c r="AU103" s="139">
        <f t="shared" si="139"/>
        <v>113.11650000000002</v>
      </c>
      <c r="AV103" s="139">
        <f t="shared" si="139"/>
        <v>119.07000000000001</v>
      </c>
      <c r="AW103" s="160">
        <f t="shared" si="139"/>
        <v>119.07000000000001</v>
      </c>
      <c r="AX103" s="139">
        <f t="shared" si="139"/>
        <v>51.032740500000003</v>
      </c>
      <c r="AY103" s="139">
        <f t="shared" si="139"/>
        <v>50.537277000000017</v>
      </c>
      <c r="AZ103" s="139">
        <f t="shared" si="139"/>
        <v>101.07455400000002</v>
      </c>
      <c r="BA103" s="139">
        <f t="shared" si="139"/>
        <v>96.02082630000001</v>
      </c>
      <c r="BB103" s="139">
        <f t="shared" si="139"/>
        <v>129.95299800000004</v>
      </c>
      <c r="BC103" s="139">
        <f t="shared" si="139"/>
        <v>129.95299800000004</v>
      </c>
      <c r="BD103" s="139">
        <f t="shared" si="139"/>
        <v>125.87604120000003</v>
      </c>
      <c r="BE103" s="139">
        <f t="shared" si="139"/>
        <v>133.77514500000004</v>
      </c>
      <c r="BF103" s="139">
        <f t="shared" si="139"/>
        <v>133.77514500000004</v>
      </c>
      <c r="BG103" s="139">
        <f t="shared" si="139"/>
        <v>127.08638775000004</v>
      </c>
      <c r="BH103" s="139">
        <f t="shared" si="139"/>
        <v>133.77514500000004</v>
      </c>
      <c r="BI103" s="160">
        <f t="shared" si="139"/>
        <v>133.77514500000004</v>
      </c>
      <c r="BJ103" s="139">
        <f t="shared" si="139"/>
        <v>55.717546077900003</v>
      </c>
      <c r="BK103" s="139">
        <f t="shared" si="139"/>
        <v>55.176599028600002</v>
      </c>
      <c r="BL103" s="139">
        <f t="shared" si="139"/>
        <v>110.35319805720002</v>
      </c>
      <c r="BM103" s="139">
        <f t="shared" si="139"/>
        <v>104.83553815434</v>
      </c>
      <c r="BN103" s="139">
        <f t="shared" ref="BN103:CS110" si="140">IFERROR(BN22/BN48,"")</f>
        <v>141.88268321640004</v>
      </c>
      <c r="BO103" s="139">
        <f t="shared" si="140"/>
        <v>141.88268321640004</v>
      </c>
      <c r="BP103" s="139">
        <f t="shared" si="140"/>
        <v>137.43146178216</v>
      </c>
      <c r="BQ103" s="139">
        <f t="shared" si="140"/>
        <v>146.055703311</v>
      </c>
      <c r="BR103" s="139">
        <f t="shared" si="140"/>
        <v>146.055703311</v>
      </c>
      <c r="BS103" s="139">
        <f t="shared" si="140"/>
        <v>138.75291814545002</v>
      </c>
      <c r="BT103" s="139">
        <f t="shared" si="140"/>
        <v>146.055703311</v>
      </c>
      <c r="BU103" s="160">
        <f t="shared" si="140"/>
        <v>146.055703311</v>
      </c>
      <c r="BV103" s="139">
        <f t="shared" si="140"/>
        <v>62.581947754697296</v>
      </c>
      <c r="BW103" s="139">
        <f t="shared" si="140"/>
        <v>61.974356028923545</v>
      </c>
      <c r="BX103" s="139">
        <f t="shared" si="140"/>
        <v>123.94871205784708</v>
      </c>
      <c r="BY103" s="139">
        <f t="shared" si="140"/>
        <v>117.75127645495471</v>
      </c>
      <c r="BZ103" s="139">
        <f t="shared" si="140"/>
        <v>159.36262978866054</v>
      </c>
      <c r="CA103" s="139">
        <f t="shared" si="140"/>
        <v>159.36262978866054</v>
      </c>
      <c r="CB103" s="139">
        <f t="shared" si="140"/>
        <v>154.36301787372213</v>
      </c>
      <c r="CC103" s="139">
        <f t="shared" si="140"/>
        <v>164.04976595891523</v>
      </c>
      <c r="CD103" s="139">
        <f t="shared" si="140"/>
        <v>164.04976595891523</v>
      </c>
      <c r="CE103" s="139">
        <f t="shared" si="140"/>
        <v>155.8472776609695</v>
      </c>
      <c r="CF103" s="139">
        <f t="shared" si="140"/>
        <v>164.04976595891526</v>
      </c>
      <c r="CG103" s="160">
        <f t="shared" si="140"/>
        <v>164.04976595891523</v>
      </c>
      <c r="CH103" s="139">
        <f t="shared" si="140"/>
        <v>71.62503920525107</v>
      </c>
      <c r="CI103" s="139">
        <f t="shared" si="140"/>
        <v>70.929650475103003</v>
      </c>
      <c r="CJ103" s="139">
        <f t="shared" si="140"/>
        <v>141.85930095020601</v>
      </c>
      <c r="CK103" s="139">
        <f t="shared" si="140"/>
        <v>134.76633590269569</v>
      </c>
      <c r="CL103" s="139">
        <f t="shared" si="140"/>
        <v>182.390529793122</v>
      </c>
      <c r="CM103" s="139">
        <f t="shared" si="140"/>
        <v>182.390529793122</v>
      </c>
      <c r="CN103" s="139">
        <f t="shared" si="140"/>
        <v>176.668473956475</v>
      </c>
      <c r="CO103" s="139">
        <f t="shared" si="140"/>
        <v>187.75495713997853</v>
      </c>
      <c r="CP103" s="139">
        <f t="shared" si="140"/>
        <v>187.75495713997853</v>
      </c>
      <c r="CQ103" s="139">
        <f t="shared" si="140"/>
        <v>178.36720928297962</v>
      </c>
      <c r="CR103" s="139">
        <f t="shared" si="140"/>
        <v>187.7549571399785</v>
      </c>
      <c r="CS103" s="160">
        <f t="shared" si="140"/>
        <v>187.7549571399785</v>
      </c>
    </row>
    <row r="104" spans="1:97" s="139" customFormat="1" x14ac:dyDescent="0.25">
      <c r="A104" s="134" t="s">
        <v>64</v>
      </c>
      <c r="B104" s="207">
        <f t="shared" si="139"/>
        <v>17.147088888888888</v>
      </c>
      <c r="C104" s="207">
        <f t="shared" si="139"/>
        <v>19.375399999999999</v>
      </c>
      <c r="D104" s="207">
        <f t="shared" si="139"/>
        <v>24.573680327868853</v>
      </c>
      <c r="E104" s="207">
        <f t="shared" si="139"/>
        <v>32.009684210526316</v>
      </c>
      <c r="F104" s="207">
        <f t="shared" si="139"/>
        <v>20.148123287671233</v>
      </c>
      <c r="G104" s="207">
        <f t="shared" si="139"/>
        <v>20.244962616822427</v>
      </c>
      <c r="H104" s="207">
        <f t="shared" si="139"/>
        <v>20.264042105263158</v>
      </c>
      <c r="I104" s="207">
        <f t="shared" si="139"/>
        <v>18.308789473684211</v>
      </c>
      <c r="J104" s="207">
        <f t="shared" si="139"/>
        <v>26.474759493670884</v>
      </c>
      <c r="K104" s="207">
        <f t="shared" si="139"/>
        <v>21.868633802816902</v>
      </c>
      <c r="L104" s="207">
        <f t="shared" si="139"/>
        <v>24.755850000000002</v>
      </c>
      <c r="M104" s="301">
        <f t="shared" si="139"/>
        <v>50.02414782608696</v>
      </c>
      <c r="N104" s="207">
        <f t="shared" si="139"/>
        <v>23.961615384615381</v>
      </c>
      <c r="O104" s="207">
        <f t="shared" si="139"/>
        <v>21.57617391304348</v>
      </c>
      <c r="P104" s="207">
        <f t="shared" si="139"/>
        <v>41.030131578947369</v>
      </c>
      <c r="Q104" s="207">
        <f t="shared" si="139"/>
        <v>32.587985507246373</v>
      </c>
      <c r="R104" s="207">
        <f t="shared" si="139"/>
        <v>22.583500000000001</v>
      </c>
      <c r="S104" s="207">
        <f t="shared" si="139"/>
        <v>25.141456896551723</v>
      </c>
      <c r="T104" s="207">
        <f t="shared" si="139"/>
        <v>23.047924050632911</v>
      </c>
      <c r="U104" s="207">
        <f t="shared" si="139"/>
        <v>30.768386666666665</v>
      </c>
      <c r="V104" s="347">
        <f t="shared" si="139"/>
        <v>30.600000000000005</v>
      </c>
      <c r="W104" s="347">
        <f t="shared" si="139"/>
        <v>28.900000000000002</v>
      </c>
      <c r="X104" s="347">
        <f t="shared" si="139"/>
        <v>30.599999999999998</v>
      </c>
      <c r="Y104" s="348">
        <f t="shared" si="139"/>
        <v>30.6</v>
      </c>
      <c r="Z104" s="139">
        <f t="shared" si="139"/>
        <v>19.599999999999998</v>
      </c>
      <c r="AA104" s="139">
        <f t="shared" si="139"/>
        <v>19.599999999999998</v>
      </c>
      <c r="AB104" s="139">
        <f t="shared" si="139"/>
        <v>23.296000000000003</v>
      </c>
      <c r="AC104" s="139">
        <f t="shared" si="139"/>
        <v>22.1312</v>
      </c>
      <c r="AD104" s="139">
        <f t="shared" si="139"/>
        <v>26.208000000000002</v>
      </c>
      <c r="AE104" s="139">
        <f t="shared" si="139"/>
        <v>26.208000000000002</v>
      </c>
      <c r="AF104" s="139">
        <f t="shared" si="139"/>
        <v>24.897600000000004</v>
      </c>
      <c r="AG104" s="139">
        <f t="shared" si="139"/>
        <v>26.208000000000002</v>
      </c>
      <c r="AH104" s="139">
        <f t="shared" si="139"/>
        <v>26.208000000000002</v>
      </c>
      <c r="AI104" s="139">
        <f t="shared" si="139"/>
        <v>24.897599999999997</v>
      </c>
      <c r="AJ104" s="139">
        <f t="shared" si="139"/>
        <v>26.208000000000002</v>
      </c>
      <c r="AK104" s="160">
        <f t="shared" si="139"/>
        <v>26.208000000000002</v>
      </c>
      <c r="AL104" s="139">
        <f t="shared" si="139"/>
        <v>20.860933333333335</v>
      </c>
      <c r="AM104" s="139">
        <f t="shared" si="139"/>
        <v>20.658400000000004</v>
      </c>
      <c r="AN104" s="139">
        <f t="shared" si="139"/>
        <v>23.609600000000007</v>
      </c>
      <c r="AO104" s="139">
        <f t="shared" si="139"/>
        <v>22.429120000000005</v>
      </c>
      <c r="AP104" s="139">
        <f t="shared" si="139"/>
        <v>26.560800000000004</v>
      </c>
      <c r="AQ104" s="139">
        <f t="shared" si="139"/>
        <v>26.560800000000004</v>
      </c>
      <c r="AR104" s="139">
        <f t="shared" si="139"/>
        <v>25.727520000000005</v>
      </c>
      <c r="AS104" s="139">
        <f t="shared" si="139"/>
        <v>27.342000000000002</v>
      </c>
      <c r="AT104" s="139">
        <f t="shared" si="139"/>
        <v>27.342000000000002</v>
      </c>
      <c r="AU104" s="139">
        <f t="shared" si="139"/>
        <v>25.974900000000005</v>
      </c>
      <c r="AV104" s="139">
        <f t="shared" si="139"/>
        <v>27.342000000000009</v>
      </c>
      <c r="AW104" s="160">
        <f t="shared" si="139"/>
        <v>27.342000000000006</v>
      </c>
      <c r="AX104" s="139">
        <f t="shared" si="139"/>
        <v>22.999179000000005</v>
      </c>
      <c r="AY104" s="139">
        <f t="shared" si="139"/>
        <v>22.775886000000003</v>
      </c>
      <c r="AZ104" s="139">
        <f t="shared" si="139"/>
        <v>26.02958400000001</v>
      </c>
      <c r="BA104" s="139">
        <f t="shared" si="139"/>
        <v>24.728104800000004</v>
      </c>
      <c r="BB104" s="139">
        <f t="shared" si="139"/>
        <v>29.28328200000001</v>
      </c>
      <c r="BC104" s="139">
        <f t="shared" si="139"/>
        <v>29.28328200000001</v>
      </c>
      <c r="BD104" s="139">
        <f t="shared" si="139"/>
        <v>28.364590800000006</v>
      </c>
      <c r="BE104" s="139">
        <f t="shared" si="139"/>
        <v>30.144555000000011</v>
      </c>
      <c r="BF104" s="139">
        <f t="shared" si="139"/>
        <v>30.144555000000011</v>
      </c>
      <c r="BG104" s="139">
        <f t="shared" si="139"/>
        <v>28.637327250000013</v>
      </c>
      <c r="BH104" s="139">
        <f t="shared" si="139"/>
        <v>30.144555000000011</v>
      </c>
      <c r="BI104" s="160">
        <f t="shared" si="139"/>
        <v>30.144555000000008</v>
      </c>
      <c r="BJ104" s="139">
        <f t="shared" si="139"/>
        <v>25.110503632200004</v>
      </c>
      <c r="BK104" s="139">
        <f t="shared" si="139"/>
        <v>24.866712334800003</v>
      </c>
      <c r="BL104" s="139">
        <f t="shared" si="139"/>
        <v>28.419099811200009</v>
      </c>
      <c r="BM104" s="139">
        <f t="shared" si="139"/>
        <v>26.998144820640011</v>
      </c>
      <c r="BN104" s="139">
        <f t="shared" si="140"/>
        <v>31.971487287600006</v>
      </c>
      <c r="BO104" s="139">
        <f t="shared" si="140"/>
        <v>31.971487287600009</v>
      </c>
      <c r="BP104" s="139">
        <f t="shared" si="140"/>
        <v>30.968460235440006</v>
      </c>
      <c r="BQ104" s="139">
        <f t="shared" si="140"/>
        <v>32.911825149000002</v>
      </c>
      <c r="BR104" s="139">
        <f t="shared" si="140"/>
        <v>32.911825149000002</v>
      </c>
      <c r="BS104" s="139">
        <f t="shared" si="140"/>
        <v>31.266233891550005</v>
      </c>
      <c r="BT104" s="139">
        <f t="shared" si="140"/>
        <v>32.911825149000009</v>
      </c>
      <c r="BU104" s="160">
        <f t="shared" si="140"/>
        <v>32.911825149000002</v>
      </c>
      <c r="BV104" s="139">
        <f t="shared" si="140"/>
        <v>28.204117679687052</v>
      </c>
      <c r="BW104" s="139">
        <f t="shared" si="140"/>
        <v>27.930291294447375</v>
      </c>
      <c r="BX104" s="139">
        <f t="shared" si="140"/>
        <v>31.920332907939862</v>
      </c>
      <c r="BY104" s="139">
        <f t="shared" si="140"/>
        <v>30.324316262542862</v>
      </c>
      <c r="BZ104" s="139">
        <f t="shared" si="140"/>
        <v>35.910374521432338</v>
      </c>
      <c r="CA104" s="139">
        <f t="shared" si="140"/>
        <v>35.910374521432338</v>
      </c>
      <c r="CB104" s="139">
        <f t="shared" si="140"/>
        <v>34.783774536446224</v>
      </c>
      <c r="CC104" s="139">
        <f t="shared" si="140"/>
        <v>36.966562007356821</v>
      </c>
      <c r="CD104" s="139">
        <f t="shared" si="140"/>
        <v>36.966562007356814</v>
      </c>
      <c r="CE104" s="139">
        <f t="shared" si="140"/>
        <v>35.118233906988976</v>
      </c>
      <c r="CF104" s="139">
        <f t="shared" si="140"/>
        <v>36.966562007356814</v>
      </c>
      <c r="CG104" s="160">
        <f t="shared" si="140"/>
        <v>36.966562007356814</v>
      </c>
      <c r="CH104" s="139">
        <f t="shared" si="140"/>
        <v>32.279612684401826</v>
      </c>
      <c r="CI104" s="139">
        <f t="shared" si="140"/>
        <v>31.966218386495015</v>
      </c>
      <c r="CJ104" s="139">
        <f t="shared" si="140"/>
        <v>36.532821013137166</v>
      </c>
      <c r="CK104" s="139">
        <f t="shared" si="140"/>
        <v>34.706179962480306</v>
      </c>
      <c r="CL104" s="139">
        <f t="shared" si="140"/>
        <v>41.099423639779303</v>
      </c>
      <c r="CM104" s="139">
        <f t="shared" si="140"/>
        <v>41.099423639779303</v>
      </c>
      <c r="CN104" s="139">
        <f t="shared" si="140"/>
        <v>39.810029956962694</v>
      </c>
      <c r="CO104" s="139">
        <f t="shared" si="140"/>
        <v>42.308230217419876</v>
      </c>
      <c r="CP104" s="139">
        <f t="shared" si="140"/>
        <v>42.308230217419869</v>
      </c>
      <c r="CQ104" s="139">
        <f t="shared" si="140"/>
        <v>40.192818706548884</v>
      </c>
      <c r="CR104" s="139">
        <f t="shared" si="140"/>
        <v>42.308230217419876</v>
      </c>
      <c r="CS104" s="160">
        <f t="shared" si="140"/>
        <v>42.308230217419876</v>
      </c>
    </row>
    <row r="105" spans="1:97" s="139" customFormat="1" x14ac:dyDescent="0.25">
      <c r="A105" s="134" t="s">
        <v>65</v>
      </c>
      <c r="B105" s="207">
        <f t="shared" si="139"/>
        <v>15.545366666666666</v>
      </c>
      <c r="C105" s="207">
        <f t="shared" si="139"/>
        <v>20.465333333333309</v>
      </c>
      <c r="D105" s="207">
        <f t="shared" si="139"/>
        <v>48.81733333333333</v>
      </c>
      <c r="E105" s="207">
        <f t="shared" si="139"/>
        <v>29.667458333333329</v>
      </c>
      <c r="F105" s="207">
        <f t="shared" si="139"/>
        <v>23.4378125</v>
      </c>
      <c r="G105" s="207">
        <f t="shared" si="139"/>
        <v>28.472084507042254</v>
      </c>
      <c r="H105" s="207">
        <f t="shared" si="139"/>
        <v>21.329810126582281</v>
      </c>
      <c r="I105" s="207">
        <f t="shared" si="139"/>
        <v>24.30865306122449</v>
      </c>
      <c r="J105" s="207">
        <f t="shared" si="139"/>
        <v>33.530460317460317</v>
      </c>
      <c r="K105" s="207">
        <f t="shared" si="139"/>
        <v>29.761333333333333</v>
      </c>
      <c r="L105" s="207">
        <f t="shared" si="139"/>
        <v>29.996208333333332</v>
      </c>
      <c r="M105" s="301">
        <f t="shared" si="139"/>
        <v>29.433895999999919</v>
      </c>
      <c r="N105" s="207">
        <f t="shared" si="139"/>
        <v>26.115378378378352</v>
      </c>
      <c r="O105" s="207">
        <f t="shared" si="139"/>
        <v>21.805928571428574</v>
      </c>
      <c r="P105" s="207">
        <f t="shared" si="139"/>
        <v>45.088999999999999</v>
      </c>
      <c r="Q105" s="207">
        <f t="shared" si="139"/>
        <v>28.209689655172411</v>
      </c>
      <c r="R105" s="207">
        <f t="shared" si="139"/>
        <v>33.063355932203393</v>
      </c>
      <c r="S105" s="207">
        <f t="shared" si="139"/>
        <v>32.315014705882348</v>
      </c>
      <c r="T105" s="207">
        <f t="shared" si="139"/>
        <v>22.458458823529412</v>
      </c>
      <c r="U105" s="207">
        <f t="shared" si="139"/>
        <v>17.160142857142858</v>
      </c>
      <c r="V105" s="347">
        <f t="shared" si="139"/>
        <v>32.299999999999997</v>
      </c>
      <c r="W105" s="347">
        <f t="shared" si="139"/>
        <v>30.6</v>
      </c>
      <c r="X105" s="347">
        <f t="shared" si="139"/>
        <v>30.6</v>
      </c>
      <c r="Y105" s="348">
        <f t="shared" si="139"/>
        <v>34</v>
      </c>
      <c r="Z105" s="139">
        <f t="shared" si="139"/>
        <v>19.599999999999998</v>
      </c>
      <c r="AA105" s="139">
        <f t="shared" si="139"/>
        <v>19.599999999999998</v>
      </c>
      <c r="AB105" s="139">
        <f t="shared" si="139"/>
        <v>29.325635304355885</v>
      </c>
      <c r="AC105" s="139">
        <f t="shared" si="139"/>
        <v>27.859353539138091</v>
      </c>
      <c r="AD105" s="139">
        <f t="shared" si="139"/>
        <v>29.325635304355885</v>
      </c>
      <c r="AE105" s="139">
        <f t="shared" si="139"/>
        <v>29.325635304355885</v>
      </c>
      <c r="AF105" s="139">
        <f t="shared" si="139"/>
        <v>27.859353539138088</v>
      </c>
      <c r="AG105" s="139">
        <f t="shared" si="139"/>
        <v>29.325635304355885</v>
      </c>
      <c r="AH105" s="139">
        <f t="shared" si="139"/>
        <v>29.325635304355881</v>
      </c>
      <c r="AI105" s="139">
        <f t="shared" si="139"/>
        <v>27.859353539138088</v>
      </c>
      <c r="AJ105" s="139">
        <f t="shared" si="139"/>
        <v>29.325635304355885</v>
      </c>
      <c r="AK105" s="160">
        <f t="shared" si="139"/>
        <v>29.325635304355878</v>
      </c>
      <c r="AL105" s="139">
        <f t="shared" si="139"/>
        <v>21.911844784597008</v>
      </c>
      <c r="AM105" s="139">
        <f t="shared" si="139"/>
        <v>21.699108427464999</v>
      </c>
      <c r="AN105" s="139">
        <f t="shared" si="139"/>
        <v>29.448790008702499</v>
      </c>
      <c r="AO105" s="139">
        <f t="shared" si="139"/>
        <v>27.976350508267377</v>
      </c>
      <c r="AP105" s="139">
        <f t="shared" si="139"/>
        <v>29.448790008702503</v>
      </c>
      <c r="AQ105" s="139">
        <f t="shared" si="139"/>
        <v>29.448790008702499</v>
      </c>
      <c r="AR105" s="139">
        <f t="shared" si="139"/>
        <v>28.524906400586342</v>
      </c>
      <c r="AS105" s="139">
        <f t="shared" si="139"/>
        <v>30.314930891311395</v>
      </c>
      <c r="AT105" s="139">
        <f t="shared" si="139"/>
        <v>30.314930891311391</v>
      </c>
      <c r="AU105" s="139">
        <f t="shared" si="139"/>
        <v>28.799184346745829</v>
      </c>
      <c r="AV105" s="139">
        <f t="shared" si="139"/>
        <v>30.314930891311395</v>
      </c>
      <c r="AW105" s="160">
        <f t="shared" si="139"/>
        <v>30.314930891311395</v>
      </c>
      <c r="AX105" s="139">
        <f t="shared" si="139"/>
        <v>24.157808875018205</v>
      </c>
      <c r="AY105" s="139">
        <f t="shared" si="139"/>
        <v>23.923267041280162</v>
      </c>
      <c r="AZ105" s="139">
        <f t="shared" si="139"/>
        <v>32.467290984594506</v>
      </c>
      <c r="BA105" s="139">
        <f t="shared" si="139"/>
        <v>30.843926435364779</v>
      </c>
      <c r="BB105" s="139">
        <f t="shared" si="139"/>
        <v>32.467290984594506</v>
      </c>
      <c r="BC105" s="139">
        <f t="shared" si="139"/>
        <v>32.467290984594506</v>
      </c>
      <c r="BD105" s="139">
        <f t="shared" si="139"/>
        <v>31.448709306646446</v>
      </c>
      <c r="BE105" s="139">
        <f t="shared" si="139"/>
        <v>33.422211307670821</v>
      </c>
      <c r="BF105" s="139">
        <f t="shared" si="139"/>
        <v>33.422211307670814</v>
      </c>
      <c r="BG105" s="139">
        <f t="shared" si="139"/>
        <v>31.751100742287278</v>
      </c>
      <c r="BH105" s="139">
        <f t="shared" si="139"/>
        <v>33.422211307670814</v>
      </c>
      <c r="BI105" s="160">
        <f t="shared" si="139"/>
        <v>33.422211307670814</v>
      </c>
      <c r="BJ105" s="139">
        <f t="shared" si="139"/>
        <v>26.375495729744873</v>
      </c>
      <c r="BK105" s="139">
        <f t="shared" si="139"/>
        <v>26.119422955669677</v>
      </c>
      <c r="BL105" s="139">
        <f t="shared" si="139"/>
        <v>35.447788296980278</v>
      </c>
      <c r="BM105" s="139">
        <f t="shared" si="139"/>
        <v>33.675398882131269</v>
      </c>
      <c r="BN105" s="139">
        <f t="shared" si="140"/>
        <v>35.447788296980271</v>
      </c>
      <c r="BO105" s="139">
        <f t="shared" si="140"/>
        <v>35.447788296980271</v>
      </c>
      <c r="BP105" s="139">
        <f t="shared" si="140"/>
        <v>34.335700820996585</v>
      </c>
      <c r="BQ105" s="139">
        <f t="shared" si="140"/>
        <v>36.49037030571499</v>
      </c>
      <c r="BR105" s="139">
        <f t="shared" si="140"/>
        <v>36.49037030571499</v>
      </c>
      <c r="BS105" s="139">
        <f t="shared" si="140"/>
        <v>34.665851790429251</v>
      </c>
      <c r="BT105" s="139">
        <f t="shared" si="140"/>
        <v>36.49037030571499</v>
      </c>
      <c r="BU105" s="160">
        <f t="shared" si="140"/>
        <v>36.49037030571499</v>
      </c>
      <c r="BV105" s="139">
        <f t="shared" si="140"/>
        <v>29.62495680364944</v>
      </c>
      <c r="BW105" s="139">
        <f t="shared" si="140"/>
        <v>29.337335863808189</v>
      </c>
      <c r="BX105" s="139">
        <f t="shared" si="140"/>
        <v>39.81495581516824</v>
      </c>
      <c r="BY105" s="139">
        <f t="shared" si="140"/>
        <v>37.824208024409842</v>
      </c>
      <c r="BZ105" s="139">
        <f t="shared" si="140"/>
        <v>39.814955815168247</v>
      </c>
      <c r="CA105" s="139">
        <f t="shared" si="140"/>
        <v>39.814955815168247</v>
      </c>
      <c r="CB105" s="139">
        <f t="shared" si="140"/>
        <v>38.565859162143369</v>
      </c>
      <c r="CC105" s="139">
        <f t="shared" si="140"/>
        <v>40.985983927379081</v>
      </c>
      <c r="CD105" s="139">
        <f t="shared" si="140"/>
        <v>40.985983927379081</v>
      </c>
      <c r="CE105" s="139">
        <f t="shared" si="140"/>
        <v>38.936684731010132</v>
      </c>
      <c r="CF105" s="139">
        <f t="shared" si="140"/>
        <v>40.985983927379081</v>
      </c>
      <c r="CG105" s="160">
        <f t="shared" si="140"/>
        <v>40.985983927379081</v>
      </c>
      <c r="CH105" s="139">
        <f t="shared" si="140"/>
        <v>33.905763061776788</v>
      </c>
      <c r="CI105" s="139">
        <f t="shared" si="140"/>
        <v>33.576580896128469</v>
      </c>
      <c r="CJ105" s="139">
        <f t="shared" si="140"/>
        <v>45.568216930460046</v>
      </c>
      <c r="CK105" s="139">
        <f t="shared" si="140"/>
        <v>43.289806083937059</v>
      </c>
      <c r="CL105" s="139">
        <f t="shared" si="140"/>
        <v>45.568216930460054</v>
      </c>
      <c r="CM105" s="139">
        <f t="shared" si="140"/>
        <v>45.568216930460054</v>
      </c>
      <c r="CN105" s="139">
        <f t="shared" si="140"/>
        <v>44.138625811073076</v>
      </c>
      <c r="CO105" s="139">
        <f t="shared" si="140"/>
        <v>46.908458604885361</v>
      </c>
      <c r="CP105" s="139">
        <f t="shared" si="140"/>
        <v>46.908458604885361</v>
      </c>
      <c r="CQ105" s="139">
        <f t="shared" si="140"/>
        <v>44.563035674641092</v>
      </c>
      <c r="CR105" s="139">
        <f t="shared" si="140"/>
        <v>46.908458604885354</v>
      </c>
      <c r="CS105" s="160">
        <f t="shared" si="140"/>
        <v>46.908458604885354</v>
      </c>
    </row>
    <row r="106" spans="1:97" s="139" customFormat="1" x14ac:dyDescent="0.25">
      <c r="A106" s="134" t="s">
        <v>66</v>
      </c>
      <c r="B106" s="207">
        <f t="shared" si="139"/>
        <v>16.925566666666665</v>
      </c>
      <c r="C106" s="207">
        <f t="shared" si="139"/>
        <v>18.07425806451613</v>
      </c>
      <c r="D106" s="207">
        <f t="shared" si="139"/>
        <v>25.95154347826087</v>
      </c>
      <c r="E106" s="207">
        <f t="shared" si="139"/>
        <v>24.334230769230771</v>
      </c>
      <c r="F106" s="207">
        <f t="shared" si="139"/>
        <v>21.308958333333333</v>
      </c>
      <c r="G106" s="207">
        <f t="shared" si="139"/>
        <v>25.538536231883988</v>
      </c>
      <c r="H106" s="207">
        <f t="shared" si="139"/>
        <v>20.376869918699189</v>
      </c>
      <c r="I106" s="207">
        <f t="shared" si="139"/>
        <v>18.639094594594592</v>
      </c>
      <c r="J106" s="207">
        <f t="shared" si="139"/>
        <v>20.380563636363636</v>
      </c>
      <c r="K106" s="207">
        <f t="shared" si="139"/>
        <v>28.149526315789473</v>
      </c>
      <c r="L106" s="207">
        <f t="shared" si="139"/>
        <v>29.604532710280374</v>
      </c>
      <c r="M106" s="301">
        <f t="shared" si="139"/>
        <v>29.252541322314048</v>
      </c>
      <c r="N106" s="207">
        <f t="shared" si="139"/>
        <v>21.185940000000002</v>
      </c>
      <c r="O106" s="207">
        <f t="shared" si="139"/>
        <v>27.618232142857146</v>
      </c>
      <c r="P106" s="207">
        <f t="shared" si="139"/>
        <v>43.367648148148149</v>
      </c>
      <c r="Q106" s="207">
        <f t="shared" si="139"/>
        <v>34.737639999999963</v>
      </c>
      <c r="R106" s="207">
        <f t="shared" si="139"/>
        <v>34.202725000000001</v>
      </c>
      <c r="S106" s="207">
        <f t="shared" si="139"/>
        <v>35.099080808080807</v>
      </c>
      <c r="T106" s="207">
        <f t="shared" si="139"/>
        <v>38.022767123287672</v>
      </c>
      <c r="U106" s="207">
        <f t="shared" si="139"/>
        <v>29.855605263157894</v>
      </c>
      <c r="V106" s="347">
        <f t="shared" si="139"/>
        <v>36</v>
      </c>
      <c r="W106" s="347">
        <f t="shared" si="139"/>
        <v>34.199999999999996</v>
      </c>
      <c r="X106" s="347">
        <f t="shared" si="139"/>
        <v>36</v>
      </c>
      <c r="Y106" s="348">
        <f t="shared" si="139"/>
        <v>39.6</v>
      </c>
      <c r="Z106" s="139">
        <f t="shared" si="139"/>
        <v>19.599999999999998</v>
      </c>
      <c r="AA106" s="139">
        <f t="shared" si="139"/>
        <v>19.599999999999998</v>
      </c>
      <c r="AB106" s="139">
        <f t="shared" si="139"/>
        <v>32.910480764113416</v>
      </c>
      <c r="AC106" s="139">
        <f t="shared" si="139"/>
        <v>31.264956725907744</v>
      </c>
      <c r="AD106" s="139">
        <f t="shared" si="139"/>
        <v>32.910480764113416</v>
      </c>
      <c r="AE106" s="139">
        <f t="shared" si="139"/>
        <v>32.910480764113416</v>
      </c>
      <c r="AF106" s="139">
        <f t="shared" si="139"/>
        <v>31.264956725907741</v>
      </c>
      <c r="AG106" s="139">
        <f t="shared" si="139"/>
        <v>32.910480764113416</v>
      </c>
      <c r="AH106" s="139">
        <f t="shared" si="139"/>
        <v>32.910480764113416</v>
      </c>
      <c r="AI106" s="139">
        <f t="shared" si="139"/>
        <v>31.264956725907744</v>
      </c>
      <c r="AJ106" s="139">
        <f t="shared" si="139"/>
        <v>32.910480764113416</v>
      </c>
      <c r="AK106" s="160">
        <f t="shared" si="139"/>
        <v>32.910480764113416</v>
      </c>
      <c r="AL106" s="139">
        <f t="shared" si="139"/>
        <v>24.295299552060047</v>
      </c>
      <c r="AM106" s="139">
        <f t="shared" si="139"/>
        <v>24.05942285737985</v>
      </c>
      <c r="AN106" s="139">
        <f t="shared" si="139"/>
        <v>34.370604081971216</v>
      </c>
      <c r="AO106" s="139">
        <f t="shared" si="139"/>
        <v>32.652073877872652</v>
      </c>
      <c r="AP106" s="139">
        <f t="shared" si="139"/>
        <v>34.370604081971223</v>
      </c>
      <c r="AQ106" s="139">
        <f t="shared" si="139"/>
        <v>34.370604081971216</v>
      </c>
      <c r="AR106" s="139">
        <f t="shared" si="139"/>
        <v>33.292310620576039</v>
      </c>
      <c r="AS106" s="139">
        <f t="shared" si="139"/>
        <v>35.381504202029198</v>
      </c>
      <c r="AT106" s="139">
        <f t="shared" si="139"/>
        <v>35.381504202029191</v>
      </c>
      <c r="AU106" s="139">
        <f t="shared" si="139"/>
        <v>33.612428991927736</v>
      </c>
      <c r="AV106" s="139">
        <f t="shared" si="139"/>
        <v>35.381504202029191</v>
      </c>
      <c r="AW106" s="160">
        <f t="shared" si="139"/>
        <v>35.381504202029191</v>
      </c>
      <c r="AX106" s="139">
        <f t="shared" si="139"/>
        <v>26.7855677561462</v>
      </c>
      <c r="AY106" s="139">
        <f t="shared" si="139"/>
        <v>26.525513700261282</v>
      </c>
      <c r="AZ106" s="139">
        <f t="shared" si="139"/>
        <v>37.89359100037327</v>
      </c>
      <c r="BA106" s="139">
        <f t="shared" si="139"/>
        <v>35.998911450354598</v>
      </c>
      <c r="BB106" s="139">
        <f t="shared" si="139"/>
        <v>37.89359100037327</v>
      </c>
      <c r="BC106" s="139">
        <f t="shared" si="139"/>
        <v>37.89359100037327</v>
      </c>
      <c r="BD106" s="139">
        <f t="shared" si="139"/>
        <v>36.704772459185087</v>
      </c>
      <c r="BE106" s="139">
        <f t="shared" si="139"/>
        <v>39.008108382737191</v>
      </c>
      <c r="BF106" s="139">
        <f t="shared" si="139"/>
        <v>39.008108382737184</v>
      </c>
      <c r="BG106" s="139">
        <f t="shared" si="139"/>
        <v>37.05770296360032</v>
      </c>
      <c r="BH106" s="139">
        <f t="shared" si="139"/>
        <v>39.008108382737184</v>
      </c>
      <c r="BI106" s="160">
        <f t="shared" si="139"/>
        <v>39.008108382737191</v>
      </c>
      <c r="BJ106" s="139">
        <f t="shared" si="139"/>
        <v>29.244482876160422</v>
      </c>
      <c r="BK106" s="139">
        <f t="shared" si="139"/>
        <v>28.960555857945277</v>
      </c>
      <c r="BL106" s="139">
        <f t="shared" si="139"/>
        <v>41.37222265420754</v>
      </c>
      <c r="BM106" s="139">
        <f t="shared" ref="BM106:CK110" si="141">IFERROR(BM25/BM51,"")</f>
        <v>39.303611521497153</v>
      </c>
      <c r="BN106" s="139">
        <f t="shared" si="141"/>
        <v>41.372222654207548</v>
      </c>
      <c r="BO106" s="139">
        <f t="shared" si="141"/>
        <v>41.372222654207548</v>
      </c>
      <c r="BP106" s="139">
        <f t="shared" si="141"/>
        <v>40.074270570938282</v>
      </c>
      <c r="BQ106" s="139">
        <f t="shared" si="141"/>
        <v>42.589052732272457</v>
      </c>
      <c r="BR106" s="139">
        <f t="shared" si="141"/>
        <v>42.589052732272464</v>
      </c>
      <c r="BS106" s="139">
        <f t="shared" si="141"/>
        <v>40.459600095658836</v>
      </c>
      <c r="BT106" s="139">
        <f t="shared" si="141"/>
        <v>42.589052732272457</v>
      </c>
      <c r="BU106" s="160">
        <f t="shared" si="141"/>
        <v>42.589052732272464</v>
      </c>
      <c r="BV106" s="139">
        <f t="shared" si="141"/>
        <v>32.847403166503391</v>
      </c>
      <c r="BW106" s="139">
        <f t="shared" si="141"/>
        <v>32.528496339644136</v>
      </c>
      <c r="BX106" s="139">
        <f t="shared" si="141"/>
        <v>46.469280485205921</v>
      </c>
      <c r="BY106" s="139">
        <f t="shared" si="141"/>
        <v>44.145816460945603</v>
      </c>
      <c r="BZ106" s="139">
        <f t="shared" si="141"/>
        <v>46.469280485205914</v>
      </c>
      <c r="CA106" s="139">
        <f t="shared" si="141"/>
        <v>46.469280485205914</v>
      </c>
      <c r="CB106" s="139">
        <f t="shared" si="141"/>
        <v>45.011420705277885</v>
      </c>
      <c r="CC106" s="139">
        <f t="shared" si="141"/>
        <v>47.836024028888438</v>
      </c>
      <c r="CD106" s="139">
        <f t="shared" si="141"/>
        <v>47.836024028888431</v>
      </c>
      <c r="CE106" s="139">
        <f t="shared" si="141"/>
        <v>45.444222827444015</v>
      </c>
      <c r="CF106" s="139">
        <f t="shared" si="141"/>
        <v>47.836024028888438</v>
      </c>
      <c r="CG106" s="160">
        <f t="shared" si="141"/>
        <v>47.836024028888438</v>
      </c>
      <c r="CH106" s="139">
        <f t="shared" si="141"/>
        <v>37.593852924063135</v>
      </c>
      <c r="CI106" s="139">
        <f t="shared" si="141"/>
        <v>37.228864060722721</v>
      </c>
      <c r="CJ106" s="139">
        <f t="shared" si="141"/>
        <v>53.184091515318165</v>
      </c>
      <c r="CK106" s="139">
        <f t="shared" si="141"/>
        <v>50.524886939552253</v>
      </c>
      <c r="CL106" s="139">
        <f t="shared" si="140"/>
        <v>53.184091515318173</v>
      </c>
      <c r="CM106" s="139">
        <f t="shared" si="140"/>
        <v>53.184091515318173</v>
      </c>
      <c r="CN106" s="139">
        <f t="shared" si="140"/>
        <v>51.515570997190537</v>
      </c>
      <c r="CO106" s="139">
        <f t="shared" si="140"/>
        <v>54.74832950106282</v>
      </c>
      <c r="CP106" s="139">
        <f t="shared" si="140"/>
        <v>54.748329501062813</v>
      </c>
      <c r="CQ106" s="139">
        <f t="shared" si="140"/>
        <v>52.010913026009682</v>
      </c>
      <c r="CR106" s="139">
        <f t="shared" si="140"/>
        <v>54.748329501062813</v>
      </c>
      <c r="CS106" s="160">
        <f t="shared" si="140"/>
        <v>54.748329501062813</v>
      </c>
    </row>
    <row r="107" spans="1:97" s="139" customFormat="1" x14ac:dyDescent="0.25">
      <c r="A107" s="134" t="s">
        <v>67</v>
      </c>
      <c r="B107" s="207">
        <f t="shared" ref="B107:BM110" si="142">IFERROR(B26/B52,"")</f>
        <v>7.1129607843137261</v>
      </c>
      <c r="C107" s="207">
        <f t="shared" si="142"/>
        <v>19.708257142857143</v>
      </c>
      <c r="D107" s="207">
        <f t="shared" si="142"/>
        <v>28.961275862068963</v>
      </c>
      <c r="E107" s="207">
        <f t="shared" si="142"/>
        <v>19.826956250000002</v>
      </c>
      <c r="F107" s="207">
        <f t="shared" si="142"/>
        <v>17.880907216494847</v>
      </c>
      <c r="G107" s="207">
        <f t="shared" si="142"/>
        <v>24.547142857142855</v>
      </c>
      <c r="H107" s="207">
        <f t="shared" si="142"/>
        <v>30.742528169014086</v>
      </c>
      <c r="I107" s="207">
        <f t="shared" si="142"/>
        <v>24.918710843373496</v>
      </c>
      <c r="J107" s="207">
        <f t="shared" si="142"/>
        <v>19.404507299270001</v>
      </c>
      <c r="K107" s="207">
        <f t="shared" si="142"/>
        <v>24.165050505050505</v>
      </c>
      <c r="L107" s="207">
        <f t="shared" si="142"/>
        <v>31.269186813186813</v>
      </c>
      <c r="M107" s="301">
        <f t="shared" si="142"/>
        <v>40.104064000000001</v>
      </c>
      <c r="N107" s="207">
        <f t="shared" si="142"/>
        <v>18.169944444444447</v>
      </c>
      <c r="O107" s="207">
        <f t="shared" si="142"/>
        <v>15.646171428571428</v>
      </c>
      <c r="P107" s="207">
        <f t="shared" si="142"/>
        <v>28.205464285714285</v>
      </c>
      <c r="Q107" s="207">
        <f t="shared" si="142"/>
        <v>57.34203947368421</v>
      </c>
      <c r="R107" s="207">
        <f t="shared" si="142"/>
        <v>32.086265306122449</v>
      </c>
      <c r="S107" s="207">
        <f t="shared" si="142"/>
        <v>29.874960000000002</v>
      </c>
      <c r="T107" s="207">
        <f t="shared" si="142"/>
        <v>25.169032786885246</v>
      </c>
      <c r="U107" s="207">
        <f t="shared" si="142"/>
        <v>31.743637499999998</v>
      </c>
      <c r="V107" s="347">
        <f t="shared" si="142"/>
        <v>36</v>
      </c>
      <c r="W107" s="347">
        <f t="shared" si="142"/>
        <v>34.199999999999996</v>
      </c>
      <c r="X107" s="347">
        <f t="shared" si="142"/>
        <v>36</v>
      </c>
      <c r="Y107" s="348">
        <f t="shared" si="142"/>
        <v>39.600000000000009</v>
      </c>
      <c r="Z107" s="139">
        <f t="shared" si="142"/>
        <v>19.599999999999998</v>
      </c>
      <c r="AA107" s="139">
        <f t="shared" si="142"/>
        <v>19.600000000000001</v>
      </c>
      <c r="AB107" s="139">
        <f t="shared" si="142"/>
        <v>32.094520406328719</v>
      </c>
      <c r="AC107" s="139">
        <f t="shared" si="142"/>
        <v>30.489794386012282</v>
      </c>
      <c r="AD107" s="139">
        <f t="shared" si="142"/>
        <v>32.094520406328719</v>
      </c>
      <c r="AE107" s="139">
        <f t="shared" si="142"/>
        <v>32.094520406328719</v>
      </c>
      <c r="AF107" s="139">
        <f t="shared" si="142"/>
        <v>30.489794386012285</v>
      </c>
      <c r="AG107" s="139">
        <f t="shared" si="142"/>
        <v>32.094520406328719</v>
      </c>
      <c r="AH107" s="139">
        <f t="shared" si="142"/>
        <v>32.094520406328719</v>
      </c>
      <c r="AI107" s="139">
        <f t="shared" si="142"/>
        <v>30.489794386012285</v>
      </c>
      <c r="AJ107" s="139">
        <f t="shared" si="142"/>
        <v>32.094520406328719</v>
      </c>
      <c r="AK107" s="160">
        <f t="shared" si="142"/>
        <v>32.094520406328719</v>
      </c>
      <c r="AL107" s="139">
        <f t="shared" si="142"/>
        <v>23.78053056134263</v>
      </c>
      <c r="AM107" s="139">
        <f t="shared" si="142"/>
        <v>23.549651623853869</v>
      </c>
      <c r="AN107" s="139">
        <f t="shared" si="142"/>
        <v>33.642359462648379</v>
      </c>
      <c r="AO107" s="139">
        <f t="shared" si="142"/>
        <v>31.960241489515962</v>
      </c>
      <c r="AP107" s="139">
        <f t="shared" si="142"/>
        <v>33.642359462648393</v>
      </c>
      <c r="AQ107" s="139">
        <f t="shared" si="142"/>
        <v>33.642359462648386</v>
      </c>
      <c r="AR107" s="139">
        <f t="shared" si="142"/>
        <v>32.586912891271183</v>
      </c>
      <c r="AS107" s="139">
        <f t="shared" si="142"/>
        <v>34.63184062331451</v>
      </c>
      <c r="AT107" s="139">
        <f t="shared" si="142"/>
        <v>34.631840623314517</v>
      </c>
      <c r="AU107" s="139">
        <f t="shared" si="142"/>
        <v>32.900248592148792</v>
      </c>
      <c r="AV107" s="139">
        <f t="shared" si="142"/>
        <v>34.631840623314517</v>
      </c>
      <c r="AW107" s="160">
        <f t="shared" si="142"/>
        <v>34.631840623314517</v>
      </c>
      <c r="AX107" s="139">
        <f t="shared" si="142"/>
        <v>26.218034943880255</v>
      </c>
      <c r="AY107" s="139">
        <f t="shared" si="142"/>
        <v>25.963490915298898</v>
      </c>
      <c r="AZ107" s="139">
        <f t="shared" si="142"/>
        <v>37.090701307569852</v>
      </c>
      <c r="BA107" s="139">
        <f t="shared" si="142"/>
        <v>35.236166242191359</v>
      </c>
      <c r="BB107" s="139">
        <f t="shared" si="142"/>
        <v>37.090701307569852</v>
      </c>
      <c r="BC107" s="139">
        <f t="shared" si="142"/>
        <v>37.090701307569852</v>
      </c>
      <c r="BD107" s="139">
        <f t="shared" si="142"/>
        <v>35.927071462626486</v>
      </c>
      <c r="BE107" s="139">
        <f t="shared" si="142"/>
        <v>38.181604287204259</v>
      </c>
      <c r="BF107" s="139">
        <f t="shared" si="142"/>
        <v>38.181604287204259</v>
      </c>
      <c r="BG107" s="139">
        <f t="shared" si="142"/>
        <v>36.272524072844043</v>
      </c>
      <c r="BH107" s="139">
        <f t="shared" si="142"/>
        <v>38.181604287204259</v>
      </c>
      <c r="BI107" s="160">
        <f t="shared" si="142"/>
        <v>38.181604287204252</v>
      </c>
      <c r="BJ107" s="139">
        <f t="shared" si="142"/>
        <v>28.624850551728468</v>
      </c>
      <c r="BK107" s="139">
        <f t="shared" si="142"/>
        <v>28.346939381323338</v>
      </c>
      <c r="BL107" s="139">
        <f t="shared" si="142"/>
        <v>40.495627687604774</v>
      </c>
      <c r="BM107" s="139">
        <f t="shared" si="142"/>
        <v>38.470846303224526</v>
      </c>
      <c r="BN107" s="139">
        <f t="shared" si="141"/>
        <v>40.495627687604774</v>
      </c>
      <c r="BO107" s="139">
        <f t="shared" si="141"/>
        <v>40.495627687604774</v>
      </c>
      <c r="BP107" s="139">
        <f t="shared" si="141"/>
        <v>39.22517662289561</v>
      </c>
      <c r="BQ107" s="139">
        <f t="shared" si="141"/>
        <v>41.686675560769615</v>
      </c>
      <c r="BR107" s="139">
        <f t="shared" si="141"/>
        <v>41.686675560769608</v>
      </c>
      <c r="BS107" s="139">
        <f t="shared" si="141"/>
        <v>39.602341782731131</v>
      </c>
      <c r="BT107" s="139">
        <f t="shared" si="141"/>
        <v>41.686675560769608</v>
      </c>
      <c r="BU107" s="160">
        <f t="shared" si="141"/>
        <v>41.686675560769615</v>
      </c>
      <c r="BV107" s="139">
        <f t="shared" si="141"/>
        <v>32.151432139701427</v>
      </c>
      <c r="BW107" s="139">
        <f t="shared" si="141"/>
        <v>31.83928231310238</v>
      </c>
      <c r="BX107" s="139">
        <f t="shared" si="141"/>
        <v>45.484689018717695</v>
      </c>
      <c r="BY107" s="139">
        <f t="shared" si="141"/>
        <v>43.210454567781802</v>
      </c>
      <c r="BZ107" s="139">
        <f t="shared" si="141"/>
        <v>45.484689018717702</v>
      </c>
      <c r="CA107" s="139">
        <f t="shared" si="141"/>
        <v>45.484689018717702</v>
      </c>
      <c r="CB107" s="139">
        <f t="shared" si="141"/>
        <v>44.057718382836363</v>
      </c>
      <c r="CC107" s="139">
        <f t="shared" si="141"/>
        <v>46.822473989856434</v>
      </c>
      <c r="CD107" s="139">
        <f t="shared" si="141"/>
        <v>46.822473989856441</v>
      </c>
      <c r="CE107" s="139">
        <f t="shared" si="141"/>
        <v>44.481350290363622</v>
      </c>
      <c r="CF107" s="139">
        <f t="shared" si="141"/>
        <v>46.822473989856448</v>
      </c>
      <c r="CG107" s="160">
        <f t="shared" si="141"/>
        <v>46.822473989856441</v>
      </c>
      <c r="CH107" s="139">
        <f t="shared" si="141"/>
        <v>36.797314083888281</v>
      </c>
      <c r="CI107" s="139">
        <f t="shared" si="141"/>
        <v>36.440058607345676</v>
      </c>
      <c r="CJ107" s="139">
        <f t="shared" si="141"/>
        <v>52.057226581922393</v>
      </c>
      <c r="CK107" s="139">
        <f t="shared" si="141"/>
        <v>49.454365252826264</v>
      </c>
      <c r="CL107" s="139">
        <f t="shared" si="140"/>
        <v>52.057226581922407</v>
      </c>
      <c r="CM107" s="139">
        <f t="shared" si="140"/>
        <v>52.057226581922393</v>
      </c>
      <c r="CN107" s="139">
        <f t="shared" si="140"/>
        <v>50.424058689156205</v>
      </c>
      <c r="CO107" s="139">
        <f t="shared" si="140"/>
        <v>53.588321481390693</v>
      </c>
      <c r="CP107" s="139">
        <f t="shared" si="140"/>
        <v>53.588321481390686</v>
      </c>
      <c r="CQ107" s="139">
        <f t="shared" si="140"/>
        <v>50.908905407321164</v>
      </c>
      <c r="CR107" s="139">
        <f t="shared" si="140"/>
        <v>53.588321481390693</v>
      </c>
      <c r="CS107" s="160">
        <f t="shared" si="140"/>
        <v>53.588321481390693</v>
      </c>
    </row>
    <row r="108" spans="1:97" s="139" customFormat="1" x14ac:dyDescent="0.25">
      <c r="A108" s="134" t="s">
        <v>68</v>
      </c>
      <c r="B108" s="207">
        <f t="shared" si="142"/>
        <v>10.923290322580646</v>
      </c>
      <c r="C108" s="207">
        <f t="shared" si="142"/>
        <v>17.087875</v>
      </c>
      <c r="D108" s="207">
        <f t="shared" si="142"/>
        <v>15.972089285714286</v>
      </c>
      <c r="E108" s="207">
        <f t="shared" si="142"/>
        <v>23.500549999999997</v>
      </c>
      <c r="F108" s="207">
        <f t="shared" si="142"/>
        <v>21.025986666666668</v>
      </c>
      <c r="G108" s="207">
        <f t="shared" si="142"/>
        <v>48.468060439560439</v>
      </c>
      <c r="H108" s="207">
        <f t="shared" si="142"/>
        <v>32.423174418604653</v>
      </c>
      <c r="I108" s="207">
        <f t="shared" si="142"/>
        <v>18.997293333333335</v>
      </c>
      <c r="J108" s="207">
        <f t="shared" si="142"/>
        <v>37.04485148514852</v>
      </c>
      <c r="K108" s="207">
        <f t="shared" si="142"/>
        <v>32.778739130434779</v>
      </c>
      <c r="L108" s="207">
        <f t="shared" si="142"/>
        <v>40.444022900763436</v>
      </c>
      <c r="M108" s="301">
        <f t="shared" si="142"/>
        <v>40.67950704225359</v>
      </c>
      <c r="N108" s="207">
        <f t="shared" si="142"/>
        <v>19.935333333333332</v>
      </c>
      <c r="O108" s="207">
        <f t="shared" si="142"/>
        <v>18.618590909090909</v>
      </c>
      <c r="P108" s="207">
        <f t="shared" si="142"/>
        <v>26.759024691358029</v>
      </c>
      <c r="Q108" s="207">
        <f t="shared" si="142"/>
        <v>21.320961038961038</v>
      </c>
      <c r="R108" s="207">
        <f t="shared" si="142"/>
        <v>26.222753623188403</v>
      </c>
      <c r="S108" s="207">
        <f t="shared" si="142"/>
        <v>27.462319148936171</v>
      </c>
      <c r="T108" s="207">
        <f t="shared" si="142"/>
        <v>26.557049382716052</v>
      </c>
      <c r="U108" s="207">
        <f t="shared" si="142"/>
        <v>32.687709459459462</v>
      </c>
      <c r="V108" s="347">
        <f t="shared" si="142"/>
        <v>24</v>
      </c>
      <c r="W108" s="347">
        <f t="shared" si="142"/>
        <v>22.4</v>
      </c>
      <c r="X108" s="347">
        <f t="shared" si="142"/>
        <v>24</v>
      </c>
      <c r="Y108" s="348">
        <f t="shared" si="142"/>
        <v>25.6</v>
      </c>
      <c r="Z108" s="139">
        <f t="shared" si="142"/>
        <v>19.599999999999998</v>
      </c>
      <c r="AA108" s="139">
        <f t="shared" si="142"/>
        <v>19.599999999999998</v>
      </c>
      <c r="AB108" s="139">
        <f t="shared" si="142"/>
        <v>24.203151465194431</v>
      </c>
      <c r="AC108" s="139">
        <f t="shared" si="142"/>
        <v>22.992993891934709</v>
      </c>
      <c r="AD108" s="139">
        <f t="shared" si="142"/>
        <v>24.203151465194427</v>
      </c>
      <c r="AE108" s="139">
        <f t="shared" si="142"/>
        <v>24.203151465194431</v>
      </c>
      <c r="AF108" s="139">
        <f t="shared" si="142"/>
        <v>22.992993891934709</v>
      </c>
      <c r="AG108" s="139">
        <f t="shared" si="142"/>
        <v>24.203151465194434</v>
      </c>
      <c r="AH108" s="139">
        <f t="shared" si="142"/>
        <v>24.203151465194434</v>
      </c>
      <c r="AI108" s="139">
        <f t="shared" si="142"/>
        <v>22.992993891934709</v>
      </c>
      <c r="AJ108" s="139">
        <f t="shared" si="142"/>
        <v>24.203151465194431</v>
      </c>
      <c r="AK108" s="160">
        <f t="shared" si="142"/>
        <v>24.203151465194431</v>
      </c>
      <c r="AL108" s="139">
        <f t="shared" si="142"/>
        <v>23.891784240806054</v>
      </c>
      <c r="AM108" s="139">
        <f t="shared" si="142"/>
        <v>23.659825170506963</v>
      </c>
      <c r="AN108" s="139">
        <f t="shared" si="142"/>
        <v>25.349812682686032</v>
      </c>
      <c r="AO108" s="139">
        <f t="shared" si="142"/>
        <v>24.082322048551728</v>
      </c>
      <c r="AP108" s="139">
        <f t="shared" si="142"/>
        <v>25.349812682686036</v>
      </c>
      <c r="AQ108" s="139">
        <f t="shared" si="142"/>
        <v>25.349812682686036</v>
      </c>
      <c r="AR108" s="139">
        <f t="shared" si="142"/>
        <v>24.554524441660583</v>
      </c>
      <c r="AS108" s="139">
        <f t="shared" si="142"/>
        <v>26.095395408647391</v>
      </c>
      <c r="AT108" s="139">
        <f t="shared" si="142"/>
        <v>26.095395408647395</v>
      </c>
      <c r="AU108" s="139">
        <f t="shared" si="142"/>
        <v>24.790625638215015</v>
      </c>
      <c r="AV108" s="139">
        <f t="shared" si="142"/>
        <v>26.095395408647388</v>
      </c>
      <c r="AW108" s="160">
        <f t="shared" si="142"/>
        <v>26.095395408647391</v>
      </c>
      <c r="AX108" s="139">
        <f t="shared" si="142"/>
        <v>26.340692125488673</v>
      </c>
      <c r="AY108" s="139">
        <f t="shared" si="142"/>
        <v>26.084957250483928</v>
      </c>
      <c r="AZ108" s="139">
        <f t="shared" si="142"/>
        <v>27.948168482661355</v>
      </c>
      <c r="BA108" s="139">
        <f t="shared" si="142"/>
        <v>26.550760058528283</v>
      </c>
      <c r="BB108" s="139">
        <f t="shared" si="142"/>
        <v>27.948168482661359</v>
      </c>
      <c r="BC108" s="139">
        <f t="shared" si="142"/>
        <v>27.948168482661355</v>
      </c>
      <c r="BD108" s="139">
        <f t="shared" si="142"/>
        <v>27.0713631969308</v>
      </c>
      <c r="BE108" s="139">
        <f t="shared" si="142"/>
        <v>28.770173438033748</v>
      </c>
      <c r="BF108" s="139">
        <f t="shared" si="142"/>
        <v>28.770173438033751</v>
      </c>
      <c r="BG108" s="139">
        <f t="shared" si="142"/>
        <v>27.331664766132054</v>
      </c>
      <c r="BH108" s="139">
        <f t="shared" si="142"/>
        <v>28.770173438033755</v>
      </c>
      <c r="BI108" s="160">
        <f t="shared" si="142"/>
        <v>28.770173438033751</v>
      </c>
      <c r="BJ108" s="139">
        <f t="shared" si="142"/>
        <v>28.758767662608548</v>
      </c>
      <c r="BK108" s="139">
        <f t="shared" si="142"/>
        <v>28.479556326078367</v>
      </c>
      <c r="BL108" s="139">
        <f t="shared" si="142"/>
        <v>30.513810349369678</v>
      </c>
      <c r="BM108" s="139">
        <f t="shared" si="142"/>
        <v>28.988119831901187</v>
      </c>
      <c r="BN108" s="139">
        <f t="shared" si="141"/>
        <v>30.513810349369678</v>
      </c>
      <c r="BO108" s="139">
        <f t="shared" si="141"/>
        <v>30.513810349369674</v>
      </c>
      <c r="BP108" s="139">
        <f t="shared" si="141"/>
        <v>29.556514338409052</v>
      </c>
      <c r="BQ108" s="139">
        <f t="shared" si="141"/>
        <v>31.411275359645263</v>
      </c>
      <c r="BR108" s="139">
        <f t="shared" si="141"/>
        <v>31.411275359645266</v>
      </c>
      <c r="BS108" s="139">
        <f t="shared" si="141"/>
        <v>29.840711591662991</v>
      </c>
      <c r="BT108" s="139">
        <f t="shared" si="141"/>
        <v>31.411275359645259</v>
      </c>
      <c r="BU108" s="160">
        <f t="shared" si="141"/>
        <v>31.411275359645266</v>
      </c>
      <c r="BV108" s="139">
        <f t="shared" si="141"/>
        <v>32.301847838641926</v>
      </c>
      <c r="BW108" s="139">
        <f t="shared" si="141"/>
        <v>31.988237665451233</v>
      </c>
      <c r="BX108" s="139">
        <f t="shared" si="141"/>
        <v>34.273111784412031</v>
      </c>
      <c r="BY108" s="139">
        <f t="shared" si="141"/>
        <v>32.559456195191423</v>
      </c>
      <c r="BZ108" s="139">
        <f t="shared" si="141"/>
        <v>34.273111784412031</v>
      </c>
      <c r="CA108" s="139">
        <f t="shared" si="141"/>
        <v>34.273111784412031</v>
      </c>
      <c r="CB108" s="139">
        <f t="shared" si="141"/>
        <v>33.197876904901065</v>
      </c>
      <c r="CC108" s="139">
        <f t="shared" si="141"/>
        <v>35.281144483953568</v>
      </c>
      <c r="CD108" s="139">
        <f t="shared" si="141"/>
        <v>35.281144483953568</v>
      </c>
      <c r="CE108" s="139">
        <f t="shared" si="141"/>
        <v>33.517087259755883</v>
      </c>
      <c r="CF108" s="139">
        <f t="shared" si="141"/>
        <v>35.281144483953561</v>
      </c>
      <c r="CG108" s="160">
        <f t="shared" si="141"/>
        <v>35.281144483953568</v>
      </c>
      <c r="CH108" s="139">
        <f t="shared" si="141"/>
        <v>36.969464851325704</v>
      </c>
      <c r="CI108" s="139">
        <f t="shared" si="141"/>
        <v>36.610538008108939</v>
      </c>
      <c r="CJ108" s="139">
        <f t="shared" si="141"/>
        <v>39.225576437259583</v>
      </c>
      <c r="CK108" s="139">
        <f t="shared" si="141"/>
        <v>37.264297615396593</v>
      </c>
      <c r="CL108" s="139">
        <f t="shared" si="140"/>
        <v>39.225576437259583</v>
      </c>
      <c r="CM108" s="139">
        <f t="shared" si="140"/>
        <v>39.225576437259583</v>
      </c>
      <c r="CN108" s="139">
        <f t="shared" si="140"/>
        <v>37.994970117659278</v>
      </c>
      <c r="CO108" s="139">
        <f t="shared" si="140"/>
        <v>40.379269861884872</v>
      </c>
      <c r="CP108" s="139">
        <f t="shared" si="140"/>
        <v>40.379269861884865</v>
      </c>
      <c r="CQ108" s="139">
        <f t="shared" si="140"/>
        <v>38.360306368790624</v>
      </c>
      <c r="CR108" s="139">
        <f t="shared" si="140"/>
        <v>40.379269861884865</v>
      </c>
      <c r="CS108" s="160">
        <f t="shared" si="140"/>
        <v>40.379269861884865</v>
      </c>
    </row>
    <row r="109" spans="1:97" s="139" customFormat="1" x14ac:dyDescent="0.25">
      <c r="A109" s="134" t="s">
        <v>69</v>
      </c>
      <c r="B109" s="207">
        <f t="shared" si="142"/>
        <v>15.918952380952382</v>
      </c>
      <c r="C109" s="207">
        <f t="shared" si="142"/>
        <v>24.62290909090909</v>
      </c>
      <c r="D109" s="207">
        <f t="shared" si="142"/>
        <v>34.503062499999999</v>
      </c>
      <c r="E109" s="207">
        <f t="shared" si="142"/>
        <v>21.55777777777778</v>
      </c>
      <c r="F109" s="207">
        <f t="shared" si="142"/>
        <v>20.145057692307692</v>
      </c>
      <c r="G109" s="207">
        <f t="shared" si="142"/>
        <v>28.693166666666666</v>
      </c>
      <c r="H109" s="207">
        <f t="shared" si="142"/>
        <v>26.356875000000002</v>
      </c>
      <c r="I109" s="207">
        <f t="shared" si="142"/>
        <v>23.520133333333334</v>
      </c>
      <c r="J109" s="207">
        <f t="shared" si="142"/>
        <v>59.904573770491808</v>
      </c>
      <c r="K109" s="207">
        <f t="shared" si="142"/>
        <v>-23.358000000000001</v>
      </c>
      <c r="L109" s="207">
        <f t="shared" si="142"/>
        <v>33.29506338028169</v>
      </c>
      <c r="M109" s="301">
        <f t="shared" si="142"/>
        <v>49.529266666666558</v>
      </c>
      <c r="N109" s="207">
        <f t="shared" si="142"/>
        <v>22.110629629629628</v>
      </c>
      <c r="O109" s="207">
        <f t="shared" si="142"/>
        <v>49.588928571428575</v>
      </c>
      <c r="P109" s="207">
        <f t="shared" si="142"/>
        <v>26.924105263157895</v>
      </c>
      <c r="Q109" s="207">
        <f t="shared" si="142"/>
        <v>22.351518518518517</v>
      </c>
      <c r="R109" s="207">
        <f t="shared" si="142"/>
        <v>25.571736842105263</v>
      </c>
      <c r="S109" s="207">
        <f t="shared" si="142"/>
        <v>22.912306603773583</v>
      </c>
      <c r="T109" s="207">
        <f t="shared" si="142"/>
        <v>22.986405797101447</v>
      </c>
      <c r="U109" s="207">
        <f t="shared" si="142"/>
        <v>24.260074074074076</v>
      </c>
      <c r="V109" s="347">
        <f t="shared" si="142"/>
        <v>27</v>
      </c>
      <c r="W109" s="347">
        <f t="shared" si="142"/>
        <v>25.2</v>
      </c>
      <c r="X109" s="347">
        <f t="shared" si="142"/>
        <v>27.000000000000004</v>
      </c>
      <c r="Y109" s="348">
        <f t="shared" si="142"/>
        <v>28.800000000000004</v>
      </c>
      <c r="Z109" s="139">
        <f t="shared" si="142"/>
        <v>19.599999999999998</v>
      </c>
      <c r="AA109" s="139">
        <f t="shared" si="142"/>
        <v>19.599999999999998</v>
      </c>
      <c r="AB109" s="139">
        <f t="shared" si="142"/>
        <v>28.44104872900953</v>
      </c>
      <c r="AC109" s="139">
        <f t="shared" si="142"/>
        <v>27.018996292559049</v>
      </c>
      <c r="AD109" s="139">
        <f t="shared" si="142"/>
        <v>28.44104872900953</v>
      </c>
      <c r="AE109" s="139">
        <f t="shared" si="142"/>
        <v>28.44104872900953</v>
      </c>
      <c r="AF109" s="139">
        <f t="shared" si="142"/>
        <v>27.018996292559049</v>
      </c>
      <c r="AG109" s="139">
        <f t="shared" si="142"/>
        <v>28.44104872900953</v>
      </c>
      <c r="AH109" s="139">
        <f t="shared" si="142"/>
        <v>28.441048729009527</v>
      </c>
      <c r="AI109" s="139">
        <f t="shared" si="142"/>
        <v>27.018996292559049</v>
      </c>
      <c r="AJ109" s="139">
        <f t="shared" si="142"/>
        <v>28.441048729009527</v>
      </c>
      <c r="AK109" s="160">
        <f t="shared" si="142"/>
        <v>28.44104872900953</v>
      </c>
      <c r="AL109" s="139">
        <f t="shared" si="142"/>
        <v>27.45656215588518</v>
      </c>
      <c r="AM109" s="139">
        <f t="shared" si="142"/>
        <v>27.189993591264926</v>
      </c>
      <c r="AN109" s="139">
        <f t="shared" si="142"/>
        <v>29.132135990641</v>
      </c>
      <c r="AO109" s="139">
        <f t="shared" si="142"/>
        <v>27.675529191108946</v>
      </c>
      <c r="AP109" s="139">
        <f t="shared" si="142"/>
        <v>29.132135990640997</v>
      </c>
      <c r="AQ109" s="139">
        <f t="shared" si="142"/>
        <v>29.132135990641</v>
      </c>
      <c r="AR109" s="139">
        <f t="shared" si="142"/>
        <v>28.218186626228725</v>
      </c>
      <c r="AS109" s="139">
        <f t="shared" si="142"/>
        <v>29.988963519777506</v>
      </c>
      <c r="AT109" s="139">
        <f t="shared" si="142"/>
        <v>29.988963519777503</v>
      </c>
      <c r="AU109" s="139">
        <f t="shared" si="142"/>
        <v>28.489515343788621</v>
      </c>
      <c r="AV109" s="139">
        <f t="shared" si="142"/>
        <v>29.988963519777499</v>
      </c>
      <c r="AW109" s="160">
        <f t="shared" si="142"/>
        <v>29.988963519777503</v>
      </c>
      <c r="AX109" s="139">
        <f t="shared" si="142"/>
        <v>30.270859776863407</v>
      </c>
      <c r="AY109" s="139">
        <f t="shared" si="142"/>
        <v>29.976967934369586</v>
      </c>
      <c r="AZ109" s="139">
        <f t="shared" si="142"/>
        <v>32.118179929681695</v>
      </c>
      <c r="BA109" s="139">
        <f t="shared" si="142"/>
        <v>30.512270933197609</v>
      </c>
      <c r="BB109" s="139">
        <f t="shared" si="142"/>
        <v>32.118179929681702</v>
      </c>
      <c r="BC109" s="139">
        <f t="shared" si="142"/>
        <v>32.118179929681695</v>
      </c>
      <c r="BD109" s="139">
        <f t="shared" si="142"/>
        <v>31.110550755417169</v>
      </c>
      <c r="BE109" s="139">
        <f t="shared" si="142"/>
        <v>33.062832280554694</v>
      </c>
      <c r="BF109" s="139">
        <f t="shared" si="142"/>
        <v>33.062832280554694</v>
      </c>
      <c r="BG109" s="139">
        <f t="shared" si="142"/>
        <v>31.409690666526949</v>
      </c>
      <c r="BH109" s="139">
        <f t="shared" si="142"/>
        <v>33.062832280554694</v>
      </c>
      <c r="BI109" s="160">
        <f t="shared" si="142"/>
        <v>33.062832280554694</v>
      </c>
      <c r="BJ109" s="139">
        <f t="shared" si="142"/>
        <v>33.049724704379464</v>
      </c>
      <c r="BK109" s="139">
        <f t="shared" si="142"/>
        <v>32.728853590744713</v>
      </c>
      <c r="BL109" s="139">
        <f t="shared" si="142"/>
        <v>35.066628847226475</v>
      </c>
      <c r="BM109" s="139">
        <f t="shared" si="142"/>
        <v>33.313297404865153</v>
      </c>
      <c r="BN109" s="139">
        <f t="shared" si="141"/>
        <v>35.066628847226475</v>
      </c>
      <c r="BO109" s="139">
        <f t="shared" si="141"/>
        <v>35.066628847226475</v>
      </c>
      <c r="BP109" s="139">
        <f t="shared" si="141"/>
        <v>33.966499314764469</v>
      </c>
      <c r="BQ109" s="139">
        <f t="shared" si="141"/>
        <v>36.098000283909613</v>
      </c>
      <c r="BR109" s="139">
        <f t="shared" si="141"/>
        <v>36.09800028390962</v>
      </c>
      <c r="BS109" s="139">
        <f t="shared" si="141"/>
        <v>34.293100269714124</v>
      </c>
      <c r="BT109" s="139">
        <f t="shared" si="141"/>
        <v>36.098000283909613</v>
      </c>
      <c r="BU109" s="160">
        <f t="shared" si="141"/>
        <v>36.09800028390962</v>
      </c>
      <c r="BV109" s="139">
        <f t="shared" si="141"/>
        <v>37.121450787959027</v>
      </c>
      <c r="BW109" s="139">
        <f t="shared" si="141"/>
        <v>36.761048353124472</v>
      </c>
      <c r="BX109" s="139">
        <f t="shared" si="141"/>
        <v>39.386837521204797</v>
      </c>
      <c r="BY109" s="139">
        <f t="shared" si="141"/>
        <v>37.417495645144548</v>
      </c>
      <c r="BZ109" s="139">
        <f t="shared" si="141"/>
        <v>39.386837521204789</v>
      </c>
      <c r="CA109" s="139">
        <f t="shared" si="141"/>
        <v>39.386837521204789</v>
      </c>
      <c r="CB109" s="139">
        <f t="shared" si="141"/>
        <v>38.15117203034346</v>
      </c>
      <c r="CC109" s="139">
        <f t="shared" si="141"/>
        <v>40.54527391888729</v>
      </c>
      <c r="CD109" s="139">
        <f t="shared" si="141"/>
        <v>40.54527391888729</v>
      </c>
      <c r="CE109" s="139">
        <f t="shared" si="141"/>
        <v>38.51801022294292</v>
      </c>
      <c r="CF109" s="139">
        <f t="shared" si="141"/>
        <v>40.545273918887297</v>
      </c>
      <c r="CG109" s="160">
        <f t="shared" si="141"/>
        <v>40.54527391888729</v>
      </c>
      <c r="CH109" s="139">
        <f t="shared" si="141"/>
        <v>42.485500426819101</v>
      </c>
      <c r="CI109" s="139">
        <f t="shared" si="141"/>
        <v>42.073019840150963</v>
      </c>
      <c r="CJ109" s="139">
        <f t="shared" si="141"/>
        <v>45.078235543018877</v>
      </c>
      <c r="CK109" s="139">
        <f t="shared" si="141"/>
        <v>42.824323765867923</v>
      </c>
      <c r="CL109" s="139">
        <f t="shared" si="140"/>
        <v>45.078235543018877</v>
      </c>
      <c r="CM109" s="139">
        <f t="shared" si="140"/>
        <v>45.078235543018884</v>
      </c>
      <c r="CN109" s="139">
        <f t="shared" si="140"/>
        <v>43.664016388728093</v>
      </c>
      <c r="CO109" s="139">
        <f t="shared" si="140"/>
        <v>46.404066000166502</v>
      </c>
      <c r="CP109" s="139">
        <f t="shared" si="140"/>
        <v>46.404066000166502</v>
      </c>
      <c r="CQ109" s="139">
        <f t="shared" si="140"/>
        <v>44.083862700158171</v>
      </c>
      <c r="CR109" s="139">
        <f t="shared" si="140"/>
        <v>46.404066000166502</v>
      </c>
      <c r="CS109" s="160">
        <f t="shared" si="140"/>
        <v>46.404066000166502</v>
      </c>
    </row>
    <row r="110" spans="1:97" s="241" customFormat="1" x14ac:dyDescent="0.25">
      <c r="A110" s="176" t="s">
        <v>100</v>
      </c>
      <c r="B110" s="302">
        <f t="shared" si="142"/>
        <v>17.726983050847458</v>
      </c>
      <c r="C110" s="302">
        <f t="shared" si="142"/>
        <v>21.821268722466957</v>
      </c>
      <c r="D110" s="302">
        <f t="shared" si="142"/>
        <v>35.515931372549019</v>
      </c>
      <c r="E110" s="302">
        <f t="shared" si="142"/>
        <v>35.042930000000005</v>
      </c>
      <c r="F110" s="302">
        <f t="shared" si="142"/>
        <v>24.37248068669528</v>
      </c>
      <c r="G110" s="302">
        <f t="shared" si="142"/>
        <v>34.591680733944933</v>
      </c>
      <c r="H110" s="302">
        <f t="shared" si="142"/>
        <v>32.135703488372087</v>
      </c>
      <c r="I110" s="302">
        <f t="shared" si="142"/>
        <v>23.889346793349166</v>
      </c>
      <c r="J110" s="302">
        <f t="shared" si="142"/>
        <v>36.658414023372274</v>
      </c>
      <c r="K110" s="302">
        <f t="shared" si="142"/>
        <v>27.986400809716578</v>
      </c>
      <c r="L110" s="302">
        <f t="shared" si="142"/>
        <v>35.4266704918033</v>
      </c>
      <c r="M110" s="303">
        <f t="shared" si="142"/>
        <v>45.135597368421017</v>
      </c>
      <c r="N110" s="302">
        <f t="shared" si="142"/>
        <v>25.155697095435681</v>
      </c>
      <c r="O110" s="302">
        <f t="shared" si="142"/>
        <v>29.182124463519184</v>
      </c>
      <c r="P110" s="302">
        <f t="shared" si="142"/>
        <v>38.672197396963107</v>
      </c>
      <c r="Q110" s="302">
        <f t="shared" si="142"/>
        <v>42.937786384976526</v>
      </c>
      <c r="R110" s="302">
        <f t="shared" si="142"/>
        <v>32.173642352941179</v>
      </c>
      <c r="S110" s="302">
        <f t="shared" ref="S110" si="143">IFERROR(S40/S88,"")</f>
        <v>1298.1770428015564</v>
      </c>
      <c r="T110" s="349">
        <f t="shared" si="142"/>
        <v>31.63115625</v>
      </c>
      <c r="U110" s="349">
        <f t="shared" si="142"/>
        <v>32.755909090909093</v>
      </c>
      <c r="V110" s="349">
        <f t="shared" si="142"/>
        <v>37.723407772376042</v>
      </c>
      <c r="W110" s="349">
        <f t="shared" si="142"/>
        <v>34.231005390153726</v>
      </c>
      <c r="X110" s="349">
        <f t="shared" si="142"/>
        <v>35.247006766488191</v>
      </c>
      <c r="Y110" s="350">
        <f t="shared" si="142"/>
        <v>36.349832810223866</v>
      </c>
      <c r="Z110" s="241">
        <f t="shared" si="142"/>
        <v>22.571852732595076</v>
      </c>
      <c r="AA110" s="241">
        <f t="shared" si="142"/>
        <v>22.648177229694507</v>
      </c>
      <c r="AB110" s="241">
        <f t="shared" si="142"/>
        <v>30.476572093514932</v>
      </c>
      <c r="AC110" s="241">
        <f t="shared" si="142"/>
        <v>28.700847055851515</v>
      </c>
      <c r="AD110" s="241">
        <f t="shared" si="142"/>
        <v>31.52109266317856</v>
      </c>
      <c r="AE110" s="241">
        <f t="shared" si="142"/>
        <v>31.162974716373878</v>
      </c>
      <c r="AF110" s="241">
        <f t="shared" si="142"/>
        <v>30.284270286620806</v>
      </c>
      <c r="AG110" s="241">
        <f t="shared" si="142"/>
        <v>32.158462967193515</v>
      </c>
      <c r="AH110" s="241">
        <f t="shared" si="142"/>
        <v>31.791737244390426</v>
      </c>
      <c r="AI110" s="241">
        <f t="shared" si="142"/>
        <v>30.385806340607981</v>
      </c>
      <c r="AJ110" s="241">
        <f t="shared" si="142"/>
        <v>31.830625988530105</v>
      </c>
      <c r="AK110" s="256">
        <f t="shared" si="142"/>
        <v>31.200579652079416</v>
      </c>
      <c r="AL110" s="241">
        <f t="shared" si="142"/>
        <v>26.816524517655608</v>
      </c>
      <c r="AM110" s="241">
        <f t="shared" si="142"/>
        <v>26.987576030580229</v>
      </c>
      <c r="AN110" s="241">
        <f t="shared" si="142"/>
        <v>31.273691273864031</v>
      </c>
      <c r="AO110" s="241">
        <f t="shared" si="142"/>
        <v>29.446032112167249</v>
      </c>
      <c r="AP110" s="241">
        <f t="shared" si="142"/>
        <v>32.508597012051808</v>
      </c>
      <c r="AQ110" s="241">
        <f t="shared" si="142"/>
        <v>32.170324426163155</v>
      </c>
      <c r="AR110" s="241">
        <f t="shared" si="142"/>
        <v>31.61928485650991</v>
      </c>
      <c r="AS110" s="241">
        <f t="shared" si="142"/>
        <v>33.893180536394034</v>
      </c>
      <c r="AT110" s="241">
        <f t="shared" si="142"/>
        <v>33.502097594924081</v>
      </c>
      <c r="AU110" s="241">
        <f t="shared" si="142"/>
        <v>31.90398088336039</v>
      </c>
      <c r="AV110" s="241">
        <f t="shared" si="142"/>
        <v>33.510213923725445</v>
      </c>
      <c r="AW110" s="256">
        <f t="shared" si="142"/>
        <v>33.224309645931683</v>
      </c>
      <c r="AX110" s="241">
        <f t="shared" si="142"/>
        <v>29.494532260878955</v>
      </c>
      <c r="AY110" s="241">
        <f t="shared" si="142"/>
        <v>29.771479716622395</v>
      </c>
      <c r="AZ110" s="241">
        <f t="shared" si="142"/>
        <v>34.571938814147323</v>
      </c>
      <c r="BA110" s="241">
        <f t="shared" si="142"/>
        <v>32.645543023122968</v>
      </c>
      <c r="BB110" s="241">
        <f t="shared" si="142"/>
        <v>35.987243289828825</v>
      </c>
      <c r="BC110" s="241">
        <f t="shared" si="142"/>
        <v>35.685391032923349</v>
      </c>
      <c r="BD110" s="241">
        <f t="shared" si="142"/>
        <v>35.037483725324151</v>
      </c>
      <c r="BE110" s="241">
        <f t="shared" si="142"/>
        <v>37.477435403585147</v>
      </c>
      <c r="BF110" s="241">
        <f t="shared" si="142"/>
        <v>37.027448418147735</v>
      </c>
      <c r="BG110" s="241">
        <f t="shared" si="142"/>
        <v>35.112152819975499</v>
      </c>
      <c r="BH110" s="241">
        <f t="shared" si="142"/>
        <v>36.826702233887133</v>
      </c>
      <c r="BI110" s="256">
        <f t="shared" si="142"/>
        <v>36.496976854528263</v>
      </c>
      <c r="BJ110" s="241">
        <f t="shared" si="142"/>
        <v>32.167705107464727</v>
      </c>
      <c r="BK110" s="241">
        <f t="shared" si="142"/>
        <v>32.383065242826369</v>
      </c>
      <c r="BL110" s="241">
        <f t="shared" si="142"/>
        <v>37.448269741847653</v>
      </c>
      <c r="BM110" s="241">
        <f t="shared" si="142"/>
        <v>35.350047573568183</v>
      </c>
      <c r="BN110" s="241">
        <f t="shared" si="141"/>
        <v>38.963140652387551</v>
      </c>
      <c r="BO110" s="241">
        <f t="shared" si="141"/>
        <v>38.797988259581857</v>
      </c>
      <c r="BP110" s="241">
        <f t="shared" si="141"/>
        <v>38.140959537515641</v>
      </c>
      <c r="BQ110" s="241">
        <f t="shared" si="141"/>
        <v>40.850365966017662</v>
      </c>
      <c r="BR110" s="241">
        <f t="shared" si="141"/>
        <v>40.535824224821781</v>
      </c>
      <c r="BS110" s="241">
        <f t="shared" si="141"/>
        <v>38.475345045469112</v>
      </c>
      <c r="BT110" s="241">
        <f t="shared" si="141"/>
        <v>40.358109064639692</v>
      </c>
      <c r="BU110" s="256">
        <f t="shared" si="141"/>
        <v>40.054717095593752</v>
      </c>
      <c r="BV110" s="241">
        <f t="shared" si="141"/>
        <v>36.147744392992678</v>
      </c>
      <c r="BW110" s="241">
        <f t="shared" si="141"/>
        <v>36.341864140449744</v>
      </c>
      <c r="BX110" s="241">
        <f t="shared" si="141"/>
        <v>41.878954196808515</v>
      </c>
      <c r="BY110" s="241">
        <f t="shared" si="141"/>
        <v>39.535531661729621</v>
      </c>
      <c r="BZ110" s="241">
        <f t="shared" si="141"/>
        <v>43.861115588891785</v>
      </c>
      <c r="CA110" s="241">
        <f t="shared" si="141"/>
        <v>43.695205769799195</v>
      </c>
      <c r="CB110" s="241">
        <f t="shared" si="141"/>
        <v>42.945034359231727</v>
      </c>
      <c r="CC110" s="241">
        <f t="shared" si="141"/>
        <v>46.007281371143293</v>
      </c>
      <c r="CD110" s="241">
        <f t="shared" si="141"/>
        <v>45.641789300556567</v>
      </c>
      <c r="CE110" s="241">
        <f t="shared" si="141"/>
        <v>43.286746466842324</v>
      </c>
      <c r="CF110" s="241">
        <f t="shared" si="141"/>
        <v>45.396983396307348</v>
      </c>
      <c r="CG110" s="256">
        <f t="shared" si="141"/>
        <v>45.038887650413223</v>
      </c>
      <c r="CH110" s="241">
        <f t="shared" si="141"/>
        <v>41.306201136564795</v>
      </c>
      <c r="CI110" s="241">
        <f t="shared" si="141"/>
        <v>41.523066940281304</v>
      </c>
      <c r="CJ110" s="241">
        <f t="shared" si="141"/>
        <v>47.869701128508403</v>
      </c>
      <c r="CK110" s="241">
        <f t="shared" si="141"/>
        <v>45.173193862606588</v>
      </c>
      <c r="CL110" s="241">
        <f t="shared" si="140"/>
        <v>50.092042854988186</v>
      </c>
      <c r="CM110" s="241">
        <f t="shared" si="140"/>
        <v>49.88905103128446</v>
      </c>
      <c r="CN110" s="241">
        <f t="shared" si="140"/>
        <v>49.030260207688244</v>
      </c>
      <c r="CO110" s="241">
        <f t="shared" si="140"/>
        <v>52.544227067607345</v>
      </c>
      <c r="CP110" s="241">
        <f t="shared" si="140"/>
        <v>52.127049623140891</v>
      </c>
      <c r="CQ110" s="241">
        <f t="shared" si="140"/>
        <v>49.433704274336876</v>
      </c>
      <c r="CR110" s="241">
        <f t="shared" si="140"/>
        <v>51.843566710858248</v>
      </c>
      <c r="CS110" s="256">
        <f t="shared" si="140"/>
        <v>51.425602455042046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1"/>
  </sheetPr>
  <dimension ref="A1:AB117"/>
  <sheetViews>
    <sheetView showGridLines="0" topLeftCell="A7" zoomScaleNormal="100" workbookViewId="0">
      <selection activeCell="P16" sqref="P16"/>
    </sheetView>
  </sheetViews>
  <sheetFormatPr defaultRowHeight="15" x14ac:dyDescent="0.25"/>
  <cols>
    <col min="1" max="1" width="8" style="353" customWidth="1" collapsed="1"/>
    <col min="2" max="2" width="10.42578125" style="354" customWidth="1" collapsed="1"/>
    <col min="3" max="6" width="9.5703125" style="355" customWidth="1" collapsed="1"/>
    <col min="7" max="7" width="9.5703125" style="356" customWidth="1" collapsed="1"/>
    <col min="8" max="8" width="9.5703125" style="357" customWidth="1" collapsed="1"/>
    <col min="9" max="9" width="9.5703125" style="355" customWidth="1" collapsed="1"/>
    <col min="10" max="10" width="12.42578125" style="355" bestFit="1" customWidth="1" collapsed="1"/>
    <col min="11" max="11" width="9.5703125" style="356" customWidth="1" collapsed="1"/>
    <col min="12" max="14" width="9.5703125" style="355" customWidth="1" collapsed="1"/>
    <col min="15" max="15" width="9.5703125" style="356" customWidth="1" collapsed="1"/>
    <col min="16" max="16" width="9.5703125" style="358" customWidth="1" collapsed="1"/>
    <col min="17" max="17" width="9.5703125" style="355" customWidth="1" collapsed="1"/>
    <col min="18" max="18" width="9.5703125" style="357" customWidth="1" collapsed="1"/>
    <col min="19" max="19" width="11.85546875" style="355" customWidth="1" collapsed="1"/>
    <col min="20" max="20" width="10.140625" style="357" bestFit="1" customWidth="1" collapsed="1"/>
    <col min="21" max="21" width="10.28515625" style="357" bestFit="1" customWidth="1" collapsed="1"/>
    <col min="22" max="22" width="17.140625" style="359" bestFit="1" customWidth="1" collapsed="1"/>
    <col min="23" max="23" width="17.140625" style="359" customWidth="1" collapsed="1"/>
    <col min="24" max="24" width="10.28515625" style="360" customWidth="1" collapsed="1"/>
    <col min="25" max="25" width="9.140625" style="353" collapsed="1"/>
    <col min="26" max="26" width="13.42578125" style="353" bestFit="1" customWidth="1" collapsed="1"/>
    <col min="27" max="27" width="11" style="353" bestFit="1" customWidth="1" collapsed="1"/>
    <col min="28" max="16384" width="9.140625" style="353" collapsed="1"/>
  </cols>
  <sheetData>
    <row r="1" spans="1:28" x14ac:dyDescent="0.25">
      <c r="J1" s="358"/>
      <c r="S1" s="355">
        <f>700000-S5</f>
        <v>-156.68629347835667</v>
      </c>
    </row>
    <row r="2" spans="1:28" x14ac:dyDescent="0.25">
      <c r="B2" s="354">
        <v>1</v>
      </c>
      <c r="C2" s="355">
        <v>2</v>
      </c>
      <c r="D2" s="354">
        <v>3</v>
      </c>
      <c r="E2" s="355">
        <v>4</v>
      </c>
      <c r="F2" s="354">
        <v>5</v>
      </c>
      <c r="G2" s="355">
        <v>6</v>
      </c>
      <c r="H2" s="354">
        <v>7</v>
      </c>
      <c r="I2" s="355">
        <v>8</v>
      </c>
      <c r="J2" s="354">
        <v>9</v>
      </c>
      <c r="K2" s="355">
        <v>10</v>
      </c>
      <c r="L2" s="354">
        <v>11</v>
      </c>
      <c r="M2" s="355">
        <v>12</v>
      </c>
      <c r="N2" s="354">
        <v>13</v>
      </c>
      <c r="O2" s="355">
        <v>14</v>
      </c>
      <c r="P2" s="354">
        <v>15</v>
      </c>
      <c r="Q2" s="355">
        <v>16</v>
      </c>
      <c r="R2" s="354">
        <v>17</v>
      </c>
      <c r="S2" s="355">
        <v>18</v>
      </c>
      <c r="T2" s="354">
        <v>19</v>
      </c>
      <c r="U2" s="355">
        <v>20</v>
      </c>
      <c r="X2" s="361"/>
      <c r="AA2" s="362">
        <f>Z3-S4</f>
        <v>0</v>
      </c>
    </row>
    <row r="3" spans="1:28" ht="38.25" x14ac:dyDescent="0.25">
      <c r="B3" s="352" t="s">
        <v>258</v>
      </c>
      <c r="C3" s="363" t="s">
        <v>259</v>
      </c>
      <c r="D3" s="363" t="s">
        <v>260</v>
      </c>
      <c r="E3" s="363" t="s">
        <v>261</v>
      </c>
      <c r="F3" s="363" t="s">
        <v>244</v>
      </c>
      <c r="G3" s="364" t="s">
        <v>243</v>
      </c>
      <c r="H3" s="365" t="s">
        <v>262</v>
      </c>
      <c r="I3" s="363" t="s">
        <v>263</v>
      </c>
      <c r="J3" s="363" t="s">
        <v>264</v>
      </c>
      <c r="K3" s="364" t="s">
        <v>265</v>
      </c>
      <c r="L3" s="363" t="s">
        <v>266</v>
      </c>
      <c r="M3" s="363" t="s">
        <v>234</v>
      </c>
      <c r="N3" s="363" t="s">
        <v>267</v>
      </c>
      <c r="O3" s="364" t="s">
        <v>50</v>
      </c>
      <c r="P3" s="366" t="s">
        <v>268</v>
      </c>
      <c r="Q3" s="363" t="s">
        <v>269</v>
      </c>
      <c r="R3" s="365" t="s">
        <v>106</v>
      </c>
      <c r="S3" s="363" t="s">
        <v>52</v>
      </c>
      <c r="T3" s="365" t="s">
        <v>252</v>
      </c>
      <c r="U3" s="365" t="s">
        <v>270</v>
      </c>
      <c r="V3" s="367"/>
      <c r="W3" s="367"/>
      <c r="X3" s="368"/>
      <c r="Z3" s="369">
        <v>471477.18758582999</v>
      </c>
      <c r="AA3" s="362">
        <f>Z3-S4</f>
        <v>0</v>
      </c>
    </row>
    <row r="4" spans="1:28" x14ac:dyDescent="0.25">
      <c r="B4" s="370">
        <v>2016</v>
      </c>
      <c r="C4" s="371">
        <f>C27</f>
        <v>9212.6747621484792</v>
      </c>
      <c r="D4" s="371">
        <f t="shared" ref="D4:U4" si="0">D27</f>
        <v>1061</v>
      </c>
      <c r="E4" s="371">
        <f t="shared" si="0"/>
        <v>10320.916560827747</v>
      </c>
      <c r="F4" s="371">
        <f t="shared" si="0"/>
        <v>5175.1325632893004</v>
      </c>
      <c r="G4" s="372">
        <f t="shared" si="0"/>
        <v>0.31722040253240313</v>
      </c>
      <c r="H4" s="373">
        <f t="shared" si="0"/>
        <v>1.99432892483585</v>
      </c>
      <c r="I4" s="371">
        <f t="shared" si="0"/>
        <v>11124.831529778599</v>
      </c>
      <c r="J4" s="371">
        <f t="shared" si="0"/>
        <v>4996.9078307936006</v>
      </c>
      <c r="K4" s="372">
        <f t="shared" si="0"/>
        <v>7.0776304819396479E-2</v>
      </c>
      <c r="L4" s="371">
        <f>L27</f>
        <v>1902.2251123898</v>
      </c>
      <c r="M4" s="371">
        <f t="shared" si="0"/>
        <v>10244.923698985</v>
      </c>
      <c r="N4" s="371">
        <f t="shared" si="0"/>
        <v>18091.673146246114</v>
      </c>
      <c r="O4" s="372">
        <f t="shared" si="0"/>
        <v>0.23578557538102102</v>
      </c>
      <c r="P4" s="374">
        <f t="shared" si="0"/>
        <v>1.5309299103746168</v>
      </c>
      <c r="Q4" s="371">
        <f t="shared" si="0"/>
        <v>27697.083548309423</v>
      </c>
      <c r="R4" s="373">
        <f t="shared" si="0"/>
        <v>17.022629359639133</v>
      </c>
      <c r="S4" s="371">
        <f t="shared" si="0"/>
        <v>471477.18758582999</v>
      </c>
      <c r="T4" s="373">
        <f t="shared" si="0"/>
        <v>26.060452439892657</v>
      </c>
      <c r="U4" s="373">
        <f t="shared" si="0"/>
        <v>6.1446787732298231</v>
      </c>
      <c r="V4" s="375"/>
      <c r="W4" s="361"/>
      <c r="X4" s="360">
        <f>M4/L4</f>
        <v>5.3857577803260712</v>
      </c>
      <c r="Y4" s="376"/>
      <c r="Z4" s="377">
        <v>450048.71032794175</v>
      </c>
      <c r="AA4" s="362">
        <f>Z4-S4</f>
        <v>-21428.47725788824</v>
      </c>
    </row>
    <row r="5" spans="1:28" x14ac:dyDescent="0.25">
      <c r="A5" s="369"/>
      <c r="B5" s="370">
        <v>2017</v>
      </c>
      <c r="C5" s="371">
        <f>C42</f>
        <v>13772.12079595208</v>
      </c>
      <c r="D5" s="371">
        <f t="shared" ref="D5:U5" si="1">D42</f>
        <v>550</v>
      </c>
      <c r="E5" s="371">
        <f t="shared" si="1"/>
        <v>14832.93032320885</v>
      </c>
      <c r="F5" s="371">
        <f t="shared" si="1"/>
        <v>7506.1879405933696</v>
      </c>
      <c r="G5" s="372">
        <f t="shared" si="1"/>
        <v>0.29497624576059656</v>
      </c>
      <c r="H5" s="373">
        <f t="shared" si="1"/>
        <v>1.9760936497463046</v>
      </c>
      <c r="I5" s="371">
        <f t="shared" si="1"/>
        <v>15382.93032320885</v>
      </c>
      <c r="J5" s="371">
        <f t="shared" si="1"/>
        <v>10886.183253170277</v>
      </c>
      <c r="K5" s="372">
        <f t="shared" si="1"/>
        <v>7.9992316692111987E-2</v>
      </c>
      <c r="L5" s="371">
        <f t="shared" si="1"/>
        <v>2508.4328014594726</v>
      </c>
      <c r="M5" s="371">
        <f t="shared" si="1"/>
        <v>14741.670769023571</v>
      </c>
      <c r="N5" s="371">
        <f t="shared" si="1"/>
        <v>29395.952996976965</v>
      </c>
      <c r="O5" s="372">
        <f t="shared" si="1"/>
        <v>0.20909422924719515</v>
      </c>
      <c r="P5" s="374">
        <f t="shared" si="1"/>
        <v>1.4838163748627737</v>
      </c>
      <c r="Q5" s="371">
        <f t="shared" si="1"/>
        <v>43618.19641161085</v>
      </c>
      <c r="R5" s="373">
        <f t="shared" si="1"/>
        <v>16.051940334403685</v>
      </c>
      <c r="S5" s="371">
        <f t="shared" si="1"/>
        <v>700156.68629347836</v>
      </c>
      <c r="T5" s="373">
        <f t="shared" si="1"/>
        <v>23.81813191650842</v>
      </c>
      <c r="U5" s="373">
        <f t="shared" si="1"/>
        <v>4.9802339351903466</v>
      </c>
      <c r="V5" s="375">
        <f>5.9-4.8</f>
        <v>1.1000000000000005</v>
      </c>
      <c r="W5" s="361"/>
      <c r="X5" s="360">
        <f t="shared" ref="X5:X10" si="2">M5/L5</f>
        <v>5.8768450007695945</v>
      </c>
      <c r="Y5" s="376">
        <f>S5/S4-1</f>
        <v>0.48502770596089229</v>
      </c>
      <c r="Z5" s="377">
        <v>721970.33417667029</v>
      </c>
      <c r="AA5" s="362">
        <f t="shared" ref="AA5:AA10" si="3">Z5-S5</f>
        <v>21813.647883191938</v>
      </c>
      <c r="AB5" s="378">
        <v>0.5</v>
      </c>
    </row>
    <row r="6" spans="1:28" x14ac:dyDescent="0.25">
      <c r="A6" s="369"/>
      <c r="B6" s="370">
        <v>2018</v>
      </c>
      <c r="C6" s="371">
        <f>C57</f>
        <v>16889.254695453907</v>
      </c>
      <c r="D6" s="371">
        <f t="shared" ref="D6:U6" si="4">D57</f>
        <v>600</v>
      </c>
      <c r="E6" s="371">
        <f t="shared" si="4"/>
        <v>18682.212929541856</v>
      </c>
      <c r="F6" s="371">
        <f t="shared" si="4"/>
        <v>9516.4525006846452</v>
      </c>
      <c r="G6" s="372">
        <f t="shared" si="4"/>
        <v>0.30384004518452984</v>
      </c>
      <c r="H6" s="373">
        <f t="shared" si="4"/>
        <v>1.9631488654199447</v>
      </c>
      <c r="I6" s="371">
        <f t="shared" si="4"/>
        <v>19282.212929541856</v>
      </c>
      <c r="J6" s="371">
        <f t="shared" si="4"/>
        <v>16537.966369650472</v>
      </c>
      <c r="K6" s="372">
        <f t="shared" si="4"/>
        <v>9.3646719125113659E-2</v>
      </c>
      <c r="L6" s="371">
        <f t="shared" si="4"/>
        <v>2964.6959881171629</v>
      </c>
      <c r="M6" s="371">
        <f t="shared" si="4"/>
        <v>17485.917328914958</v>
      </c>
      <c r="N6" s="371">
        <f t="shared" si="4"/>
        <v>37486.632650057356</v>
      </c>
      <c r="O6" s="372">
        <f t="shared" si="4"/>
        <v>0.20902109817531037</v>
      </c>
      <c r="P6" s="374">
        <f t="shared" si="4"/>
        <v>1.555326142749482</v>
      </c>
      <c r="Q6" s="371">
        <f t="shared" si="4"/>
        <v>58303.939764280498</v>
      </c>
      <c r="R6" s="373">
        <f t="shared" si="4"/>
        <v>16.601734372738939</v>
      </c>
      <c r="S6" s="371">
        <f t="shared" si="4"/>
        <v>967946.52085075621</v>
      </c>
      <c r="T6" s="373">
        <f t="shared" si="4"/>
        <v>25.821111484903543</v>
      </c>
      <c r="U6" s="373">
        <f t="shared" si="4"/>
        <v>5.3971570786816576</v>
      </c>
      <c r="V6" s="379"/>
      <c r="W6" s="361"/>
      <c r="X6" s="360">
        <f t="shared" si="2"/>
        <v>5.8980473542651568</v>
      </c>
      <c r="Y6" s="376">
        <f t="shared" ref="Y6:Y10" si="5">S6/S5-1</f>
        <v>0.38247129506813105</v>
      </c>
      <c r="Z6" s="377">
        <v>1083092.045304813</v>
      </c>
      <c r="AA6" s="362">
        <f t="shared" si="3"/>
        <v>115145.52445405675</v>
      </c>
      <c r="AB6" s="378">
        <v>0.5</v>
      </c>
    </row>
    <row r="7" spans="1:28" x14ac:dyDescent="0.25">
      <c r="A7" s="369"/>
      <c r="B7" s="370">
        <v>2019</v>
      </c>
      <c r="C7" s="371">
        <f>C72</f>
        <v>20860.295038489341</v>
      </c>
      <c r="D7" s="371">
        <f t="shared" ref="D7:U7" si="6">D72</f>
        <v>460</v>
      </c>
      <c r="E7" s="371">
        <f t="shared" si="6"/>
        <v>23009.337657971824</v>
      </c>
      <c r="F7" s="371">
        <f t="shared" si="6"/>
        <v>11597.391321315099</v>
      </c>
      <c r="G7" s="372">
        <f t="shared" si="6"/>
        <v>0.30148766316149822</v>
      </c>
      <c r="H7" s="373">
        <f t="shared" si="6"/>
        <v>1.9840097674105779</v>
      </c>
      <c r="I7" s="371">
        <f t="shared" si="6"/>
        <v>23469.337657971824</v>
      </c>
      <c r="J7" s="371">
        <f t="shared" si="6"/>
        <v>19388.669237391077</v>
      </c>
      <c r="K7" s="372">
        <f t="shared" si="6"/>
        <v>9.0743836489185367E-2</v>
      </c>
      <c r="L7" s="371">
        <f t="shared" si="6"/>
        <v>3592.8349340910254</v>
      </c>
      <c r="M7" s="371">
        <f t="shared" si="6"/>
        <v>21566.585749495702</v>
      </c>
      <c r="N7" s="371">
        <f t="shared" si="6"/>
        <v>47707.734746382368</v>
      </c>
      <c r="O7" s="372">
        <f>O72</f>
        <v>0.21909968143050945</v>
      </c>
      <c r="P7" s="374">
        <f t="shared" si="6"/>
        <v>1.6247991659089773</v>
      </c>
      <c r="Q7" s="371">
        <f t="shared" si="6"/>
        <v>77515.487623328809</v>
      </c>
      <c r="R7" s="373">
        <f t="shared" si="6"/>
        <v>17.424411684862505</v>
      </c>
      <c r="S7" s="371">
        <f t="shared" si="6"/>
        <v>1350661.7683017454</v>
      </c>
      <c r="T7" s="373">
        <f t="shared" si="6"/>
        <v>28.311169572019239</v>
      </c>
      <c r="U7" s="373">
        <f t="shared" si="6"/>
        <v>6.2029682341545476</v>
      </c>
      <c r="V7" s="380"/>
      <c r="W7" s="361"/>
      <c r="X7" s="360">
        <f t="shared" si="2"/>
        <v>6.002665345089663</v>
      </c>
      <c r="Y7" s="376">
        <f t="shared" si="5"/>
        <v>0.39538883523710555</v>
      </c>
      <c r="Z7" s="377">
        <v>1514852.8884563446</v>
      </c>
      <c r="AA7" s="362">
        <f t="shared" si="3"/>
        <v>164191.12015459919</v>
      </c>
      <c r="AB7" s="378">
        <v>0.4</v>
      </c>
    </row>
    <row r="8" spans="1:28" x14ac:dyDescent="0.25">
      <c r="B8" s="370">
        <v>2020</v>
      </c>
      <c r="C8" s="371">
        <f>C87</f>
        <v>23697.617490092987</v>
      </c>
      <c r="D8" s="371">
        <f t="shared" ref="D8:U8" si="7">D87</f>
        <v>240</v>
      </c>
      <c r="E8" s="371">
        <f t="shared" si="7"/>
        <v>25886.714010511419</v>
      </c>
      <c r="F8" s="371">
        <f t="shared" si="7"/>
        <v>13134.222751541214</v>
      </c>
      <c r="G8" s="372">
        <f t="shared" si="7"/>
        <v>0.30036127927385681</v>
      </c>
      <c r="H8" s="373">
        <f t="shared" si="7"/>
        <v>1.9709361185818006</v>
      </c>
      <c r="I8" s="371">
        <f t="shared" si="7"/>
        <v>26126.714010511419</v>
      </c>
      <c r="J8" s="371">
        <f t="shared" si="7"/>
        <v>23353.810855735905</v>
      </c>
      <c r="K8" s="372">
        <f t="shared" si="7"/>
        <v>9.1344996914584753E-2</v>
      </c>
      <c r="L8" s="371">
        <f t="shared" si="7"/>
        <v>3905.0757369174785</v>
      </c>
      <c r="M8" s="371">
        <f t="shared" si="7"/>
        <v>24339.48890427122</v>
      </c>
      <c r="N8" s="371">
        <f t="shared" si="7"/>
        <v>56924.891314878638</v>
      </c>
      <c r="O8" s="372">
        <f t="shared" si="7"/>
        <v>0.22026439715963406</v>
      </c>
      <c r="P8" s="374">
        <f t="shared" si="7"/>
        <v>1.6582521884854549</v>
      </c>
      <c r="Q8" s="371">
        <f t="shared" si="7"/>
        <v>94395.825602194163</v>
      </c>
      <c r="R8" s="373">
        <f t="shared" si="7"/>
        <v>18.574387948417524</v>
      </c>
      <c r="S8" s="371">
        <f t="shared" si="7"/>
        <v>1753344.6854463178</v>
      </c>
      <c r="T8" s="373">
        <f t="shared" si="7"/>
        <v>30.801019465241218</v>
      </c>
      <c r="U8" s="373">
        <f t="shared" si="7"/>
        <v>6.7843679844135112</v>
      </c>
      <c r="V8" s="379"/>
      <c r="W8" s="361"/>
      <c r="X8" s="360">
        <f t="shared" si="2"/>
        <v>6.2327828047411717</v>
      </c>
      <c r="Y8" s="376">
        <f t="shared" si="5"/>
        <v>0.29813749570396575</v>
      </c>
      <c r="Z8" s="377">
        <v>2066525.2717666051</v>
      </c>
      <c r="AA8" s="362">
        <f t="shared" si="3"/>
        <v>313180.58632028732</v>
      </c>
      <c r="AB8" s="378">
        <v>0.3</v>
      </c>
    </row>
    <row r="9" spans="1:28" x14ac:dyDescent="0.25">
      <c r="B9" s="370">
        <v>2021</v>
      </c>
      <c r="C9" s="371">
        <f>C102</f>
        <v>26825.903945776576</v>
      </c>
      <c r="D9" s="371">
        <f t="shared" ref="D9:U9" si="8">D102</f>
        <v>240</v>
      </c>
      <c r="E9" s="371">
        <f t="shared" si="8"/>
        <v>29457.111487265938</v>
      </c>
      <c r="F9" s="371">
        <f t="shared" si="8"/>
        <v>14923.274058707244</v>
      </c>
      <c r="G9" s="372">
        <f t="shared" si="8"/>
        <v>0.30131126640023598</v>
      </c>
      <c r="H9" s="373">
        <f t="shared" si="8"/>
        <v>1.9739040756997071</v>
      </c>
      <c r="I9" s="371">
        <f t="shared" si="8"/>
        <v>29697.111487265938</v>
      </c>
      <c r="J9" s="371">
        <f t="shared" si="8"/>
        <v>26432.761921534784</v>
      </c>
      <c r="K9" s="372">
        <f t="shared" si="8"/>
        <v>9.1783282991395598E-2</v>
      </c>
      <c r="L9" s="371">
        <f t="shared" si="8"/>
        <v>4497.143389184972</v>
      </c>
      <c r="M9" s="371">
        <f t="shared" si="8"/>
        <v>27603.838470002378</v>
      </c>
      <c r="N9" s="371">
        <f t="shared" si="8"/>
        <v>65976.24960569384</v>
      </c>
      <c r="O9" s="372">
        <f t="shared" si="8"/>
        <v>0.22652371401632046</v>
      </c>
      <c r="P9" s="374">
        <f t="shared" si="8"/>
        <v>1.7155983365421703</v>
      </c>
      <c r="Q9" s="371">
        <f t="shared" si="8"/>
        <v>113188.74407481938</v>
      </c>
      <c r="R9" s="373">
        <f t="shared" si="8"/>
        <v>20.115166719366094</v>
      </c>
      <c r="S9" s="371">
        <f t="shared" si="8"/>
        <v>2276810.457820653</v>
      </c>
      <c r="T9" s="373">
        <f t="shared" si="8"/>
        <v>34.509546563012897</v>
      </c>
      <c r="U9" s="373">
        <f t="shared" si="8"/>
        <v>7.8172306564728284</v>
      </c>
      <c r="V9" s="379"/>
      <c r="W9" s="361"/>
      <c r="X9" s="360">
        <f t="shared" si="2"/>
        <v>6.1380827963782334</v>
      </c>
      <c r="Y9" s="376">
        <f t="shared" si="5"/>
        <v>0.29855269002117857</v>
      </c>
      <c r="Z9" s="377">
        <v>2696278.0786708733</v>
      </c>
      <c r="AA9" s="362">
        <f t="shared" si="3"/>
        <v>419467.62085022032</v>
      </c>
      <c r="AB9" s="378">
        <v>0.3</v>
      </c>
    </row>
    <row r="10" spans="1:28" x14ac:dyDescent="0.25">
      <c r="B10" s="370">
        <v>2022</v>
      </c>
      <c r="C10" s="371">
        <f>C117</f>
        <v>30759.917537674573</v>
      </c>
      <c r="D10" s="371">
        <f t="shared" ref="D10:U10" si="9">D117</f>
        <v>240</v>
      </c>
      <c r="E10" s="371">
        <f t="shared" si="9"/>
        <v>33752.383219356852</v>
      </c>
      <c r="F10" s="371">
        <f t="shared" si="9"/>
        <v>17088.149789944691</v>
      </c>
      <c r="G10" s="372">
        <f t="shared" si="9"/>
        <v>0.30150427477770436</v>
      </c>
      <c r="H10" s="373">
        <f t="shared" si="9"/>
        <v>1.9751923780079468</v>
      </c>
      <c r="I10" s="371">
        <f t="shared" si="9"/>
        <v>33992.383219356852</v>
      </c>
      <c r="J10" s="371">
        <f t="shared" si="9"/>
        <v>29927.004418650686</v>
      </c>
      <c r="K10" s="372">
        <f t="shared" si="9"/>
        <v>9.0997569761640001E-2</v>
      </c>
      <c r="L10" s="371">
        <f t="shared" si="9"/>
        <v>5133.8735087424111</v>
      </c>
      <c r="M10" s="371">
        <f t="shared" si="9"/>
        <v>31669.217270708541</v>
      </c>
      <c r="N10" s="371">
        <f t="shared" si="9"/>
        <v>75887.789556690652</v>
      </c>
      <c r="O10" s="372">
        <f t="shared" si="9"/>
        <v>0.22793072535752404</v>
      </c>
      <c r="P10" s="374">
        <f t="shared" si="9"/>
        <v>1.78003860080581</v>
      </c>
      <c r="Q10" s="371">
        <f t="shared" si="9"/>
        <v>135083.19474073738</v>
      </c>
      <c r="R10" s="373">
        <f t="shared" si="9"/>
        <v>21.897961607341092</v>
      </c>
      <c r="S10" s="371">
        <f t="shared" si="9"/>
        <v>2958046.6122296471</v>
      </c>
      <c r="T10" s="373">
        <f t="shared" si="9"/>
        <v>38.979216940030781</v>
      </c>
      <c r="U10" s="373">
        <f t="shared" si="9"/>
        <v>8.884561191009503</v>
      </c>
      <c r="V10" s="379"/>
      <c r="W10" s="361"/>
      <c r="X10" s="360">
        <f t="shared" si="2"/>
        <v>6.168678915984084</v>
      </c>
      <c r="Y10" s="376">
        <f t="shared" si="5"/>
        <v>0.29920635337430257</v>
      </c>
      <c r="Z10" s="377">
        <v>3308770.2414658391</v>
      </c>
      <c r="AA10" s="362">
        <f t="shared" si="3"/>
        <v>350723.62923619198</v>
      </c>
      <c r="AB10" s="378">
        <v>0.3</v>
      </c>
    </row>
    <row r="11" spans="1:28" x14ac:dyDescent="0.25">
      <c r="D11" s="358"/>
    </row>
    <row r="14" spans="1:28" ht="38.25" x14ac:dyDescent="0.25">
      <c r="B14" s="352">
        <v>2016</v>
      </c>
      <c r="C14" s="363" t="s">
        <v>259</v>
      </c>
      <c r="D14" s="363" t="s">
        <v>260</v>
      </c>
      <c r="E14" s="363" t="s">
        <v>261</v>
      </c>
      <c r="F14" s="363" t="s">
        <v>244</v>
      </c>
      <c r="G14" s="364" t="s">
        <v>243</v>
      </c>
      <c r="H14" s="365" t="s">
        <v>262</v>
      </c>
      <c r="I14" s="363" t="s">
        <v>263</v>
      </c>
      <c r="J14" s="363" t="s">
        <v>264</v>
      </c>
      <c r="K14" s="364" t="s">
        <v>265</v>
      </c>
      <c r="L14" s="363" t="s">
        <v>266</v>
      </c>
      <c r="M14" s="363" t="s">
        <v>234</v>
      </c>
      <c r="N14" s="363" t="s">
        <v>267</v>
      </c>
      <c r="O14" s="364" t="s">
        <v>50</v>
      </c>
      <c r="P14" s="366" t="s">
        <v>268</v>
      </c>
      <c r="Q14" s="363" t="s">
        <v>269</v>
      </c>
      <c r="R14" s="365" t="s">
        <v>106</v>
      </c>
      <c r="S14" s="363" t="s">
        <v>52</v>
      </c>
      <c r="T14" s="365" t="s">
        <v>252</v>
      </c>
      <c r="U14" s="365" t="s">
        <v>270</v>
      </c>
      <c r="V14" s="367"/>
      <c r="W14" s="367"/>
      <c r="X14" s="368"/>
    </row>
    <row r="15" spans="1:28" x14ac:dyDescent="0.25">
      <c r="A15" s="381">
        <v>1</v>
      </c>
      <c r="B15" s="370">
        <v>1</v>
      </c>
      <c r="C15" s="371">
        <f>INDEX('Total Agency'!$N$42:$CS$42,1,A15)</f>
        <v>4117</v>
      </c>
      <c r="D15" s="371">
        <f>INDEX('Total Agency'!$N$8:$CS$8,1,'Plan Yearly Summary'!A15)</f>
        <v>14</v>
      </c>
      <c r="E15" s="371">
        <f>INDEX('Total Agency'!$N$15:$CS$15,1,'Plan Yearly Summary'!A15)</f>
        <v>192</v>
      </c>
      <c r="F15" s="371">
        <f>INDEX('Total Agency'!$N$13:$CS$13,1,'Plan Yearly Summary'!A15)</f>
        <v>145</v>
      </c>
      <c r="G15" s="372">
        <f>INDEX('Total Agency'!$N$12:$CS$12,1,'Plan Yearly Summary'!A15)</f>
        <v>0.14471057884231536</v>
      </c>
      <c r="H15" s="373">
        <f>INDEX('Total Agency'!$N$14:$CS$14,1,'Plan Yearly Summary'!A15)</f>
        <v>1.3241379310344827</v>
      </c>
      <c r="I15" s="371">
        <f>INDEX('Total Agency'!$N$34:$CS$34,1,'Plan Yearly Summary'!A15)</f>
        <v>205</v>
      </c>
      <c r="J15" s="371">
        <f>INDEX('Total Agency'!$N$43:$CS$43,1,'Plan Yearly Summary'!A15)</f>
        <v>166</v>
      </c>
      <c r="K15" s="372">
        <f>INDEX('Total Agency'!$N$44:$CS$44,1,'Plan Yearly Summary'!A15)</f>
        <v>4.0320621811999031E-2</v>
      </c>
      <c r="L15" s="371">
        <f>INDEX('Total Agency'!$N$11:$CS$11,1,'Plan Yearly Summary'!A15)</f>
        <v>1002</v>
      </c>
      <c r="M15" s="371">
        <f>INDEX('Total Agency'!$N$40:$CS$40,1,'Plan Yearly Summary'!A15)</f>
        <v>4156</v>
      </c>
      <c r="N15" s="371">
        <f>INDEX('Total Agency'!$N$55:$CS$55,1,'Plan Yearly Summary'!A15)</f>
        <v>635</v>
      </c>
      <c r="O15" s="372">
        <f>INDEX('Total Agency'!$N$66:$CS$66,1,'Plan Yearly Summary'!A15)</f>
        <v>0.15279114533205004</v>
      </c>
      <c r="P15" s="374">
        <f>INDEX('Total Agency'!$N$88:$CS$88,1,'Plan Yearly Summary'!A15)</f>
        <v>1.2598425196850394</v>
      </c>
      <c r="Q15" s="371">
        <f>INDEX('Total Agency'!$N$77:$CS$77,1,'Plan Yearly Summary'!A15)</f>
        <v>800</v>
      </c>
      <c r="R15" s="373">
        <f>INDEX('Total Agency'!$N$99:$CS$99,1,'Plan Yearly Summary'!A15)</f>
        <v>16.047856249999999</v>
      </c>
      <c r="S15" s="371">
        <f>INDEX('Total Agency'!$N$29:$CS$29,1,'Plan Yearly Summary'!A15)</f>
        <v>12838.284999999998</v>
      </c>
      <c r="T15" s="373">
        <f>INDEX('Total Agency'!$N$110:$CS$110,1,'Plan Yearly Summary'!A15)</f>
        <v>20.217771653543306</v>
      </c>
      <c r="U15" s="373">
        <f>INDEX('Total Agency'!$N$121:$CS$121,1,'Plan Yearly Summary'!A15)</f>
        <v>3.0890964870067368</v>
      </c>
      <c r="V15" s="361"/>
      <c r="W15" s="361"/>
    </row>
    <row r="16" spans="1:28" x14ac:dyDescent="0.25">
      <c r="A16" s="381">
        <v>2</v>
      </c>
      <c r="B16" s="370">
        <v>2</v>
      </c>
      <c r="C16" s="371">
        <f>INDEX('Total Agency'!$N$42:$CS$42,1,A16)</f>
        <v>4156</v>
      </c>
      <c r="D16" s="371">
        <f>INDEX('Total Agency'!$N$8:$CS$8,1,'Plan Yearly Summary'!A16)</f>
        <v>10</v>
      </c>
      <c r="E16" s="371">
        <f>INDEX('Total Agency'!$N$15:$CS$15,1,'Plan Yearly Summary'!A16)</f>
        <v>186</v>
      </c>
      <c r="F16" s="371">
        <f>INDEX('Total Agency'!$N$13:$CS$13,1,'Plan Yearly Summary'!A16)</f>
        <v>123</v>
      </c>
      <c r="G16" s="372">
        <f>INDEX('Total Agency'!$N$12:$CS$12,1,'Plan Yearly Summary'!A16)</f>
        <v>0.12386706948640483</v>
      </c>
      <c r="H16" s="373">
        <f>INDEX('Total Agency'!$N$14:$CS$14,1,'Plan Yearly Summary'!A16)</f>
        <v>1.5121951219512195</v>
      </c>
      <c r="I16" s="371">
        <f>INDEX('Total Agency'!$N$34:$CS$34,1,'Plan Yearly Summary'!A16)</f>
        <v>196</v>
      </c>
      <c r="J16" s="371">
        <f>INDEX('Total Agency'!$N$43:$CS$43,1,'Plan Yearly Summary'!A16)</f>
        <v>285</v>
      </c>
      <c r="K16" s="372">
        <f>INDEX('Total Agency'!$N$44:$CS$44,1,'Plan Yearly Summary'!A16)</f>
        <v>6.8575553416746871E-2</v>
      </c>
      <c r="L16" s="371">
        <f>INDEX('Total Agency'!$N$11:$CS$11,1,'Plan Yearly Summary'!A16)</f>
        <v>993</v>
      </c>
      <c r="M16" s="371">
        <f>INDEX('Total Agency'!$N$40:$CS$40,1,'Plan Yearly Summary'!A16)</f>
        <v>4067</v>
      </c>
      <c r="N16" s="371">
        <f>INDEX('Total Agency'!$N$55:$CS$55,1,'Plan Yearly Summary'!A16)</f>
        <v>620</v>
      </c>
      <c r="O16" s="372">
        <f>INDEX('Total Agency'!$N$66:$CS$66,1,'Plan Yearly Summary'!A16)</f>
        <v>0.15244652077698551</v>
      </c>
      <c r="P16" s="374">
        <f>INDEX('Total Agency'!$N$88:$CS$88,1,'Plan Yearly Summary'!A16)</f>
        <v>1.2983870967741935</v>
      </c>
      <c r="Q16" s="371">
        <f>INDEX('Total Agency'!$N$77:$CS$77,1,'Plan Yearly Summary'!A16)</f>
        <v>805</v>
      </c>
      <c r="R16" s="373">
        <f>INDEX('Total Agency'!$N$99:$CS$99,1,'Plan Yearly Summary'!A16)</f>
        <v>17.109705590062077</v>
      </c>
      <c r="S16" s="371">
        <f>INDEX('Total Agency'!$N$29:$CS$29,1,'Plan Yearly Summary'!A16)</f>
        <v>13773.312999999971</v>
      </c>
      <c r="T16" s="373">
        <f>INDEX('Total Agency'!$N$110:$CS$110,1,'Plan Yearly Summary'!A16)</f>
        <v>22.215020967741889</v>
      </c>
      <c r="U16" s="373">
        <f>INDEX('Total Agency'!$N$121:$CS$121,1,'Plan Yearly Summary'!A16)</f>
        <v>3.3866026555200324</v>
      </c>
      <c r="V16" s="361"/>
      <c r="W16" s="361"/>
    </row>
    <row r="17" spans="1:24" x14ac:dyDescent="0.25">
      <c r="A17" s="381">
        <v>3</v>
      </c>
      <c r="B17" s="370">
        <v>3</v>
      </c>
      <c r="C17" s="371">
        <f>INDEX('Total Agency'!$N$42:$CS$42,1,A17)</f>
        <v>4067</v>
      </c>
      <c r="D17" s="371">
        <f>INDEX('Total Agency'!$N$8:$CS$8,1,'Plan Yearly Summary'!A17)</f>
        <v>65</v>
      </c>
      <c r="E17" s="371">
        <f>INDEX('Total Agency'!$N$15:$CS$15,1,'Plan Yearly Summary'!A17)</f>
        <v>620</v>
      </c>
      <c r="F17" s="371">
        <f>INDEX('Total Agency'!$N$13:$CS$13,1,'Plan Yearly Summary'!A17)</f>
        <v>338</v>
      </c>
      <c r="G17" s="372">
        <f>INDEX('Total Agency'!$N$12:$CS$12,1,'Plan Yearly Summary'!A17)</f>
        <v>0.32344497607655504</v>
      </c>
      <c r="H17" s="373">
        <f>INDEX('Total Agency'!$N$14:$CS$14,1,'Plan Yearly Summary'!A17)</f>
        <v>1.834319526627219</v>
      </c>
      <c r="I17" s="371">
        <f>INDEX('Total Agency'!$N$34:$CS$34,1,'Plan Yearly Summary'!A17)</f>
        <v>683</v>
      </c>
      <c r="J17" s="371">
        <f>INDEX('Total Agency'!$N$43:$CS$43,1,'Plan Yearly Summary'!A17)</f>
        <v>424</v>
      </c>
      <c r="K17" s="372">
        <f>INDEX('Total Agency'!$N$44:$CS$44,1,'Plan Yearly Summary'!A17)</f>
        <v>0.10425374969264814</v>
      </c>
      <c r="L17" s="371">
        <f>INDEX('Total Agency'!$N$11:$CS$11,1,'Plan Yearly Summary'!A17)</f>
        <v>1045</v>
      </c>
      <c r="M17" s="371">
        <f>INDEX('Total Agency'!$N$40:$CS$40,1,'Plan Yearly Summary'!A17)</f>
        <v>4326</v>
      </c>
      <c r="N17" s="371">
        <f>INDEX('Total Agency'!$N$55:$CS$55,1,'Plan Yearly Summary'!A17)</f>
        <v>1116</v>
      </c>
      <c r="O17" s="372">
        <f>INDEX('Total Agency'!$N$66:$CS$66,1,'Plan Yearly Summary'!A17)</f>
        <v>0.2579750346740638</v>
      </c>
      <c r="P17" s="374">
        <f>INDEX('Total Agency'!$N$88:$CS$88,1,'Plan Yearly Summary'!A17)</f>
        <v>1.7114695340501793</v>
      </c>
      <c r="Q17" s="371">
        <f>INDEX('Total Agency'!$N$77:$CS$77,1,'Plan Yearly Summary'!A17)</f>
        <v>1910</v>
      </c>
      <c r="R17" s="373">
        <f>INDEX('Total Agency'!$N$99:$CS$99,1,'Plan Yearly Summary'!A17)</f>
        <v>17.897929842931934</v>
      </c>
      <c r="S17" s="371">
        <f>INDEX('Total Agency'!$N$29:$CS$29,1,'Plan Yearly Summary'!A17)</f>
        <v>34185.045999999995</v>
      </c>
      <c r="T17" s="373">
        <f>INDEX('Total Agency'!$N$110:$CS$110,1,'Plan Yearly Summary'!A17)</f>
        <v>30.631761648745513</v>
      </c>
      <c r="U17" s="373">
        <f>INDEX('Total Agency'!$N$121:$CS$121,1,'Plan Yearly Summary'!A17)</f>
        <v>7.902229773462782</v>
      </c>
      <c r="V17" s="361"/>
      <c r="W17" s="361"/>
    </row>
    <row r="18" spans="1:24" x14ac:dyDescent="0.25">
      <c r="A18" s="381">
        <v>4</v>
      </c>
      <c r="B18" s="370">
        <v>4</v>
      </c>
      <c r="C18" s="371">
        <f>INDEX('Total Agency'!$N$42:$CS$42,1,A18)</f>
        <v>4326</v>
      </c>
      <c r="D18" s="371">
        <f>INDEX('Total Agency'!$N$8:$CS$8,1,'Plan Yearly Summary'!A18)</f>
        <v>74</v>
      </c>
      <c r="E18" s="371">
        <f>INDEX('Total Agency'!$N$15:$CS$15,1,'Plan Yearly Summary'!A18)</f>
        <v>471</v>
      </c>
      <c r="F18" s="371">
        <f>INDEX('Total Agency'!$N$13:$CS$13,1,'Plan Yearly Summary'!A18)</f>
        <v>266</v>
      </c>
      <c r="G18" s="372">
        <f>INDEX('Total Agency'!$N$12:$CS$12,1,'Plan Yearly Summary'!A18)</f>
        <v>0.23560673162090345</v>
      </c>
      <c r="H18" s="373">
        <f>INDEX('Total Agency'!$N$14:$CS$14,1,'Plan Yearly Summary'!A18)</f>
        <v>1.7706766917293233</v>
      </c>
      <c r="I18" s="371">
        <f>INDEX('Total Agency'!$N$34:$CS$34,1,'Plan Yearly Summary'!A18)</f>
        <v>545</v>
      </c>
      <c r="J18" s="371">
        <f>INDEX('Total Agency'!$N$43:$CS$43,1,'Plan Yearly Summary'!A18)</f>
        <v>366</v>
      </c>
      <c r="K18" s="372">
        <f>INDEX('Total Agency'!$N$44:$CS$44,1,'Plan Yearly Summary'!A18)</f>
        <v>8.4604715672676842E-2</v>
      </c>
      <c r="L18" s="371">
        <f>INDEX('Total Agency'!$N$11:$CS$11,1,'Plan Yearly Summary'!A18)</f>
        <v>1129</v>
      </c>
      <c r="M18" s="371">
        <f>INDEX('Total Agency'!$N$40:$CS$40,1,'Plan Yearly Summary'!A18)</f>
        <v>4505</v>
      </c>
      <c r="N18" s="371">
        <f>INDEX('Total Agency'!$N$55:$CS$55,1,'Plan Yearly Summary'!A18)</f>
        <v>979</v>
      </c>
      <c r="O18" s="372">
        <f>INDEX('Total Agency'!$N$66:$CS$66,1,'Plan Yearly Summary'!A18)</f>
        <v>0.21731409544950056</v>
      </c>
      <c r="P18" s="374">
        <f>INDEX('Total Agency'!$N$88:$CS$88,1,'Plan Yearly Summary'!A18)</f>
        <v>1.5117466802860062</v>
      </c>
      <c r="Q18" s="371">
        <f>INDEX('Total Agency'!$N$77:$CS$77,1,'Plan Yearly Summary'!A18)</f>
        <v>1480</v>
      </c>
      <c r="R18" s="373">
        <f>INDEX('Total Agency'!$N$99:$CS$99,1,'Plan Yearly Summary'!A18)</f>
        <v>20.842603378378385</v>
      </c>
      <c r="S18" s="371">
        <f>INDEX('Total Agency'!$N$29:$CS$29,1,'Plan Yearly Summary'!A18)</f>
        <v>30847.053000000011</v>
      </c>
      <c r="T18" s="373">
        <f>INDEX('Total Agency'!$N$110:$CS$110,1,'Plan Yearly Summary'!A18)</f>
        <v>31.508736465781421</v>
      </c>
      <c r="U18" s="373">
        <f>INDEX('Total Agency'!$N$121:$CS$121,1,'Plan Yearly Summary'!A18)</f>
        <v>6.847292563817982</v>
      </c>
      <c r="V18" s="361"/>
      <c r="W18" s="361"/>
    </row>
    <row r="19" spans="1:24" x14ac:dyDescent="0.25">
      <c r="A19" s="381">
        <v>5</v>
      </c>
      <c r="B19" s="370">
        <v>5</v>
      </c>
      <c r="C19" s="371">
        <f>INDEX('Total Agency'!$N$42:$CS$42,1,A19)</f>
        <v>4505</v>
      </c>
      <c r="D19" s="371">
        <f>INDEX('Total Agency'!$N$8:$CS$8,1,'Plan Yearly Summary'!A19)</f>
        <v>130</v>
      </c>
      <c r="E19" s="371">
        <f>INDEX('Total Agency'!$N$15:$CS$15,1,'Plan Yearly Summary'!A19)</f>
        <v>619</v>
      </c>
      <c r="F19" s="371">
        <f>INDEX('Total Agency'!$N$13:$CS$13,1,'Plan Yearly Summary'!A19)</f>
        <v>333</v>
      </c>
      <c r="G19" s="372">
        <f>INDEX('Total Agency'!$N$12:$CS$12,1,'Plan Yearly Summary'!A19)</f>
        <v>0.27475247524752477</v>
      </c>
      <c r="H19" s="373">
        <f>INDEX('Total Agency'!$N$14:$CS$14,1,'Plan Yearly Summary'!A19)</f>
        <v>1.8588588588588588</v>
      </c>
      <c r="I19" s="371">
        <f>INDEX('Total Agency'!$N$34:$CS$34,1,'Plan Yearly Summary'!A19)</f>
        <v>748</v>
      </c>
      <c r="J19" s="371">
        <f>INDEX('Total Agency'!$N$43:$CS$43,1,'Plan Yearly Summary'!A19)</f>
        <v>323</v>
      </c>
      <c r="K19" s="372">
        <f>INDEX('Total Agency'!$N$44:$CS$44,1,'Plan Yearly Summary'!A19)</f>
        <v>7.1698113207547168E-2</v>
      </c>
      <c r="L19" s="371">
        <f>INDEX('Total Agency'!$N$11:$CS$11,1,'Plan Yearly Summary'!A19)</f>
        <v>1212</v>
      </c>
      <c r="M19" s="371">
        <f>INDEX('Total Agency'!$N$40:$CS$40,1,'Plan Yearly Summary'!A19)</f>
        <v>4930</v>
      </c>
      <c r="N19" s="371">
        <f>INDEX('Total Agency'!$N$55:$CS$55,1,'Plan Yearly Summary'!A19)</f>
        <v>1088</v>
      </c>
      <c r="O19" s="372">
        <f>INDEX('Total Agency'!$N$66:$CS$66,1,'Plan Yearly Summary'!A19)</f>
        <v>0.22068965517241379</v>
      </c>
      <c r="P19" s="374">
        <f>INDEX('Total Agency'!$N$88:$CS$88,1,'Plan Yearly Summary'!A19)</f>
        <v>1.4751838235294117</v>
      </c>
      <c r="Q19" s="371">
        <f>INDEX('Total Agency'!$N$77:$CS$77,1,'Plan Yearly Summary'!A19)</f>
        <v>1605</v>
      </c>
      <c r="R19" s="373">
        <f>INDEX('Total Agency'!$N$99:$CS$99,1,'Plan Yearly Summary'!A19)</f>
        <v>17.541184423676011</v>
      </c>
      <c r="S19" s="371">
        <f>INDEX('Total Agency'!$N$29:$CS$29,1,'Plan Yearly Summary'!A19)</f>
        <v>28153.600999999995</v>
      </c>
      <c r="T19" s="373">
        <f>INDEX('Total Agency'!$N$110:$CS$110,1,'Plan Yearly Summary'!A19)</f>
        <v>25.876471507352935</v>
      </c>
      <c r="U19" s="373">
        <f>INDEX('Total Agency'!$N$121:$CS$121,1,'Plan Yearly Summary'!A19)</f>
        <v>5.7106695740365101</v>
      </c>
      <c r="V19" s="361"/>
      <c r="W19" s="361"/>
    </row>
    <row r="20" spans="1:24" x14ac:dyDescent="0.25">
      <c r="A20" s="381">
        <v>6</v>
      </c>
      <c r="B20" s="370">
        <v>6</v>
      </c>
      <c r="C20" s="371">
        <f>INDEX('Total Agency'!$N$42:$CS$42,1,A20)</f>
        <v>4930</v>
      </c>
      <c r="D20" s="371">
        <f>INDEX('Total Agency'!$N$8:$CS$8,1,'Plan Yearly Summary'!A20)</f>
        <v>180</v>
      </c>
      <c r="E20" s="371">
        <f>INDEX('Total Agency'!$N$15:$CS$15,1,'Plan Yearly Summary'!A20)</f>
        <v>1120</v>
      </c>
      <c r="F20" s="371">
        <f>INDEX('Total Agency'!$N$13:$CS$13,1,'Plan Yearly Summary'!A20)</f>
        <v>493</v>
      </c>
      <c r="G20" s="372">
        <f>INDEX('Total Agency'!$N$12:$CS$12,1,'Plan Yearly Summary'!A20)</f>
        <v>0.37519025875190259</v>
      </c>
      <c r="H20" s="373">
        <f>INDEX('Total Agency'!$N$14:$CS$14,1,'Plan Yearly Summary'!A20)</f>
        <v>2.2718052738336714</v>
      </c>
      <c r="I20" s="371">
        <f>INDEX('Total Agency'!$N$34:$CS$34,1,'Plan Yearly Summary'!A20)</f>
        <v>1300</v>
      </c>
      <c r="J20" s="371">
        <f>INDEX('Total Agency'!$N$43:$CS$43,1,'Plan Yearly Summary'!A20)</f>
        <v>411</v>
      </c>
      <c r="K20" s="372">
        <f>INDEX('Total Agency'!$N$44:$CS$44,1,'Plan Yearly Summary'!A20)</f>
        <v>8.3367139959432054E-2</v>
      </c>
      <c r="L20" s="371">
        <f>INDEX('Total Agency'!$N$11:$CS$11,1,'Plan Yearly Summary'!A20)</f>
        <v>1314</v>
      </c>
      <c r="M20" s="371">
        <f>INDEX('Total Agency'!$N$40:$CS$40,1,'Plan Yearly Summary'!A20)</f>
        <v>5819</v>
      </c>
      <c r="N20" s="371">
        <f>INDEX('Total Agency'!$N$55:$CS$55,1,'Plan Yearly Summary'!A20)</f>
        <v>1647</v>
      </c>
      <c r="O20" s="372">
        <f>INDEX('Total Agency'!$N$66:$CS$66,1,'Plan Yearly Summary'!A20)</f>
        <v>0.28303832273586527</v>
      </c>
      <c r="P20" s="374">
        <f>INDEX('Total Agency'!$N$88:$CS$88,1,'Plan Yearly Summary'!A20)</f>
        <v>1.6721311475409837</v>
      </c>
      <c r="Q20" s="371">
        <f>INDEX('Total Agency'!$N$77:$CS$77,1,'Plan Yearly Summary'!A20)</f>
        <v>2754</v>
      </c>
      <c r="R20" s="373">
        <f>INDEX('Total Agency'!$N$99:$CS$99,1,'Plan Yearly Summary'!A20)</f>
        <v>15.312570806100243</v>
      </c>
      <c r="S20" s="371">
        <f>INDEX('Total Agency'!$N$29:$CS$29,1,'Plan Yearly Summary'!A20)</f>
        <v>42170.820000000072</v>
      </c>
      <c r="T20" s="373">
        <f>INDEX('Total Agency'!$N$110:$CS$110,1,'Plan Yearly Summary'!A20)</f>
        <v>25.604626593806966</v>
      </c>
      <c r="U20" s="373">
        <f>INDEX('Total Agency'!$N$121:$CS$121,1,'Plan Yearly Summary'!A20)</f>
        <v>7.2470905653892546</v>
      </c>
      <c r="V20" s="361"/>
      <c r="W20" s="361"/>
    </row>
    <row r="21" spans="1:24" x14ac:dyDescent="0.25">
      <c r="A21" s="381">
        <v>7</v>
      </c>
      <c r="B21" s="370">
        <v>7</v>
      </c>
      <c r="C21" s="371">
        <f>INDEX('Total Agency'!$N$42:$CS$42,1,A21)</f>
        <v>5819</v>
      </c>
      <c r="D21" s="371">
        <f>INDEX('Total Agency'!$N$8:$CS$8,1,'Plan Yearly Summary'!A21)</f>
        <v>103</v>
      </c>
      <c r="E21" s="371">
        <f>INDEX('Total Agency'!$N$15:$CS$15,1,'Plan Yearly Summary'!A21)</f>
        <v>1070.1598550491449</v>
      </c>
      <c r="F21" s="371">
        <f>INDEX('Total Agency'!$N$13:$CS$13,1,'Plan Yearly Summary'!A21)</f>
        <v>476.46800000000007</v>
      </c>
      <c r="G21" s="372">
        <f>INDEX('Total Agency'!$N$12:$CS$12,1,'Plan Yearly Summary'!A21)</f>
        <v>0.35971794407199381</v>
      </c>
      <c r="H21" s="373">
        <f>INDEX('Total Agency'!$N$14:$CS$14,1,'Plan Yearly Summary'!A21)</f>
        <v>2.2460267112358956</v>
      </c>
      <c r="I21" s="371">
        <f>INDEX('Total Agency'!$N$34:$CS$34,1,'Plan Yearly Summary'!A21)</f>
        <v>926</v>
      </c>
      <c r="J21" s="371">
        <f>INDEX('Total Agency'!$N$43:$CS$43,1,'Plan Yearly Summary'!A21)</f>
        <v>410</v>
      </c>
      <c r="K21" s="372">
        <f>INDEX('Total Agency'!$N$44:$CS$44,1,'Plan Yearly Summary'!A21)</f>
        <v>7.0458841725382373E-2</v>
      </c>
      <c r="L21" s="371">
        <f>INDEX('Total Agency'!$N$11:$CS$11,1,'Plan Yearly Summary'!A21)</f>
        <v>1324.56</v>
      </c>
      <c r="M21" s="371">
        <f>INDEX('Total Agency'!$N$40:$CS$40,1,'Plan Yearly Summary'!A21)</f>
        <v>6335</v>
      </c>
      <c r="N21" s="371">
        <f>INDEX('Total Agency'!$N$55:$CS$55,1,'Plan Yearly Summary'!A21)</f>
        <v>1310</v>
      </c>
      <c r="O21" s="372">
        <f>INDEX('Total Agency'!$N$66:$CS$66,1,'Plan Yearly Summary'!A21)</f>
        <v>0.20678768745067089</v>
      </c>
      <c r="P21" s="374">
        <f>INDEX('Total Agency'!$N$88:$CS$88,1,'Plan Yearly Summary'!A21)</f>
        <v>1.3503816793893131</v>
      </c>
      <c r="Q21" s="371">
        <f>INDEX('Total Agency'!$N$77:$CS$77,1,'Plan Yearly Summary'!A21)</f>
        <v>1769</v>
      </c>
      <c r="R21" s="373">
        <f>INDEX('Total Agency'!$N$99:$CS$99,1,'Plan Yearly Summary'!A21)</f>
        <v>16.966228377614478</v>
      </c>
      <c r="S21" s="371">
        <f>INDEX('Total Agency'!$N$29:$CS$29,1,'Plan Yearly Summary'!A21)</f>
        <v>30013.258000000013</v>
      </c>
      <c r="T21" s="373">
        <f>INDEX('Total Agency'!$N$110:$CS$110,1,'Plan Yearly Summary'!A21)</f>
        <v>22.910883969465658</v>
      </c>
      <c r="U21" s="373">
        <f>INDEX('Total Agency'!$N$121:$CS$121,1,'Plan Yearly Summary'!A21)</f>
        <v>4.7376887134964507</v>
      </c>
      <c r="V21" s="361"/>
      <c r="W21" s="361"/>
    </row>
    <row r="22" spans="1:24" x14ac:dyDescent="0.25">
      <c r="A22" s="381">
        <v>8</v>
      </c>
      <c r="B22" s="370">
        <v>8</v>
      </c>
      <c r="C22" s="371">
        <f>INDEX('Total Agency'!$N$42:$CS$42,1,A22)</f>
        <v>6335</v>
      </c>
      <c r="D22" s="371">
        <f>INDEX('Total Agency'!$N$8:$CS$8,1,'Plan Yearly Summary'!A22)</f>
        <v>95</v>
      </c>
      <c r="E22" s="371">
        <f>INDEX('Total Agency'!$N$15:$CS$15,1,'Plan Yearly Summary'!A22)</f>
        <v>962.92517599999996</v>
      </c>
      <c r="F22" s="371">
        <f>INDEX('Total Agency'!$N$13:$CS$13,1,'Plan Yearly Summary'!A22)</f>
        <v>516.09331999999995</v>
      </c>
      <c r="G22" s="372">
        <f>INDEX('Total Agency'!$N$12:$CS$12,1,'Plan Yearly Summary'!A22)</f>
        <v>0.35906280403502483</v>
      </c>
      <c r="H22" s="373">
        <f>INDEX('Total Agency'!$N$14:$CS$14,1,'Plan Yearly Summary'!A22)</f>
        <v>1.8657966276331577</v>
      </c>
      <c r="I22" s="371">
        <f>INDEX('Total Agency'!$N$34:$CS$34,1,'Plan Yearly Summary'!A22)</f>
        <v>1052</v>
      </c>
      <c r="J22" s="371">
        <f>INDEX('Total Agency'!$N$43:$CS$43,1,'Plan Yearly Summary'!A22)</f>
        <v>417</v>
      </c>
      <c r="K22" s="372">
        <f>INDEX('Total Agency'!$N$44:$CS$44,1,'Plan Yearly Summary'!A22)</f>
        <v>6.5824782951854774E-2</v>
      </c>
      <c r="L22" s="371">
        <f>INDEX('Total Agency'!$N$11:$CS$11,1,'Plan Yearly Summary'!A22)</f>
        <v>1437.3344</v>
      </c>
      <c r="M22" s="371">
        <f>INDEX('Total Agency'!$N$40:$CS$40,1,'Plan Yearly Summary'!A22)</f>
        <v>6970</v>
      </c>
      <c r="N22" s="371">
        <f>INDEX('Total Agency'!$N$55:$CS$55,1,'Plan Yearly Summary'!A22)</f>
        <v>1420</v>
      </c>
      <c r="O22" s="372">
        <f>INDEX('Total Agency'!$N$66:$CS$66,1,'Plan Yearly Summary'!A22)</f>
        <v>0.20373027259684362</v>
      </c>
      <c r="P22" s="374">
        <f>INDEX('Total Agency'!$N$88:$CS$88,1,'Plan Yearly Summary'!A22)</f>
        <v>1.4003521126760563</v>
      </c>
      <c r="Q22" s="371">
        <f>INDEX('Total Agency'!$N$77:$CS$77,1,'Plan Yearly Summary'!A22)</f>
        <v>1988.5</v>
      </c>
      <c r="R22" s="373">
        <f>INDEX('Total Agency'!$N$99:$CS$99,1,'Plan Yearly Summary'!A22)</f>
        <v>16.020025647472984</v>
      </c>
      <c r="S22" s="371">
        <f>INDEX('Total Agency'!$N$29:$CS$29,1,'Plan Yearly Summary'!A22)</f>
        <v>31855.821000000029</v>
      </c>
      <c r="T22" s="373">
        <f>INDEX('Total Agency'!$N$110:$CS$110,1,'Plan Yearly Summary'!A22)</f>
        <v>22.433676760563401</v>
      </c>
      <c r="U22" s="373">
        <f>INDEX('Total Agency'!$N$121:$CS$121,1,'Plan Yearly Summary'!A22)</f>
        <v>4.5704190817790575</v>
      </c>
      <c r="V22" s="361"/>
      <c r="W22" s="361"/>
    </row>
    <row r="23" spans="1:24" x14ac:dyDescent="0.25">
      <c r="A23" s="381">
        <v>9</v>
      </c>
      <c r="B23" s="370">
        <v>9</v>
      </c>
      <c r="C23" s="371">
        <f>INDEX('Total Agency'!$N$42:$CS$42,1,A23)</f>
        <v>6970</v>
      </c>
      <c r="D23" s="371">
        <f>INDEX('Total Agency'!$N$8:$CS$8,1,'Plan Yearly Summary'!A23)</f>
        <v>95</v>
      </c>
      <c r="E23" s="371">
        <f>INDEX('Total Agency'!$N$15:$CS$15,1,'Plan Yearly Summary'!A23)</f>
        <v>1156.0592182400001</v>
      </c>
      <c r="F23" s="371">
        <f>INDEX('Total Agency'!$N$13:$CS$13,1,'Plan Yearly Summary'!A23)</f>
        <v>560.73003679999999</v>
      </c>
      <c r="G23" s="372">
        <f>INDEX('Total Agency'!$N$12:$CS$12,1,'Plan Yearly Summary'!A23)</f>
        <v>0.35866498103454059</v>
      </c>
      <c r="H23" s="373">
        <f>INDEX('Total Agency'!$N$14:$CS$14,1,'Plan Yearly Summary'!A23)</f>
        <v>2.0617037475599704</v>
      </c>
      <c r="I23" s="371">
        <f>INDEX('Total Agency'!$N$34:$CS$34,1,'Plan Yearly Summary'!A23)</f>
        <v>1251.0592182400001</v>
      </c>
      <c r="J23" s="371">
        <f>INDEX('Total Agency'!$N$43:$CS$43,1,'Plan Yearly Summary'!A23)</f>
        <v>496.29999999999836</v>
      </c>
      <c r="K23" s="372">
        <f>INDEX('Total Agency'!$N$44:$CS$44,1,'Plan Yearly Summary'!A23)</f>
        <v>7.120516499282617E-2</v>
      </c>
      <c r="L23" s="371">
        <f>INDEX('Total Agency'!$N$11:$CS$11,1,'Plan Yearly Summary'!A23)</f>
        <v>1563.3810559999999</v>
      </c>
      <c r="M23" s="371">
        <f>INDEX('Total Agency'!$N$40:$CS$40,1,'Plan Yearly Summary'!A23)</f>
        <v>7724.7592182400012</v>
      </c>
      <c r="N23" s="371">
        <f>INDEX('Total Agency'!$N$55:$CS$55,1,'Plan Yearly Summary'!A23)</f>
        <v>1988.8982776287999</v>
      </c>
      <c r="O23" s="372">
        <f>INDEX('Total Agency'!$N$66:$CS$66,1,'Plan Yearly Summary'!A23)</f>
        <v>0.25747058535268463</v>
      </c>
      <c r="P23" s="374">
        <f>INDEX('Total Agency'!$N$88:$CS$88,1,'Plan Yearly Summary'!A23)</f>
        <v>1.6226000650266286</v>
      </c>
      <c r="Q23" s="371">
        <f>INDEX('Total Agency'!$N$77:$CS$77,1,'Plan Yearly Summary'!A23)</f>
        <v>3227.1864746118404</v>
      </c>
      <c r="R23" s="373">
        <f>INDEX('Total Agency'!$N$99:$CS$99,1,'Plan Yearly Summary'!A23)</f>
        <v>16.948043921416051</v>
      </c>
      <c r="S23" s="371">
        <f>INDEX('Total Agency'!$N$29:$CS$29,1,'Plan Yearly Summary'!A23)</f>
        <v>54694.498114321294</v>
      </c>
      <c r="T23" s="373">
        <f>INDEX('Total Agency'!$N$110:$CS$110,1,'Plan Yearly Summary'!A23)</f>
        <v>27.499897168963841</v>
      </c>
      <c r="U23" s="373">
        <f>INDEX('Total Agency'!$N$121:$CS$121,1,'Plan Yearly Summary'!A23)</f>
        <v>7.080414621231756</v>
      </c>
      <c r="V23" s="361"/>
      <c r="W23" s="361"/>
    </row>
    <row r="24" spans="1:24" x14ac:dyDescent="0.25">
      <c r="A24" s="381">
        <v>10</v>
      </c>
      <c r="B24" s="370">
        <v>10</v>
      </c>
      <c r="C24" s="371">
        <f>INDEX('Total Agency'!$N$42:$CS$42,1,A24)</f>
        <v>7724.7592182400003</v>
      </c>
      <c r="D24" s="371">
        <f>INDEX('Total Agency'!$N$8:$CS$8,1,'Plan Yearly Summary'!A24)</f>
        <v>100</v>
      </c>
      <c r="E24" s="371">
        <f>INDEX('Total Agency'!$N$15:$CS$15,1,'Plan Yearly Summary'!A24)</f>
        <v>1269.9197429120002</v>
      </c>
      <c r="F24" s="371">
        <f>INDEX('Total Agency'!$N$13:$CS$13,1,'Plan Yearly Summary'!A24)</f>
        <v>596.914922176</v>
      </c>
      <c r="G24" s="372">
        <f>INDEX('Total Agency'!$N$12:$CS$12,1,'Plan Yearly Summary'!A24)</f>
        <v>0.36675037956154766</v>
      </c>
      <c r="H24" s="373">
        <f>INDEX('Total Agency'!$N$14:$CS$14,1,'Plan Yearly Summary'!A24)</f>
        <v>2.1274719323193017</v>
      </c>
      <c r="I24" s="371">
        <f>INDEX('Total Agency'!$N$34:$CS$34,1,'Plan Yearly Summary'!A24)</f>
        <v>1369.9197429120002</v>
      </c>
      <c r="J24" s="371">
        <f>INDEX('Total Agency'!$N$43:$CS$43,1,'Plan Yearly Summary'!A24)</f>
        <v>655.69000000000233</v>
      </c>
      <c r="K24" s="372">
        <f>INDEX('Total Agency'!$N$44:$CS$44,1,'Plan Yearly Summary'!A24)</f>
        <v>8.4881610089769757E-2</v>
      </c>
      <c r="L24" s="371">
        <f>INDEX('Total Agency'!$N$11:$CS$11,1,'Plan Yearly Summary'!A24)</f>
        <v>1627.5781987999999</v>
      </c>
      <c r="M24" s="371">
        <f>INDEX('Total Agency'!$N$40:$CS$40,1,'Plan Yearly Summary'!A24)</f>
        <v>8438.9889611519993</v>
      </c>
      <c r="N24" s="371">
        <f>INDEX('Total Agency'!$N$55:$CS$55,1,'Plan Yearly Summary'!A24)</f>
        <v>2040.7345535187198</v>
      </c>
      <c r="O24" s="372">
        <f>INDEX('Total Agency'!$N$66:$CS$66,1,'Plan Yearly Summary'!A24)</f>
        <v>0.24182216174390408</v>
      </c>
      <c r="P24" s="374">
        <f>INDEX('Total Agency'!$N$88:$CS$88,1,'Plan Yearly Summary'!A24)</f>
        <v>1.4681316059252292</v>
      </c>
      <c r="Q24" s="371">
        <f>INDEX('Total Agency'!$N$77:$CS$77,1,'Plan Yearly Summary'!A24)</f>
        <v>2996.0668973245438</v>
      </c>
      <c r="R24" s="373">
        <f>INDEX('Total Agency'!$N$99:$CS$99,1,'Plan Yearly Summary'!A24)</f>
        <v>16.897775013619928</v>
      </c>
      <c r="S24" s="371">
        <f>INDEX('Total Agency'!$N$29:$CS$29,1,'Plan Yearly Summary'!A24)</f>
        <v>50626.864356744452</v>
      </c>
      <c r="T24" s="373">
        <f>INDEX('Total Agency'!$N$110:$CS$110,1,'Plan Yearly Summary'!A24)</f>
        <v>24.808157567309035</v>
      </c>
      <c r="U24" s="373">
        <f>INDEX('Total Agency'!$N$121:$CS$121,1,'Plan Yearly Summary'!A24)</f>
        <v>5.9991622918100633</v>
      </c>
      <c r="V24" s="361"/>
      <c r="W24" s="361"/>
    </row>
    <row r="25" spans="1:24" x14ac:dyDescent="0.25">
      <c r="A25" s="381">
        <v>11</v>
      </c>
      <c r="B25" s="370">
        <v>11</v>
      </c>
      <c r="C25" s="371">
        <f>INDEX('Total Agency'!$N$42:$CS$42,1,A25)</f>
        <v>8438.9889611520011</v>
      </c>
      <c r="D25" s="371">
        <f>INDEX('Total Agency'!$N$8:$CS$8,1,'Plan Yearly Summary'!A25)</f>
        <v>100</v>
      </c>
      <c r="E25" s="371">
        <f>INDEX('Total Agency'!$N$15:$CS$15,1,'Plan Yearly Summary'!A25)</f>
        <v>1292.70876190848</v>
      </c>
      <c r="F25" s="371">
        <f>INDEX('Total Agency'!$N$13:$CS$13,1,'Plan Yearly Summary'!A25)</f>
        <v>646.35438095424001</v>
      </c>
      <c r="G25" s="372">
        <f>INDEX('Total Agency'!$N$12:$CS$12,1,'Plan Yearly Summary'!A25)</f>
        <v>0.3664311198593268</v>
      </c>
      <c r="H25" s="373">
        <f>INDEX('Total Agency'!$N$14:$CS$14,1,'Plan Yearly Summary'!A25)</f>
        <v>2</v>
      </c>
      <c r="I25" s="371">
        <f>INDEX('Total Agency'!$N$34:$CS$34,1,'Plan Yearly Summary'!A25)</f>
        <v>1392.70876190848</v>
      </c>
      <c r="J25" s="371">
        <f>INDEX('Total Agency'!$N$43:$CS$43,1,'Plan Yearly Summary'!A25)</f>
        <v>619.02296091199969</v>
      </c>
      <c r="K25" s="372">
        <f>INDEX('Total Agency'!$N$44:$CS$44,1,'Plan Yearly Summary'!A25)</f>
        <v>7.3352739737142306E-2</v>
      </c>
      <c r="L25" s="371">
        <f>INDEX('Total Agency'!$N$11:$CS$11,1,'Plan Yearly Summary'!A25)</f>
        <v>1763.917816812</v>
      </c>
      <c r="M25" s="371">
        <f>INDEX('Total Agency'!$N$40:$CS$40,1,'Plan Yearly Summary'!A25)</f>
        <v>9212.6747621484792</v>
      </c>
      <c r="N25" s="371">
        <f>INDEX('Total Agency'!$N$55:$CS$55,1,'Plan Yearly Summary'!A25)</f>
        <v>2401.5950068477828</v>
      </c>
      <c r="O25" s="372">
        <f>INDEX('Total Agency'!$N$66:$CS$66,1,'Plan Yearly Summary'!A25)</f>
        <v>0.26068379367033129</v>
      </c>
      <c r="P25" s="374">
        <f>INDEX('Total Agency'!$N$88:$CS$88,1,'Plan Yearly Summary'!A25)</f>
        <v>1.5077366598159954</v>
      </c>
      <c r="Q25" s="371">
        <f>INDEX('Total Agency'!$N$77:$CS$77,1,'Plan Yearly Summary'!A25)</f>
        <v>3620.9728338554487</v>
      </c>
      <c r="R25" s="373">
        <f>INDEX('Total Agency'!$N$99:$CS$99,1,'Plan Yearly Summary'!A25)</f>
        <v>17.120619588742265</v>
      </c>
      <c r="S25" s="371">
        <f>INDEX('Total Agency'!$N$29:$CS$29,1,'Plan Yearly Summary'!A25)</f>
        <v>61993.298429609182</v>
      </c>
      <c r="T25" s="373">
        <f>INDEX('Total Agency'!$N$110:$CS$110,1,'Plan Yearly Summary'!A25)</f>
        <v>25.813385792710562</v>
      </c>
      <c r="U25" s="373">
        <f>INDEX('Total Agency'!$N$121:$CS$121,1,'Plan Yearly Summary'!A25)</f>
        <v>6.7291313359196216</v>
      </c>
      <c r="V25" s="361"/>
      <c r="W25" s="361"/>
    </row>
    <row r="26" spans="1:24" x14ac:dyDescent="0.25">
      <c r="A26" s="381">
        <v>12</v>
      </c>
      <c r="B26" s="370">
        <v>12</v>
      </c>
      <c r="C26" s="371">
        <f>INDEX('Total Agency'!$N$42:$CS$42,1,A26)</f>
        <v>9212.6747621484792</v>
      </c>
      <c r="D26" s="371">
        <f>INDEX('Total Agency'!$N$8:$CS$8,1,'Plan Yearly Summary'!A26)</f>
        <v>95</v>
      </c>
      <c r="E26" s="371">
        <f>INDEX('Total Agency'!$N$15:$CS$15,1,'Plan Yearly Summary'!A26)</f>
        <v>1361.14380671812</v>
      </c>
      <c r="F26" s="371">
        <f>INDEX('Total Agency'!$N$13:$CS$13,1,'Plan Yearly Summary'!A26)</f>
        <v>680.57190335906</v>
      </c>
      <c r="G26" s="372">
        <f>INDEX('Total Agency'!$N$12:$CS$12,1,'Plan Yearly Summary'!A26)</f>
        <v>0.35777674205133647</v>
      </c>
      <c r="H26" s="373">
        <f>INDEX('Total Agency'!$N$14:$CS$14,1,'Plan Yearly Summary'!A26)</f>
        <v>2</v>
      </c>
      <c r="I26" s="371">
        <f>INDEX('Total Agency'!$N$34:$CS$34,1,'Plan Yearly Summary'!A26)</f>
        <v>1456.14380671812</v>
      </c>
      <c r="J26" s="371">
        <f>INDEX('Total Agency'!$N$43:$CS$43,1,'Plan Yearly Summary'!A26)</f>
        <v>423.89486988160024</v>
      </c>
      <c r="K26" s="372">
        <f>INDEX('Total Agency'!$N$44:$CS$44,1,'Plan Yearly Summary'!A26)</f>
        <v>4.601213880069116E-2</v>
      </c>
      <c r="L26" s="371">
        <f>INDEX('Total Agency'!$N$11:$CS$11,1,'Plan Yearly Summary'!A26)</f>
        <v>1902.2251123898</v>
      </c>
      <c r="M26" s="371">
        <f>INDEX('Total Agency'!$N$40:$CS$40,1,'Plan Yearly Summary'!A26)</f>
        <v>10244.923698985</v>
      </c>
      <c r="N26" s="371">
        <f>INDEX('Total Agency'!$N$55:$CS$55,1,'Plan Yearly Summary'!A26)</f>
        <v>2845.445308250813</v>
      </c>
      <c r="O26" s="372">
        <f>INDEX('Total Agency'!$N$66:$CS$66,1,'Plan Yearly Summary'!A26)</f>
        <v>0.27774197171743908</v>
      </c>
      <c r="P26" s="374">
        <f>INDEX('Total Agency'!$N$88:$CS$88,1,'Plan Yearly Summary'!A26)</f>
        <v>1.6662971271207649</v>
      </c>
      <c r="Q26" s="371">
        <f>INDEX('Total Agency'!$N$77:$CS$77,1,'Plan Yearly Summary'!A26)</f>
        <v>4741.3573425175891</v>
      </c>
      <c r="R26" s="373">
        <f>INDEX('Total Agency'!$N$99:$CS$99,1,'Plan Yearly Summary'!A26)</f>
        <v>16.941420754104872</v>
      </c>
      <c r="S26" s="371">
        <f>INDEX('Total Agency'!$N$29:$CS$29,1,'Plan Yearly Summary'!A26)</f>
        <v>80325.329685155011</v>
      </c>
      <c r="T26" s="373">
        <f>INDEX('Total Agency'!$N$110:$CS$110,1,'Plan Yearly Summary'!A26)</f>
        <v>28.229440731909055</v>
      </c>
      <c r="U26" s="373">
        <f>INDEX('Total Agency'!$N$121:$CS$121,1,'Plan Yearly Summary'!A26)</f>
        <v>7.8405005293610062</v>
      </c>
      <c r="V26" s="361"/>
      <c r="W26" s="361"/>
    </row>
    <row r="27" spans="1:24" s="382" customFormat="1" ht="30" x14ac:dyDescent="0.25">
      <c r="B27" s="383" t="s">
        <v>271</v>
      </c>
      <c r="C27" s="384">
        <f>C26</f>
        <v>9212.6747621484792</v>
      </c>
      <c r="D27" s="384">
        <f>SUM(D15:D26)</f>
        <v>1061</v>
      </c>
      <c r="E27" s="384">
        <f>SUM(E15:E26)</f>
        <v>10320.916560827747</v>
      </c>
      <c r="F27" s="384">
        <f>SUM(F15:F26)</f>
        <v>5175.1325632893004</v>
      </c>
      <c r="G27" s="385">
        <f>SUM(F15:F26)/SUM(L15:L26)</f>
        <v>0.31722040253240313</v>
      </c>
      <c r="H27" s="386">
        <f>E27/F27</f>
        <v>1.99432892483585</v>
      </c>
      <c r="I27" s="384">
        <f>SUM(I15:I26)</f>
        <v>11124.831529778599</v>
      </c>
      <c r="J27" s="384">
        <f>SUM(J15:J26)</f>
        <v>4996.9078307936006</v>
      </c>
      <c r="K27" s="385">
        <f>SUM(J15:J26)/SUM(C15:C26)</f>
        <v>7.0776304819396479E-2</v>
      </c>
      <c r="L27" s="384">
        <f>L26</f>
        <v>1902.2251123898</v>
      </c>
      <c r="M27" s="384">
        <f>M26</f>
        <v>10244.923698985</v>
      </c>
      <c r="N27" s="384">
        <f>SUM(N15:N26)</f>
        <v>18091.673146246114</v>
      </c>
      <c r="O27" s="385">
        <f>N27/SUM(M15:M26)</f>
        <v>0.23578557538102102</v>
      </c>
      <c r="P27" s="387">
        <f>Q27/N27</f>
        <v>1.5309299103746168</v>
      </c>
      <c r="Q27" s="384">
        <f>SUM(Q15:Q26)</f>
        <v>27697.083548309423</v>
      </c>
      <c r="R27" s="386">
        <f>S27/Q27</f>
        <v>17.022629359639133</v>
      </c>
      <c r="S27" s="384">
        <f>SUM(S15:S26)</f>
        <v>471477.18758582999</v>
      </c>
      <c r="T27" s="386">
        <f>S27/N27</f>
        <v>26.060452439892657</v>
      </c>
      <c r="U27" s="386">
        <f>S27/SUM(M15:M26)</f>
        <v>6.1446787732298231</v>
      </c>
      <c r="V27" s="388"/>
      <c r="W27" s="388"/>
      <c r="X27" s="389"/>
    </row>
    <row r="29" spans="1:24" ht="38.25" x14ac:dyDescent="0.25">
      <c r="B29" s="352">
        <v>2017</v>
      </c>
      <c r="C29" s="363" t="s">
        <v>259</v>
      </c>
      <c r="D29" s="363" t="s">
        <v>260</v>
      </c>
      <c r="E29" s="363" t="s">
        <v>261</v>
      </c>
      <c r="F29" s="363" t="s">
        <v>244</v>
      </c>
      <c r="G29" s="364" t="s">
        <v>243</v>
      </c>
      <c r="H29" s="365" t="s">
        <v>262</v>
      </c>
      <c r="I29" s="363" t="s">
        <v>263</v>
      </c>
      <c r="J29" s="363" t="s">
        <v>264</v>
      </c>
      <c r="K29" s="364" t="s">
        <v>265</v>
      </c>
      <c r="L29" s="363" t="s">
        <v>266</v>
      </c>
      <c r="M29" s="363" t="s">
        <v>234</v>
      </c>
      <c r="N29" s="363" t="s">
        <v>267</v>
      </c>
      <c r="O29" s="364" t="s">
        <v>50</v>
      </c>
      <c r="P29" s="366" t="s">
        <v>268</v>
      </c>
      <c r="Q29" s="363" t="s">
        <v>269</v>
      </c>
      <c r="R29" s="365" t="s">
        <v>106</v>
      </c>
      <c r="S29" s="363" t="s">
        <v>52</v>
      </c>
      <c r="T29" s="365" t="s">
        <v>252</v>
      </c>
      <c r="U29" s="365" t="s">
        <v>270</v>
      </c>
      <c r="V29" s="367"/>
      <c r="W29" s="367"/>
      <c r="X29" s="368"/>
    </row>
    <row r="30" spans="1:24" x14ac:dyDescent="0.25">
      <c r="A30" s="381">
        <v>13</v>
      </c>
      <c r="B30" s="370">
        <v>1</v>
      </c>
      <c r="C30" s="371">
        <f>INDEX('Total Agency'!$N$42:$CS$42,1,A30)</f>
        <v>10244.923698985</v>
      </c>
      <c r="D30" s="371">
        <f>INDEX('Total Agency'!$N$8:$CS$8,1,'Plan Yearly Summary'!A30)</f>
        <v>20</v>
      </c>
      <c r="E30" s="371">
        <f>INDEX('Total Agency'!$N$15:$CS$15,1,'Plan Yearly Summary'!A30)</f>
        <v>403.78313333889719</v>
      </c>
      <c r="F30" s="371">
        <f>INDEX('Total Agency'!$N$13:$CS$13,1,'Plan Yearly Summary'!A30)</f>
        <v>269.18875555926479</v>
      </c>
      <c r="G30" s="372">
        <f>INDEX('Total Agency'!$N$12:$CS$12,1,'Plan Yearly Summary'!A30)</f>
        <v>0.15</v>
      </c>
      <c r="H30" s="373">
        <f>INDEX('Total Agency'!$N$14:$CS$14,1,'Plan Yearly Summary'!A30)</f>
        <v>1.5</v>
      </c>
      <c r="I30" s="371">
        <f>INDEX('Total Agency'!$N$34:$CS$34,1,'Plan Yearly Summary'!A30)</f>
        <v>423.78313333889719</v>
      </c>
      <c r="J30" s="371">
        <f>INDEX('Total Agency'!$N$43:$CS$43,1,'Plan Yearly Summary'!A30)</f>
        <v>696.92932135622323</v>
      </c>
      <c r="K30" s="372">
        <f>INDEX('Total Agency'!$N$44:$CS$44,1,'Plan Yearly Summary'!A30)</f>
        <v>6.8026794716418482E-2</v>
      </c>
      <c r="L30" s="371">
        <f>INDEX('Total Agency'!$N$11:$CS$11,1,'Plan Yearly Summary'!A30)</f>
        <v>1794.5917037284321</v>
      </c>
      <c r="M30" s="371">
        <f>INDEX('Total Agency'!$N$40:$CS$40,1,'Plan Yearly Summary'!A30)</f>
        <v>9971.7775109676732</v>
      </c>
      <c r="N30" s="371">
        <f>INDEX('Total Agency'!$N$55:$CS$55,1,'Plan Yearly Summary'!A30)</f>
        <v>1150.1355645758795</v>
      </c>
      <c r="O30" s="372">
        <f>INDEX('Total Agency'!$N$66:$CS$66,1,'Plan Yearly Summary'!A30)</f>
        <v>0.11533907202711635</v>
      </c>
      <c r="P30" s="374">
        <f>INDEX('Total Agency'!$N$88:$CS$88,1,'Plan Yearly Summary'!A30)</f>
        <v>1.21040602743353</v>
      </c>
      <c r="Q30" s="371">
        <f>INDEX('Total Agency'!$N$77:$CS$77,1,'Plan Yearly Summary'!A30)</f>
        <v>1392.1310197283105</v>
      </c>
      <c r="R30" s="373">
        <f>INDEX('Total Agency'!$N$99:$CS$99,1,'Plan Yearly Summary'!A30)</f>
        <v>15.199335108774019</v>
      </c>
      <c r="S30" s="371">
        <f>INDEX('Total Agency'!$N$29:$CS$29,1,'Plan Yearly Summary'!A30)</f>
        <v>21159.465884169887</v>
      </c>
      <c r="T30" s="373">
        <f>INDEX('Total Agency'!$N$110:$CS$110,1,'Plan Yearly Summary'!A30)</f>
        <v>18.397366828642141</v>
      </c>
      <c r="U30" s="373">
        <f>INDEX('Total Agency'!$N$121:$CS$121,1,'Plan Yearly Summary'!A30)</f>
        <v>2.1219352177580371</v>
      </c>
      <c r="V30" s="361"/>
      <c r="W30" s="361"/>
    </row>
    <row r="31" spans="1:24" x14ac:dyDescent="0.25">
      <c r="A31" s="381">
        <v>14</v>
      </c>
      <c r="B31" s="370">
        <v>2</v>
      </c>
      <c r="C31" s="371">
        <f>INDEX('Total Agency'!$N$42:$CS$42,1,A31)</f>
        <v>9971.7775109676732</v>
      </c>
      <c r="D31" s="371">
        <f>INDEX('Total Agency'!$N$8:$CS$8,1,'Plan Yearly Summary'!A31)</f>
        <v>20</v>
      </c>
      <c r="E31" s="371">
        <f>INDEX('Total Agency'!$N$15:$CS$15,1,'Plan Yearly Summary'!A31)</f>
        <v>421.15685631665389</v>
      </c>
      <c r="F31" s="371">
        <f>INDEX('Total Agency'!$N$13:$CS$13,1,'Plan Yearly Summary'!A31)</f>
        <v>280.77123754443591</v>
      </c>
      <c r="G31" s="372">
        <f>INDEX('Total Agency'!$N$12:$CS$12,1,'Plan Yearly Summary'!A31)</f>
        <v>0.15</v>
      </c>
      <c r="H31" s="373">
        <f>INDEX('Total Agency'!$N$14:$CS$14,1,'Plan Yearly Summary'!A31)</f>
        <v>1.5</v>
      </c>
      <c r="I31" s="371">
        <f>INDEX('Total Agency'!$N$34:$CS$34,1,'Plan Yearly Summary'!A31)</f>
        <v>441.15685631665389</v>
      </c>
      <c r="J31" s="371">
        <f>INDEX('Total Agency'!$N$43:$CS$43,1,'Plan Yearly Summary'!A31)</f>
        <v>648.41140073737915</v>
      </c>
      <c r="K31" s="372">
        <f>INDEX('Total Agency'!$N$44:$CS$44,1,'Plan Yearly Summary'!A31)</f>
        <v>6.5024655837357975E-2</v>
      </c>
      <c r="L31" s="371">
        <f>INDEX('Total Agency'!$N$11:$CS$11,1,'Plan Yearly Summary'!A31)</f>
        <v>1871.8082502962395</v>
      </c>
      <c r="M31" s="371">
        <f>INDEX('Total Agency'!$N$40:$CS$40,1,'Plan Yearly Summary'!A31)</f>
        <v>9764.5229665469487</v>
      </c>
      <c r="N31" s="371">
        <f>INDEX('Total Agency'!$N$55:$CS$55,1,'Plan Yearly Summary'!A31)</f>
        <v>1079.8660284651169</v>
      </c>
      <c r="O31" s="372">
        <f>INDEX('Total Agency'!$N$66:$CS$66,1,'Plan Yearly Summary'!A31)</f>
        <v>0.11059076128600601</v>
      </c>
      <c r="P31" s="374">
        <f>INDEX('Total Agency'!$N$88:$CS$88,1,'Plan Yearly Summary'!A31)</f>
        <v>1.2486383741794347</v>
      </c>
      <c r="Q31" s="371">
        <f>INDEX('Total Agency'!$N$77:$CS$77,1,'Plan Yearly Summary'!A31)</f>
        <v>1348.3621621142865</v>
      </c>
      <c r="R31" s="373">
        <f>INDEX('Total Agency'!$N$99:$CS$99,1,'Plan Yearly Summary'!A31)</f>
        <v>15.476289027211017</v>
      </c>
      <c r="S31" s="371">
        <f>INDEX('Total Agency'!$N$29:$CS$29,1,'Plan Yearly Summary'!A31)</f>
        <v>20867.642534235856</v>
      </c>
      <c r="T31" s="373">
        <f>INDEX('Total Agency'!$N$110:$CS$110,1,'Plan Yearly Summary'!A31)</f>
        <v>19.324288369267787</v>
      </c>
      <c r="U31" s="373">
        <f>INDEX('Total Agency'!$N$121:$CS$121,1,'Plan Yearly Summary'!A31)</f>
        <v>2.1370877620676363</v>
      </c>
      <c r="V31" s="361"/>
      <c r="W31" s="361"/>
    </row>
    <row r="32" spans="1:24" x14ac:dyDescent="0.25">
      <c r="A32" s="381">
        <v>15</v>
      </c>
      <c r="B32" s="370">
        <v>3</v>
      </c>
      <c r="C32" s="371">
        <f>INDEX('Total Agency'!$N$42:$CS$42,1,A32)</f>
        <v>9764.5229665469487</v>
      </c>
      <c r="D32" s="371">
        <f>INDEX('Total Agency'!$N$8:$CS$8,1,'Plan Yearly Summary'!A32)</f>
        <v>40</v>
      </c>
      <c r="E32" s="371">
        <f>INDEX('Total Agency'!$N$15:$CS$15,1,'Plan Yearly Summary'!A32)</f>
        <v>1100.7202601023207</v>
      </c>
      <c r="F32" s="371">
        <f>INDEX('Total Agency'!$N$13:$CS$13,1,'Plan Yearly Summary'!A32)</f>
        <v>550.36013005116035</v>
      </c>
      <c r="G32" s="372">
        <f>INDEX('Total Agency'!$N$12:$CS$12,1,'Plan Yearly Summary'!A32)</f>
        <v>0.2788060944524488</v>
      </c>
      <c r="H32" s="373">
        <f>INDEX('Total Agency'!$N$14:$CS$14,1,'Plan Yearly Summary'!A32)</f>
        <v>2</v>
      </c>
      <c r="I32" s="371">
        <f>INDEX('Total Agency'!$N$34:$CS$34,1,'Plan Yearly Summary'!A32)</f>
        <v>1140.7202601023207</v>
      </c>
      <c r="J32" s="371">
        <f>INDEX('Total Agency'!$N$43:$CS$43,1,'Plan Yearly Summary'!A32)</f>
        <v>830.90093950071059</v>
      </c>
      <c r="K32" s="372">
        <f>INDEX('Total Agency'!$N$44:$CS$44,1,'Plan Yearly Summary'!A32)</f>
        <v>8.5093858895857979E-2</v>
      </c>
      <c r="L32" s="371">
        <f>INDEX('Total Agency'!$N$11:$CS$11,1,'Plan Yearly Summary'!A32)</f>
        <v>1973.9888797338535</v>
      </c>
      <c r="M32" s="371">
        <f>INDEX('Total Agency'!$N$40:$CS$40,1,'Plan Yearly Summary'!A32)</f>
        <v>10074.342287148558</v>
      </c>
      <c r="N32" s="371">
        <f>INDEX('Total Agency'!$N$55:$CS$55,1,'Plan Yearly Summary'!A32)</f>
        <v>2170.5155976737065</v>
      </c>
      <c r="O32" s="372">
        <f>INDEX('Total Agency'!$N$66:$CS$66,1,'Plan Yearly Summary'!A32)</f>
        <v>0.21544985625935578</v>
      </c>
      <c r="P32" s="374">
        <f>INDEX('Total Agency'!$N$88:$CS$88,1,'Plan Yearly Summary'!A32)</f>
        <v>1.4030166582032118</v>
      </c>
      <c r="Q32" s="371">
        <f>INDEX('Total Agency'!$N$77:$CS$77,1,'Plan Yearly Summary'!A32)</f>
        <v>3045.2695404261103</v>
      </c>
      <c r="R32" s="373">
        <f>INDEX('Total Agency'!$N$99:$CS$99,1,'Plan Yearly Summary'!A32)</f>
        <v>16.313350967586789</v>
      </c>
      <c r="S32" s="371">
        <f>INDEX('Total Agency'!$N$29:$CS$29,1,'Plan Yearly Summary'!A32)</f>
        <v>49678.550803872859</v>
      </c>
      <c r="T32" s="373">
        <f>INDEX('Total Agency'!$N$110:$CS$110,1,'Plan Yearly Summary'!A32)</f>
        <v>22.887903158639745</v>
      </c>
      <c r="U32" s="373">
        <f>INDEX('Total Agency'!$N$121:$CS$121,1,'Plan Yearly Summary'!A32)</f>
        <v>4.9311954456069884</v>
      </c>
      <c r="V32" s="361"/>
      <c r="W32" s="361"/>
    </row>
    <row r="33" spans="1:24" x14ac:dyDescent="0.25">
      <c r="A33" s="381">
        <v>16</v>
      </c>
      <c r="B33" s="370">
        <v>4</v>
      </c>
      <c r="C33" s="371">
        <f>INDEX('Total Agency'!$N$42:$CS$42,1,A33)</f>
        <v>10074.342287148558</v>
      </c>
      <c r="D33" s="371">
        <f>INDEX('Total Agency'!$N$8:$CS$8,1,'Plan Yearly Summary'!A33)</f>
        <v>50</v>
      </c>
      <c r="E33" s="371">
        <f>INDEX('Total Agency'!$N$15:$CS$15,1,'Plan Yearly Summary'!A33)</f>
        <v>1065.7614684765738</v>
      </c>
      <c r="F33" s="371">
        <f>INDEX('Total Agency'!$N$13:$CS$13,1,'Plan Yearly Summary'!A33)</f>
        <v>554.93451383054878</v>
      </c>
      <c r="G33" s="372">
        <f>INDEX('Total Agency'!$N$12:$CS$12,1,'Plan Yearly Summary'!A33)</f>
        <v>0.29171908919543016</v>
      </c>
      <c r="H33" s="373">
        <f>INDEX('Total Agency'!$N$14:$CS$14,1,'Plan Yearly Summary'!A33)</f>
        <v>1.9205175420067815</v>
      </c>
      <c r="I33" s="371">
        <f>INDEX('Total Agency'!$N$34:$CS$34,1,'Plan Yearly Summary'!A33)</f>
        <v>1115.7614684765738</v>
      </c>
      <c r="J33" s="371">
        <f>INDEX('Total Agency'!$N$43:$CS$43,1,'Plan Yearly Summary'!A33)</f>
        <v>875.03447645052802</v>
      </c>
      <c r="K33" s="372">
        <f>INDEX('Total Agency'!$N$44:$CS$44,1,'Plan Yearly Summary'!A33)</f>
        <v>8.6857727433658383E-2</v>
      </c>
      <c r="L33" s="371">
        <f>INDEX('Total Agency'!$N$11:$CS$11,1,'Plan Yearly Summary'!A33)</f>
        <v>1902.2907117976904</v>
      </c>
      <c r="M33" s="371">
        <f>INDEX('Total Agency'!$N$40:$CS$40,1,'Plan Yearly Summary'!A33)</f>
        <v>10315.069279174604</v>
      </c>
      <c r="N33" s="371">
        <f>INDEX('Total Agency'!$N$55:$CS$55,1,'Plan Yearly Summary'!A33)</f>
        <v>2188.9250875271819</v>
      </c>
      <c r="O33" s="372">
        <f>INDEX('Total Agency'!$N$66:$CS$66,1,'Plan Yearly Summary'!A33)</f>
        <v>0.21220653281955817</v>
      </c>
      <c r="P33" s="374">
        <f>INDEX('Total Agency'!$N$88:$CS$88,1,'Plan Yearly Summary'!A33)</f>
        <v>1.390978153373595</v>
      </c>
      <c r="Q33" s="371">
        <f>INDEX('Total Agency'!$N$77:$CS$77,1,'Plan Yearly Summary'!A33)</f>
        <v>3044.7469761216944</v>
      </c>
      <c r="R33" s="373">
        <f>INDEX('Total Agency'!$N$99:$CS$99,1,'Plan Yearly Summary'!A33)</f>
        <v>16.19390962652837</v>
      </c>
      <c r="S33" s="371">
        <f>INDEX('Total Agency'!$N$29:$CS$29,1,'Plan Yearly Summary'!A33)</f>
        <v>49306.357366960248</v>
      </c>
      <c r="T33" s="373">
        <f>INDEX('Total Agency'!$N$110:$CS$110,1,'Plan Yearly Summary'!A33)</f>
        <v>22.525374508207314</v>
      </c>
      <c r="U33" s="373">
        <f>INDEX('Total Agency'!$N$121:$CS$121,1,'Plan Yearly Summary'!A33)</f>
        <v>4.7800316248487347</v>
      </c>
      <c r="V33" s="361"/>
      <c r="W33" s="361"/>
    </row>
    <row r="34" spans="1:24" x14ac:dyDescent="0.25">
      <c r="A34" s="381">
        <v>17</v>
      </c>
      <c r="B34" s="370">
        <v>5</v>
      </c>
      <c r="C34" s="371">
        <f>INDEX('Total Agency'!$N$42:$CS$42,1,A34)</f>
        <v>10315.069279174604</v>
      </c>
      <c r="D34" s="371">
        <f>INDEX('Total Agency'!$N$8:$CS$8,1,'Plan Yearly Summary'!A34)</f>
        <v>55</v>
      </c>
      <c r="E34" s="371">
        <f>INDEX('Total Agency'!$N$15:$CS$15,1,'Plan Yearly Summary'!A34)</f>
        <v>1300.9996124012082</v>
      </c>
      <c r="F34" s="371">
        <f>INDEX('Total Agency'!$N$13:$CS$13,1,'Plan Yearly Summary'!A34)</f>
        <v>663.12793083715314</v>
      </c>
      <c r="G34" s="372">
        <f>INDEX('Total Agency'!$N$12:$CS$12,1,'Plan Yearly Summary'!A34)</f>
        <v>0.32910896317907534</v>
      </c>
      <c r="H34" s="373">
        <f>INDEX('Total Agency'!$N$14:$CS$14,1,'Plan Yearly Summary'!A34)</f>
        <v>1.9619134587782876</v>
      </c>
      <c r="I34" s="371">
        <f>INDEX('Total Agency'!$N$34:$CS$34,1,'Plan Yearly Summary'!A34)</f>
        <v>1355.9996124012082</v>
      </c>
      <c r="J34" s="371">
        <f>INDEX('Total Agency'!$N$43:$CS$43,1,'Plan Yearly Summary'!A34)</f>
        <v>937.82873930100504</v>
      </c>
      <c r="K34" s="372">
        <f>INDEX('Total Agency'!$N$44:$CS$44,1,'Plan Yearly Summary'!A34)</f>
        <v>9.0918317067866419E-2</v>
      </c>
      <c r="L34" s="371">
        <f>INDEX('Total Agency'!$N$11:$CS$11,1,'Plan Yearly Summary'!A34)</f>
        <v>2014.9190846447134</v>
      </c>
      <c r="M34" s="371">
        <f>INDEX('Total Agency'!$N$40:$CS$40,1,'Plan Yearly Summary'!A34)</f>
        <v>10733.240152274808</v>
      </c>
      <c r="N34" s="371">
        <f>INDEX('Total Agency'!$N$55:$CS$55,1,'Plan Yearly Summary'!A34)</f>
        <v>2344.8083926775471</v>
      </c>
      <c r="O34" s="372">
        <f>INDEX('Total Agency'!$N$66:$CS$66,1,'Plan Yearly Summary'!A34)</f>
        <v>0.21846230582855145</v>
      </c>
      <c r="P34" s="374">
        <f>INDEX('Total Agency'!$N$88:$CS$88,1,'Plan Yearly Summary'!A34)</f>
        <v>1.5075684340395079</v>
      </c>
      <c r="Q34" s="371">
        <f>INDEX('Total Agency'!$N$77:$CS$77,1,'Plan Yearly Summary'!A34)</f>
        <v>3534.9591166715854</v>
      </c>
      <c r="R34" s="373">
        <f>INDEX('Total Agency'!$N$99:$CS$99,1,'Plan Yearly Summary'!A34)</f>
        <v>16.328100376653708</v>
      </c>
      <c r="S34" s="371">
        <f>INDEX('Total Agency'!$N$29:$CS$29,1,'Plan Yearly Summary'!A34)</f>
        <v>57719.167284380776</v>
      </c>
      <c r="T34" s="373">
        <f>INDEX('Total Agency'!$N$110:$CS$110,1,'Plan Yearly Summary'!A34)</f>
        <v>24.615728715671732</v>
      </c>
      <c r="U34" s="373">
        <f>INDEX('Total Agency'!$N$121:$CS$121,1,'Plan Yearly Summary'!A34)</f>
        <v>5.3776088548757341</v>
      </c>
      <c r="V34" s="361"/>
      <c r="W34" s="361"/>
    </row>
    <row r="35" spans="1:24" x14ac:dyDescent="0.25">
      <c r="A35" s="381">
        <v>18</v>
      </c>
      <c r="B35" s="370">
        <v>6</v>
      </c>
      <c r="C35" s="371">
        <f>INDEX('Total Agency'!$N$42:$CS$42,1,A35)</f>
        <v>10733.240152274808</v>
      </c>
      <c r="D35" s="371">
        <f>INDEX('Total Agency'!$N$8:$CS$8,1,'Plan Yearly Summary'!A35)</f>
        <v>55</v>
      </c>
      <c r="E35" s="371">
        <f>INDEX('Total Agency'!$N$15:$CS$15,1,'Plan Yearly Summary'!A35)</f>
        <v>1670.6740965621302</v>
      </c>
      <c r="F35" s="371">
        <f>INDEX('Total Agency'!$N$13:$CS$13,1,'Plan Yearly Summary'!A35)</f>
        <v>786.04845103554942</v>
      </c>
      <c r="G35" s="372">
        <f>INDEX('Total Agency'!$N$12:$CS$12,1,'Plan Yearly Summary'!A35)</f>
        <v>0.36588512164957299</v>
      </c>
      <c r="H35" s="373">
        <f>INDEX('Total Agency'!$N$14:$CS$14,1,'Plan Yearly Summary'!A35)</f>
        <v>2.1254085474771491</v>
      </c>
      <c r="I35" s="371">
        <f>INDEX('Total Agency'!$N$34:$CS$34,1,'Plan Yearly Summary'!A35)</f>
        <v>1725.6740965621302</v>
      </c>
      <c r="J35" s="371">
        <f>INDEX('Total Agency'!$N$43:$CS$43,1,'Plan Yearly Summary'!A35)</f>
        <v>922.37734417534557</v>
      </c>
      <c r="K35" s="372">
        <f>INDEX('Total Agency'!$N$44:$CS$44,1,'Plan Yearly Summary'!A35)</f>
        <v>8.5936523462568429E-2</v>
      </c>
      <c r="L35" s="371">
        <f>INDEX('Total Agency'!$N$11:$CS$11,1,'Plan Yearly Summary'!A35)</f>
        <v>2148.3476767016191</v>
      </c>
      <c r="M35" s="371">
        <f>INDEX('Total Agency'!$N$40:$CS$40,1,'Plan Yearly Summary'!A35)</f>
        <v>11536.536904661592</v>
      </c>
      <c r="N35" s="371">
        <f>INDEX('Total Agency'!$N$55:$CS$55,1,'Plan Yearly Summary'!A35)</f>
        <v>2592.8144150335875</v>
      </c>
      <c r="O35" s="372">
        <f>INDEX('Total Agency'!$N$66:$CS$66,1,'Plan Yearly Summary'!A35)</f>
        <v>0.22474807097317945</v>
      </c>
      <c r="P35" s="374">
        <f>INDEX('Total Agency'!$N$88:$CS$88,1,'Plan Yearly Summary'!A35)</f>
        <v>1.555378745008112</v>
      </c>
      <c r="Q35" s="371">
        <f>INDEX('Total Agency'!$N$77:$CS$77,1,'Plan Yearly Summary'!A35)</f>
        <v>4032.8084308938833</v>
      </c>
      <c r="R35" s="373">
        <f>INDEX('Total Agency'!$N$99:$CS$99,1,'Plan Yearly Summary'!A35)</f>
        <v>16.114414828249785</v>
      </c>
      <c r="S35" s="371">
        <f>INDEX('Total Agency'!$N$29:$CS$29,1,'Plan Yearly Summary'!A35)</f>
        <v>64986.347978287136</v>
      </c>
      <c r="T35" s="373">
        <f>INDEX('Total Agency'!$N$110:$CS$110,1,'Plan Yearly Summary'!A35)</f>
        <v>25.064018312103258</v>
      </c>
      <c r="U35" s="373">
        <f>INDEX('Total Agency'!$N$121:$CS$121,1,'Plan Yearly Summary'!A35)</f>
        <v>5.6330897664816524</v>
      </c>
      <c r="V35" s="361"/>
      <c r="W35" s="361"/>
    </row>
    <row r="36" spans="1:24" x14ac:dyDescent="0.25">
      <c r="A36" s="381">
        <v>19</v>
      </c>
      <c r="B36" s="370">
        <v>7</v>
      </c>
      <c r="C36" s="371">
        <f>INDEX('Total Agency'!$N$42:$CS$42,1,A36)</f>
        <v>11536.536904661592</v>
      </c>
      <c r="D36" s="371">
        <f>INDEX('Total Agency'!$N$8:$CS$8,1,'Plan Yearly Summary'!A36)</f>
        <v>55</v>
      </c>
      <c r="E36" s="371">
        <f>INDEX('Total Agency'!$N$15:$CS$15,1,'Plan Yearly Summary'!A36)</f>
        <v>1160.8254547148047</v>
      </c>
      <c r="F36" s="371">
        <f>INDEX('Total Agency'!$N$13:$CS$13,1,'Plan Yearly Summary'!A36)</f>
        <v>604.43248303043788</v>
      </c>
      <c r="G36" s="372">
        <f>INDEX('Total Agency'!$N$12:$CS$12,1,'Plan Yearly Summary'!A36)</f>
        <v>0.29171946935387283</v>
      </c>
      <c r="H36" s="373">
        <f>INDEX('Total Agency'!$N$14:$CS$14,1,'Plan Yearly Summary'!A36)</f>
        <v>1.920521294445964</v>
      </c>
      <c r="I36" s="371">
        <f>INDEX('Total Agency'!$N$34:$CS$34,1,'Plan Yearly Summary'!A36)</f>
        <v>1215.8254547148047</v>
      </c>
      <c r="J36" s="371">
        <f>INDEX('Total Agency'!$N$43:$CS$43,1,'Plan Yearly Summary'!A36)</f>
        <v>1148.429447399385</v>
      </c>
      <c r="K36" s="372">
        <f>INDEX('Total Agency'!$N$44:$CS$44,1,'Plan Yearly Summary'!A36)</f>
        <v>9.9547156732566491E-2</v>
      </c>
      <c r="L36" s="371">
        <f>INDEX('Total Agency'!$N$11:$CS$11,1,'Plan Yearly Summary'!A36)</f>
        <v>2071.9648378944012</v>
      </c>
      <c r="M36" s="371">
        <f>INDEX('Total Agency'!$N$40:$CS$40,1,'Plan Yearly Summary'!A36)</f>
        <v>11603.932911977012</v>
      </c>
      <c r="N36" s="371">
        <f>INDEX('Total Agency'!$N$55:$CS$55,1,'Plan Yearly Summary'!A36)</f>
        <v>2582.5965452385622</v>
      </c>
      <c r="O36" s="372">
        <f>INDEX('Total Agency'!$N$66:$CS$66,1,'Plan Yearly Summary'!A36)</f>
        <v>0.22256217480996743</v>
      </c>
      <c r="P36" s="374">
        <f>INDEX('Total Agency'!$N$88:$CS$88,1,'Plan Yearly Summary'!A36)</f>
        <v>1.4408486282416026</v>
      </c>
      <c r="Q36" s="371">
        <f>INDEX('Total Agency'!$N$77:$CS$77,1,'Plan Yearly Summary'!A36)</f>
        <v>3721.1306895084845</v>
      </c>
      <c r="R36" s="373">
        <f>INDEX('Total Agency'!$N$99:$CS$99,1,'Plan Yearly Summary'!A36)</f>
        <v>16.095081640269612</v>
      </c>
      <c r="S36" s="371">
        <f>INDEX('Total Agency'!$N$29:$CS$29,1,'Plan Yearly Summary'!A36)</f>
        <v>59891.902241751806</v>
      </c>
      <c r="T36" s="373">
        <f>INDEX('Total Agency'!$N$110:$CS$110,1,'Plan Yearly Summary'!A36)</f>
        <v>23.190576302819075</v>
      </c>
      <c r="U36" s="373">
        <f>INDEX('Total Agency'!$N$121:$CS$121,1,'Plan Yearly Summary'!A36)</f>
        <v>5.1613450970519068</v>
      </c>
      <c r="V36" s="361"/>
      <c r="W36" s="361"/>
    </row>
    <row r="37" spans="1:24" x14ac:dyDescent="0.25">
      <c r="A37" s="381">
        <v>20</v>
      </c>
      <c r="B37" s="370">
        <v>8</v>
      </c>
      <c r="C37" s="371">
        <f>INDEX('Total Agency'!$N$42:$CS$42,1,A37)</f>
        <v>11603.932911977012</v>
      </c>
      <c r="D37" s="371">
        <f>INDEX('Total Agency'!$N$8:$CS$8,1,'Plan Yearly Summary'!A37)</f>
        <v>55</v>
      </c>
      <c r="E37" s="371">
        <f>INDEX('Total Agency'!$N$15:$CS$15,1,'Plan Yearly Summary'!A37)</f>
        <v>1413.2698134488169</v>
      </c>
      <c r="F37" s="371">
        <f>INDEX('Total Agency'!$N$13:$CS$13,1,'Plan Yearly Summary'!A37)</f>
        <v>720.29014693459794</v>
      </c>
      <c r="G37" s="372">
        <f>INDEX('Total Agency'!$N$12:$CS$12,1,'Plan Yearly Summary'!A37)</f>
        <v>0.32919697678498916</v>
      </c>
      <c r="H37" s="373">
        <f>INDEX('Total Agency'!$N$14:$CS$14,1,'Plan Yearly Summary'!A37)</f>
        <v>1.9620840566310582</v>
      </c>
      <c r="I37" s="371">
        <f>INDEX('Total Agency'!$N$34:$CS$34,1,'Plan Yearly Summary'!A37)</f>
        <v>1468.2698134488169</v>
      </c>
      <c r="J37" s="371">
        <f>INDEX('Total Agency'!$N$43:$CS$43,1,'Plan Yearly Summary'!A37)</f>
        <v>1029.4093431104357</v>
      </c>
      <c r="K37" s="372">
        <f>INDEX('Total Agency'!$N$44:$CS$44,1,'Plan Yearly Summary'!A37)</f>
        <v>8.8712107431087414E-2</v>
      </c>
      <c r="L37" s="371">
        <f>INDEX('Total Agency'!$N$11:$CS$11,1,'Plan Yearly Summary'!A37)</f>
        <v>2188.0217551482751</v>
      </c>
      <c r="M37" s="371">
        <f>INDEX('Total Agency'!$N$40:$CS$40,1,'Plan Yearly Summary'!A37)</f>
        <v>12042.793382315393</v>
      </c>
      <c r="N37" s="371">
        <f>INDEX('Total Agency'!$N$55:$CS$55,1,'Plan Yearly Summary'!A37)</f>
        <v>2717.1197833764895</v>
      </c>
      <c r="O37" s="372">
        <f>INDEX('Total Agency'!$N$66:$CS$66,1,'Plan Yearly Summary'!A37)</f>
        <v>0.22562205437872304</v>
      </c>
      <c r="P37" s="374">
        <f>INDEX('Total Agency'!$N$88:$CS$88,1,'Plan Yearly Summary'!A37)</f>
        <v>1.5241608204866186</v>
      </c>
      <c r="Q37" s="371">
        <f>INDEX('Total Agency'!$N$77:$CS$77,1,'Plan Yearly Summary'!A37)</f>
        <v>4141.3275183915339</v>
      </c>
      <c r="R37" s="373">
        <f>INDEX('Total Agency'!$N$99:$CS$99,1,'Plan Yearly Summary'!A37)</f>
        <v>16.070777184894332</v>
      </c>
      <c r="S37" s="371">
        <f>INDEX('Total Agency'!$N$29:$CS$29,1,'Plan Yearly Summary'!A37)</f>
        <v>66554.351797741721</v>
      </c>
      <c r="T37" s="373">
        <f>INDEX('Total Agency'!$N$110:$CS$110,1,'Plan Yearly Summary'!A37)</f>
        <v>24.494448939986174</v>
      </c>
      <c r="U37" s="373">
        <f>INDEX('Total Agency'!$N$121:$CS$121,1,'Plan Yearly Summary'!A37)</f>
        <v>5.5264878907144164</v>
      </c>
      <c r="V37" s="361"/>
      <c r="W37" s="361"/>
    </row>
    <row r="38" spans="1:24" x14ac:dyDescent="0.25">
      <c r="A38" s="381">
        <v>21</v>
      </c>
      <c r="B38" s="370">
        <v>9</v>
      </c>
      <c r="C38" s="371">
        <f>INDEX('Total Agency'!$N$42:$CS$42,1,A38)</f>
        <v>12042.793382315393</v>
      </c>
      <c r="D38" s="371">
        <f>INDEX('Total Agency'!$N$8:$CS$8,1,'Plan Yearly Summary'!A38)</f>
        <v>55</v>
      </c>
      <c r="E38" s="371">
        <f>INDEX('Total Agency'!$N$15:$CS$15,1,'Plan Yearly Summary'!A38)</f>
        <v>1666.9132116041837</v>
      </c>
      <c r="F38" s="371">
        <f>INDEX('Total Agency'!$N$13:$CS$13,1,'Plan Yearly Summary'!A38)</f>
        <v>786.34602710255399</v>
      </c>
      <c r="G38" s="372">
        <f>INDEX('Total Agency'!$N$12:$CS$12,1,'Plan Yearly Summary'!A38)</f>
        <v>0.33732219276996012</v>
      </c>
      <c r="H38" s="373">
        <f>INDEX('Total Agency'!$N$14:$CS$14,1,'Plan Yearly Summary'!A38)</f>
        <v>2.1198214960737478</v>
      </c>
      <c r="I38" s="371">
        <f>INDEX('Total Agency'!$N$34:$CS$34,1,'Plan Yearly Summary'!A38)</f>
        <v>1721.9132116041837</v>
      </c>
      <c r="J38" s="371">
        <f>INDEX('Total Agency'!$N$43:$CS$43,1,'Plan Yearly Summary'!A38)</f>
        <v>908.23483527129974</v>
      </c>
      <c r="K38" s="372">
        <f>INDEX('Total Agency'!$N$44:$CS$44,1,'Plan Yearly Summary'!A38)</f>
        <v>7.5417289530602172E-2</v>
      </c>
      <c r="L38" s="371">
        <f>INDEX('Total Agency'!$N$11:$CS$11,1,'Plan Yearly Summary'!A38)</f>
        <v>2331.1422846074338</v>
      </c>
      <c r="M38" s="371">
        <f>INDEX('Total Agency'!$N$40:$CS$40,1,'Plan Yearly Summary'!A38)</f>
        <v>12856.471758648277</v>
      </c>
      <c r="N38" s="371">
        <f>INDEX('Total Agency'!$N$55:$CS$55,1,'Plan Yearly Summary'!A38)</f>
        <v>2947.4328884488855</v>
      </c>
      <c r="O38" s="372">
        <f>INDEX('Total Agency'!$N$66:$CS$66,1,'Plan Yearly Summary'!A38)</f>
        <v>0.22925674662383244</v>
      </c>
      <c r="P38" s="374">
        <f>INDEX('Total Agency'!$N$88:$CS$88,1,'Plan Yearly Summary'!A38)</f>
        <v>1.5812574378218431</v>
      </c>
      <c r="Q38" s="371">
        <f>INDEX('Total Agency'!$N$77:$CS$77,1,'Plan Yearly Summary'!A38)</f>
        <v>4660.6501773405189</v>
      </c>
      <c r="R38" s="373">
        <f>INDEX('Total Agency'!$N$99:$CS$99,1,'Plan Yearly Summary'!A38)</f>
        <v>15.953615369207728</v>
      </c>
      <c r="S38" s="371">
        <f>INDEX('Total Agency'!$N$29:$CS$29,1,'Plan Yearly Summary'!A38)</f>
        <v>74354.220299720429</v>
      </c>
      <c r="T38" s="373">
        <f>INDEX('Total Agency'!$N$110:$CS$110,1,'Plan Yearly Summary'!A38)</f>
        <v>25.226772962708591</v>
      </c>
      <c r="U38" s="373">
        <f>INDEX('Total Agency'!$N$121:$CS$121,1,'Plan Yearly Summary'!A38)</f>
        <v>5.7834078972486305</v>
      </c>
      <c r="V38" s="361"/>
      <c r="W38" s="361"/>
    </row>
    <row r="39" spans="1:24" x14ac:dyDescent="0.25">
      <c r="A39" s="381">
        <v>22</v>
      </c>
      <c r="B39" s="370">
        <v>10</v>
      </c>
      <c r="C39" s="371">
        <f>INDEX('Total Agency'!$N$42:$CS$42,1,A39)</f>
        <v>12856.471758648278</v>
      </c>
      <c r="D39" s="371">
        <f>INDEX('Total Agency'!$N$8:$CS$8,1,'Plan Yearly Summary'!A39)</f>
        <v>55</v>
      </c>
      <c r="E39" s="371">
        <f>INDEX('Total Agency'!$N$15:$CS$15,1,'Plan Yearly Summary'!A39)</f>
        <v>1293.7400579646248</v>
      </c>
      <c r="F39" s="371">
        <f>INDEX('Total Agency'!$N$13:$CS$13,1,'Plan Yearly Summary'!A39)</f>
        <v>659.77161116243224</v>
      </c>
      <c r="G39" s="372">
        <f>INDEX('Total Agency'!$N$12:$CS$12,1,'Plan Yearly Summary'!A39)</f>
        <v>0.2918471990714987</v>
      </c>
      <c r="H39" s="373">
        <f>INDEX('Total Agency'!$N$14:$CS$14,1,'Plan Yearly Summary'!A39)</f>
        <v>1.9608907629190384</v>
      </c>
      <c r="I39" s="371">
        <f>INDEX('Total Agency'!$N$34:$CS$34,1,'Plan Yearly Summary'!A39)</f>
        <v>1348.7400579646246</v>
      </c>
      <c r="J39" s="371">
        <f>INDEX('Total Agency'!$N$43:$CS$43,1,'Plan Yearly Summary'!A39)</f>
        <v>1030.5824988376535</v>
      </c>
      <c r="K39" s="372">
        <f>INDEX('Total Agency'!$N$44:$CS$44,1,'Plan Yearly Summary'!A39)</f>
        <v>8.0160600683029715E-2</v>
      </c>
      <c r="L39" s="371">
        <f>INDEX('Total Agency'!$N$11:$CS$11,1,'Plan Yearly Summary'!A39)</f>
        <v>2260.6748094943919</v>
      </c>
      <c r="M39" s="371">
        <f>INDEX('Total Agency'!$N$40:$CS$40,1,'Plan Yearly Summary'!A39)</f>
        <v>13174.629317775247</v>
      </c>
      <c r="N39" s="371">
        <f>INDEX('Total Agency'!$N$55:$CS$55,1,'Plan Yearly Summary'!A39)</f>
        <v>3001.7602851599686</v>
      </c>
      <c r="O39" s="372">
        <f>INDEX('Total Agency'!$N$66:$CS$66,1,'Plan Yearly Summary'!A39)</f>
        <v>0.22784400325480014</v>
      </c>
      <c r="P39" s="374">
        <f>INDEX('Total Agency'!$N$88:$CS$88,1,'Plan Yearly Summary'!A39)</f>
        <v>1.4617330421115176</v>
      </c>
      <c r="Q39" s="371">
        <f>INDEX('Total Agency'!$N$77:$CS$77,1,'Plan Yearly Summary'!A39)</f>
        <v>4387.7721933164175</v>
      </c>
      <c r="R39" s="373">
        <f>INDEX('Total Agency'!$N$99:$CS$99,1,'Plan Yearly Summary'!A39)</f>
        <v>16.032963006433</v>
      </c>
      <c r="S39" s="371">
        <f>INDEX('Total Agency'!$N$29:$CS$29,1,'Plan Yearly Summary'!A39)</f>
        <v>70348.989256097513</v>
      </c>
      <c r="T39" s="373">
        <f>INDEX('Total Agency'!$N$110:$CS$110,1,'Plan Yearly Summary'!A39)</f>
        <v>23.435911789454735</v>
      </c>
      <c r="U39" s="373">
        <f>INDEX('Total Agency'!$N$121:$CS$121,1,'Plan Yearly Summary'!A39)</f>
        <v>5.3397319620357333</v>
      </c>
      <c r="V39" s="361"/>
      <c r="W39" s="361"/>
    </row>
    <row r="40" spans="1:24" x14ac:dyDescent="0.25">
      <c r="A40" s="381">
        <v>23</v>
      </c>
      <c r="B40" s="370">
        <v>11</v>
      </c>
      <c r="C40" s="371">
        <f>INDEX('Total Agency'!$N$42:$CS$42,1,A40)</f>
        <v>13174.629317775245</v>
      </c>
      <c r="D40" s="371">
        <f>INDEX('Total Agency'!$N$8:$CS$8,1,'Plan Yearly Summary'!A40)</f>
        <v>45</v>
      </c>
      <c r="E40" s="371">
        <f>INDEX('Total Agency'!$N$15:$CS$15,1,'Plan Yearly Summary'!A40)</f>
        <v>1539.0841279619865</v>
      </c>
      <c r="F40" s="371">
        <f>INDEX('Total Agency'!$N$13:$CS$13,1,'Plan Yearly Summary'!A40)</f>
        <v>784.23233302683741</v>
      </c>
      <c r="G40" s="372">
        <f>INDEX('Total Agency'!$N$12:$CS$12,1,'Plan Yearly Summary'!A40)</f>
        <v>0.32943032963412705</v>
      </c>
      <c r="H40" s="373">
        <f>INDEX('Total Agency'!$N$14:$CS$14,1,'Plan Yearly Summary'!A40)</f>
        <v>1.9625359260841866</v>
      </c>
      <c r="I40" s="371">
        <f>INDEX('Total Agency'!$N$34:$CS$34,1,'Plan Yearly Summary'!A40)</f>
        <v>1584.0841279619865</v>
      </c>
      <c r="J40" s="371">
        <f>INDEX('Total Agency'!$N$43:$CS$43,1,'Plan Yearly Summary'!A40)</f>
        <v>986.59264978515421</v>
      </c>
      <c r="K40" s="372">
        <f>INDEX('Total Agency'!$N$44:$CS$44,1,'Plan Yearly Summary'!A40)</f>
        <v>7.4885799515743548E-2</v>
      </c>
      <c r="L40" s="371">
        <f>INDEX('Total Agency'!$N$11:$CS$11,1,'Plan Yearly Summary'!A40)</f>
        <v>2380.5711328942421</v>
      </c>
      <c r="M40" s="371">
        <f>INDEX('Total Agency'!$N$40:$CS$40,1,'Plan Yearly Summary'!A40)</f>
        <v>13772.12079595208</v>
      </c>
      <c r="N40" s="371">
        <f>INDEX('Total Agency'!$N$55:$CS$55,1,'Plan Yearly Summary'!A40)</f>
        <v>3174.6181719923029</v>
      </c>
      <c r="O40" s="372">
        <f>INDEX('Total Agency'!$N$66:$CS$66,1,'Plan Yearly Summary'!A40)</f>
        <v>0.23051047976034242</v>
      </c>
      <c r="P40" s="374">
        <f>INDEX('Total Agency'!$N$88:$CS$88,1,'Plan Yearly Summary'!A40)</f>
        <v>1.5267788353612097</v>
      </c>
      <c r="Q40" s="371">
        <f>INDEX('Total Agency'!$N$77:$CS$77,1,'Plan Yearly Summary'!A40)</f>
        <v>4846.9398353509405</v>
      </c>
      <c r="R40" s="373">
        <f>INDEX('Total Agency'!$N$99:$CS$99,1,'Plan Yearly Summary'!A40)</f>
        <v>16.089004853403338</v>
      </c>
      <c r="S40" s="371">
        <f>INDEX('Total Agency'!$N$29:$CS$29,1,'Plan Yearly Summary'!A40)</f>
        <v>77982.43853511526</v>
      </c>
      <c r="T40" s="373">
        <f>INDEX('Total Agency'!$N$110:$CS$110,1,'Plan Yearly Summary'!A40)</f>
        <v>24.564352092199996</v>
      </c>
      <c r="U40" s="373">
        <f>INDEX('Total Agency'!$N$121:$CS$121,1,'Plan Yearly Summary'!A40)</f>
        <v>5.6623405857749924</v>
      </c>
      <c r="V40" s="361"/>
      <c r="W40" s="361"/>
    </row>
    <row r="41" spans="1:24" x14ac:dyDescent="0.25">
      <c r="A41" s="381">
        <v>24</v>
      </c>
      <c r="B41" s="370">
        <v>12</v>
      </c>
      <c r="C41" s="371">
        <f>INDEX('Total Agency'!$N$42:$CS$42,1,A41)</f>
        <v>13772.12079595208</v>
      </c>
      <c r="D41" s="371">
        <f>INDEX('Total Agency'!$N$8:$CS$8,1,'Plan Yearly Summary'!A41)</f>
        <v>45</v>
      </c>
      <c r="E41" s="371">
        <f>INDEX('Total Agency'!$N$15:$CS$15,1,'Plan Yearly Summary'!A41)</f>
        <v>1796.0022303166488</v>
      </c>
      <c r="F41" s="371">
        <f>INDEX('Total Agency'!$N$13:$CS$13,1,'Plan Yearly Summary'!A41)</f>
        <v>846.68432047839724</v>
      </c>
      <c r="G41" s="372">
        <f>INDEX('Total Agency'!$N$12:$CS$12,1,'Plan Yearly Summary'!A41)</f>
        <v>0.3375351813234837</v>
      </c>
      <c r="H41" s="373">
        <f>INDEX('Total Agency'!$N$14:$CS$14,1,'Plan Yearly Summary'!A41)</f>
        <v>2.1212182473178007</v>
      </c>
      <c r="I41" s="371">
        <f>INDEX('Total Agency'!$N$34:$CS$34,1,'Plan Yearly Summary'!A41)</f>
        <v>1841.0022303166488</v>
      </c>
      <c r="J41" s="371">
        <f>INDEX('Total Agency'!$N$43:$CS$43,1,'Plan Yearly Summary'!A41)</f>
        <v>871.45225724515694</v>
      </c>
      <c r="K41" s="372">
        <f>INDEX('Total Agency'!$N$44:$CS$44,1,'Plan Yearly Summary'!A41)</f>
        <v>6.3276547610684283E-2</v>
      </c>
      <c r="L41" s="371">
        <f>INDEX('Total Agency'!$N$11:$CS$11,1,'Plan Yearly Summary'!A41)</f>
        <v>2508.4328014594726</v>
      </c>
      <c r="M41" s="371">
        <f>INDEX('Total Agency'!$N$40:$CS$40,1,'Plan Yearly Summary'!A41)</f>
        <v>14741.670769023571</v>
      </c>
      <c r="N41" s="371">
        <f>INDEX('Total Agency'!$N$55:$CS$55,1,'Plan Yearly Summary'!A41)</f>
        <v>3445.3602368077322</v>
      </c>
      <c r="O41" s="372">
        <f>INDEX('Total Agency'!$N$66:$CS$66,1,'Plan Yearly Summary'!A41)</f>
        <v>0.2337157226470836</v>
      </c>
      <c r="P41" s="374">
        <f>INDEX('Total Agency'!$N$88:$CS$88,1,'Plan Yearly Summary'!A41)</f>
        <v>1.5853491003332512</v>
      </c>
      <c r="Q41" s="371">
        <f>INDEX('Total Agency'!$N$77:$CS$77,1,'Plan Yearly Summary'!A41)</f>
        <v>5462.0987517470958</v>
      </c>
      <c r="R41" s="373">
        <f>INDEX('Total Agency'!$N$99:$CS$99,1,'Plan Yearly Summary'!A41)</f>
        <v>15.984195138035355</v>
      </c>
      <c r="S41" s="371">
        <f>INDEX('Total Agency'!$N$29:$CS$29,1,'Plan Yearly Summary'!A41)</f>
        <v>87307.252311144912</v>
      </c>
      <c r="T41" s="373">
        <f>INDEX('Total Agency'!$N$110:$CS$110,1,'Plan Yearly Summary'!A41)</f>
        <v>25.340529381635481</v>
      </c>
      <c r="U41" s="373">
        <f>INDEX('Total Agency'!$N$121:$CS$121,1,'Plan Yearly Summary'!A41)</f>
        <v>5.9224801366885904</v>
      </c>
      <c r="V41" s="361"/>
      <c r="W41" s="361"/>
    </row>
    <row r="42" spans="1:24" s="382" customFormat="1" ht="30" x14ac:dyDescent="0.25">
      <c r="B42" s="383" t="s">
        <v>271</v>
      </c>
      <c r="C42" s="384">
        <f>C41</f>
        <v>13772.12079595208</v>
      </c>
      <c r="D42" s="384">
        <f>SUM(D30:D41)</f>
        <v>550</v>
      </c>
      <c r="E42" s="384">
        <f>SUM(E30:E41)</f>
        <v>14832.93032320885</v>
      </c>
      <c r="F42" s="384">
        <f>SUM(F30:F41)</f>
        <v>7506.1879405933696</v>
      </c>
      <c r="G42" s="385">
        <f>SUM(F30:F41)/SUM(L30:L41)</f>
        <v>0.29497624576059656</v>
      </c>
      <c r="H42" s="386">
        <f>E42/F42</f>
        <v>1.9760936497463046</v>
      </c>
      <c r="I42" s="384">
        <f>SUM(I30:I41)</f>
        <v>15382.93032320885</v>
      </c>
      <c r="J42" s="384">
        <f>SUM(J30:J41)</f>
        <v>10886.183253170277</v>
      </c>
      <c r="K42" s="385">
        <f>SUM(J30:J41)/SUM(C30:C41)</f>
        <v>7.9992316692111987E-2</v>
      </c>
      <c r="L42" s="384">
        <f>L41</f>
        <v>2508.4328014594726</v>
      </c>
      <c r="M42" s="384">
        <f>M41</f>
        <v>14741.670769023571</v>
      </c>
      <c r="N42" s="384">
        <f>SUM(N30:N41)</f>
        <v>29395.952996976965</v>
      </c>
      <c r="O42" s="385">
        <f>N42/SUM(M30:M41)</f>
        <v>0.20909422924719515</v>
      </c>
      <c r="P42" s="387">
        <f>Q42/N42</f>
        <v>1.4838163748627737</v>
      </c>
      <c r="Q42" s="384">
        <f>SUM(Q30:Q41)</f>
        <v>43618.19641161085</v>
      </c>
      <c r="R42" s="386">
        <f>S42/Q42</f>
        <v>16.051940334403685</v>
      </c>
      <c r="S42" s="384">
        <f>SUM(S30:S41)</f>
        <v>700156.68629347836</v>
      </c>
      <c r="T42" s="386">
        <f>S42/N42</f>
        <v>23.81813191650842</v>
      </c>
      <c r="U42" s="386">
        <f>S42/SUM(M30:M41)</f>
        <v>4.9802339351903466</v>
      </c>
      <c r="V42" s="388"/>
      <c r="W42" s="388"/>
      <c r="X42" s="389"/>
    </row>
    <row r="44" spans="1:24" ht="38.25" x14ac:dyDescent="0.25">
      <c r="B44" s="352">
        <v>2018</v>
      </c>
      <c r="C44" s="363" t="s">
        <v>259</v>
      </c>
      <c r="D44" s="363" t="s">
        <v>260</v>
      </c>
      <c r="E44" s="363" t="s">
        <v>261</v>
      </c>
      <c r="F44" s="363" t="s">
        <v>244</v>
      </c>
      <c r="G44" s="364" t="s">
        <v>243</v>
      </c>
      <c r="H44" s="365" t="s">
        <v>262</v>
      </c>
      <c r="I44" s="363" t="s">
        <v>263</v>
      </c>
      <c r="J44" s="363" t="s">
        <v>264</v>
      </c>
      <c r="K44" s="364" t="s">
        <v>265</v>
      </c>
      <c r="L44" s="363" t="s">
        <v>266</v>
      </c>
      <c r="M44" s="363" t="s">
        <v>234</v>
      </c>
      <c r="N44" s="363" t="s">
        <v>267</v>
      </c>
      <c r="O44" s="364" t="s">
        <v>50</v>
      </c>
      <c r="P44" s="366" t="s">
        <v>268</v>
      </c>
      <c r="Q44" s="363" t="s">
        <v>269</v>
      </c>
      <c r="R44" s="365" t="s">
        <v>106</v>
      </c>
      <c r="S44" s="363" t="s">
        <v>52</v>
      </c>
      <c r="T44" s="365" t="s">
        <v>252</v>
      </c>
      <c r="U44" s="365" t="s">
        <v>270</v>
      </c>
      <c r="V44" s="367"/>
      <c r="W44" s="367"/>
      <c r="X44" s="368"/>
    </row>
    <row r="45" spans="1:24" x14ac:dyDescent="0.25">
      <c r="A45" s="381">
        <v>25</v>
      </c>
      <c r="B45" s="370">
        <v>1</v>
      </c>
      <c r="C45" s="371">
        <f>INDEX('Total Agency'!$N$42:$CS$42,1,A45)</f>
        <v>14741.670769023571</v>
      </c>
      <c r="D45" s="371">
        <f>INDEX('Total Agency'!$N$8:$CS$8,1,'Plan Yearly Summary'!A45)</f>
        <v>20</v>
      </c>
      <c r="E45" s="371">
        <f>INDEX('Total Agency'!$N$15:$CS$15,1,'Plan Yearly Summary'!A45)</f>
        <v>515.05978658248364</v>
      </c>
      <c r="F45" s="371">
        <f>INDEX('Total Agency'!$N$13:$CS$13,1,'Plan Yearly Summary'!A45)</f>
        <v>343.37319105498904</v>
      </c>
      <c r="G45" s="372">
        <f>INDEX('Total Agency'!$N$12:$CS$12,1,'Plan Yearly Summary'!A45)</f>
        <v>0.15</v>
      </c>
      <c r="H45" s="373">
        <f>INDEX('Total Agency'!$N$14:$CS$14,1,'Plan Yearly Summary'!A45)</f>
        <v>1.5000000000000002</v>
      </c>
      <c r="I45" s="371">
        <f>INDEX('Total Agency'!$N$34:$CS$34,1,'Plan Yearly Summary'!A45)</f>
        <v>535.05978658248364</v>
      </c>
      <c r="J45" s="371">
        <f>INDEX('Total Agency'!$N$43:$CS$43,1,'Plan Yearly Summary'!A45)</f>
        <v>1671.7429730438544</v>
      </c>
      <c r="K45" s="372">
        <f>INDEX('Total Agency'!$N$44:$CS$44,1,'Plan Yearly Summary'!A45)</f>
        <v>0.11340254434094812</v>
      </c>
      <c r="L45" s="371">
        <f>INDEX('Total Agency'!$N$11:$CS$11,1,'Plan Yearly Summary'!A45)</f>
        <v>2289.1546070332602</v>
      </c>
      <c r="M45" s="371">
        <f>INDEX('Total Agency'!$N$40:$CS$40,1,'Plan Yearly Summary'!A45)</f>
        <v>13604.9875825622</v>
      </c>
      <c r="N45" s="371">
        <f>INDEX('Total Agency'!$N$55:$CS$55,1,'Plan Yearly Summary'!A45)</f>
        <v>1582.9374466831032</v>
      </c>
      <c r="O45" s="372">
        <f>INDEX('Total Agency'!$N$66:$CS$66,1,'Plan Yearly Summary'!A45)</f>
        <v>0.116349789889701</v>
      </c>
      <c r="P45" s="374">
        <f>INDEX('Total Agency'!$N$88:$CS$88,1,'Plan Yearly Summary'!A45)</f>
        <v>1.2778620962690843</v>
      </c>
      <c r="Q45" s="371">
        <f>INDEX('Total Agency'!$N$77:$CS$77,1,'Plan Yearly Summary'!A45)</f>
        <v>2022.7757638813021</v>
      </c>
      <c r="R45" s="373">
        <f>INDEX('Total Agency'!$N$99:$CS$99,1,'Plan Yearly Summary'!A45)</f>
        <v>16.967425855815126</v>
      </c>
      <c r="S45" s="371">
        <f>INDEX('Total Agency'!$N$29:$CS$29,1,'Plan Yearly Summary'!A45)</f>
        <v>34321.297796595798</v>
      </c>
      <c r="T45" s="373">
        <f>INDEX('Total Agency'!$N$110:$CS$110,1,'Plan Yearly Summary'!A45)</f>
        <v>21.682030372402178</v>
      </c>
      <c r="U45" s="373">
        <f>INDEX('Total Agency'!$N$121:$CS$121,1,'Plan Yearly Summary'!A45)</f>
        <v>2.5226996782111093</v>
      </c>
      <c r="V45" s="361"/>
      <c r="W45" s="361"/>
    </row>
    <row r="46" spans="1:24" x14ac:dyDescent="0.25">
      <c r="A46" s="381">
        <v>26</v>
      </c>
      <c r="B46" s="370">
        <v>2</v>
      </c>
      <c r="C46" s="371">
        <f>INDEX('Total Agency'!$N$42:$CS$42,1,A46)</f>
        <v>13604.987582562198</v>
      </c>
      <c r="D46" s="371">
        <f>INDEX('Total Agency'!$N$8:$CS$8,1,'Plan Yearly Summary'!A46)</f>
        <v>20</v>
      </c>
      <c r="E46" s="371">
        <f>INDEX('Total Agency'!$N$15:$CS$15,1,'Plan Yearly Summary'!A46)</f>
        <v>537.01642889980712</v>
      </c>
      <c r="F46" s="371">
        <f>INDEX('Total Agency'!$N$13:$CS$13,1,'Plan Yearly Summary'!A46)</f>
        <v>358.01095259987142</v>
      </c>
      <c r="G46" s="372">
        <f>INDEX('Total Agency'!$N$12:$CS$12,1,'Plan Yearly Summary'!A46)</f>
        <v>0.15000000000000002</v>
      </c>
      <c r="H46" s="373">
        <f>INDEX('Total Agency'!$N$14:$CS$14,1,'Plan Yearly Summary'!A46)</f>
        <v>1.5</v>
      </c>
      <c r="I46" s="371">
        <f>INDEX('Total Agency'!$N$34:$CS$34,1,'Plan Yearly Summary'!A46)</f>
        <v>557.01642889980712</v>
      </c>
      <c r="J46" s="371">
        <f>INDEX('Total Agency'!$N$43:$CS$43,1,'Plan Yearly Summary'!A46)</f>
        <v>1273.3133735574138</v>
      </c>
      <c r="K46" s="372">
        <f>INDEX('Total Agency'!$N$44:$CS$44,1,'Plan Yearly Summary'!A46)</f>
        <v>9.3591660104816746E-2</v>
      </c>
      <c r="L46" s="371">
        <f>INDEX('Total Agency'!$N$11:$CS$11,1,'Plan Yearly Summary'!A46)</f>
        <v>2386.7396839991425</v>
      </c>
      <c r="M46" s="371">
        <f>INDEX('Total Agency'!$N$40:$CS$40,1,'Plan Yearly Summary'!A46)</f>
        <v>12888.690637904594</v>
      </c>
      <c r="N46" s="371">
        <f>INDEX('Total Agency'!$N$55:$CS$55,1,'Plan Yearly Summary'!A46)</f>
        <v>1449.3709552794019</v>
      </c>
      <c r="O46" s="372">
        <f>INDEX('Total Agency'!$N$66:$CS$66,1,'Plan Yearly Summary'!A46)</f>
        <v>0.11245292450552885</v>
      </c>
      <c r="P46" s="374">
        <f>INDEX('Total Agency'!$N$88:$CS$88,1,'Plan Yearly Summary'!A46)</f>
        <v>1.2868391818636229</v>
      </c>
      <c r="Q46" s="371">
        <f>INDEX('Total Agency'!$N$77:$CS$77,1,'Plan Yearly Summary'!A46)</f>
        <v>1865.107334308643</v>
      </c>
      <c r="R46" s="373">
        <f>INDEX('Total Agency'!$N$99:$CS$99,1,'Plan Yearly Summary'!A46)</f>
        <v>17.291727596242325</v>
      </c>
      <c r="S46" s="371">
        <f>INDEX('Total Agency'!$N$29:$CS$29,1,'Plan Yearly Summary'!A46)</f>
        <v>32250.92796261872</v>
      </c>
      <c r="T46" s="373">
        <f>INDEX('Total Agency'!$N$110:$CS$110,1,'Plan Yearly Summary'!A46)</f>
        <v>22.251672592957103</v>
      </c>
      <c r="U46" s="373">
        <f>INDEX('Total Agency'!$N$121:$CS$121,1,'Plan Yearly Summary'!A46)</f>
        <v>2.5022656582175506</v>
      </c>
      <c r="V46" s="361"/>
      <c r="W46" s="361"/>
    </row>
    <row r="47" spans="1:24" x14ac:dyDescent="0.25">
      <c r="A47" s="381">
        <v>27</v>
      </c>
      <c r="B47" s="370">
        <v>3</v>
      </c>
      <c r="C47" s="371">
        <f>INDEX('Total Agency'!$N$42:$CS$42,1,A47)</f>
        <v>12888.690637904592</v>
      </c>
      <c r="D47" s="371">
        <f>INDEX('Total Agency'!$N$8:$CS$8,1,'Plan Yearly Summary'!A47)</f>
        <v>60</v>
      </c>
      <c r="E47" s="371">
        <f>INDEX('Total Agency'!$N$15:$CS$15,1,'Plan Yearly Summary'!A47)</f>
        <v>1664.5412856817002</v>
      </c>
      <c r="F47" s="371">
        <f>INDEX('Total Agency'!$N$13:$CS$13,1,'Plan Yearly Summary'!A47)</f>
        <v>832.27064284085009</v>
      </c>
      <c r="G47" s="372">
        <f>INDEX('Total Agency'!$N$12:$CS$12,1,'Plan Yearly Summary'!A47)</f>
        <v>0.32918257180423233</v>
      </c>
      <c r="H47" s="373">
        <f>INDEX('Total Agency'!$N$14:$CS$14,1,'Plan Yearly Summary'!A47)</f>
        <v>2</v>
      </c>
      <c r="I47" s="371">
        <f>INDEX('Total Agency'!$N$34:$CS$34,1,'Plan Yearly Summary'!A47)</f>
        <v>1724.5412856817002</v>
      </c>
      <c r="J47" s="371">
        <f>INDEX('Total Agency'!$N$43:$CS$43,1,'Plan Yearly Summary'!A47)</f>
        <v>1281.0984178641611</v>
      </c>
      <c r="K47" s="372">
        <f>INDEX('Total Agency'!$N$44:$CS$44,1,'Plan Yearly Summary'!A47)</f>
        <v>9.9397095783845937E-2</v>
      </c>
      <c r="L47" s="371">
        <f>INDEX('Total Agency'!$N$11:$CS$11,1,'Plan Yearly Summary'!A47)</f>
        <v>2528.2949770980235</v>
      </c>
      <c r="M47" s="371">
        <f>INDEX('Total Agency'!$N$40:$CS$40,1,'Plan Yearly Summary'!A47)</f>
        <v>13332.133505722133</v>
      </c>
      <c r="N47" s="371">
        <f>INDEX('Total Agency'!$N$55:$CS$55,1,'Plan Yearly Summary'!A47)</f>
        <v>2921.5791679013128</v>
      </c>
      <c r="O47" s="372">
        <f>INDEX('Total Agency'!$N$66:$CS$66,1,'Plan Yearly Summary'!A47)</f>
        <v>0.21913815719347357</v>
      </c>
      <c r="P47" s="374">
        <f>INDEX('Total Agency'!$N$88:$CS$88,1,'Plan Yearly Summary'!A47)</f>
        <v>1.4362270487018023</v>
      </c>
      <c r="Q47" s="371">
        <f>INDEX('Total Agency'!$N$77:$CS$77,1,'Plan Yearly Summary'!A47)</f>
        <v>4196.0510258635695</v>
      </c>
      <c r="R47" s="373">
        <f>INDEX('Total Agency'!$N$99:$CS$99,1,'Plan Yearly Summary'!A47)</f>
        <v>16.845463532862691</v>
      </c>
      <c r="S47" s="371">
        <f>INDEX('Total Agency'!$N$29:$CS$29,1,'Plan Yearly Summary'!A47)</f>
        <v>70684.424538215841</v>
      </c>
      <c r="T47" s="373">
        <f>INDEX('Total Agency'!$N$110:$CS$110,1,'Plan Yearly Summary'!A47)</f>
        <v>24.193910373817214</v>
      </c>
      <c r="U47" s="373">
        <f>INDEX('Total Agency'!$N$121:$CS$121,1,'Plan Yearly Summary'!A47)</f>
        <v>5.3018089346223682</v>
      </c>
      <c r="V47" s="361"/>
      <c r="W47" s="361"/>
    </row>
    <row r="48" spans="1:24" x14ac:dyDescent="0.25">
      <c r="A48" s="381">
        <v>28</v>
      </c>
      <c r="B48" s="370">
        <v>4</v>
      </c>
      <c r="C48" s="371">
        <f>INDEX('Total Agency'!$N$42:$CS$42,1,A48)</f>
        <v>13332.133505722135</v>
      </c>
      <c r="D48" s="371">
        <f>INDEX('Total Agency'!$N$8:$CS$8,1,'Plan Yearly Summary'!A48)</f>
        <v>60</v>
      </c>
      <c r="E48" s="371">
        <f>INDEX('Total Agency'!$N$15:$CS$15,1,'Plan Yearly Summary'!A48)</f>
        <v>1494.0072459593921</v>
      </c>
      <c r="F48" s="371">
        <f>INDEX('Total Agency'!$N$13:$CS$13,1,'Plan Yearly Summary'!A48)</f>
        <v>747.00362297969605</v>
      </c>
      <c r="G48" s="372">
        <f>INDEX('Total Agency'!$N$12:$CS$12,1,'Plan Yearly Summary'!A48)</f>
        <v>0.30835345119331553</v>
      </c>
      <c r="H48" s="373">
        <f>INDEX('Total Agency'!$N$14:$CS$14,1,'Plan Yearly Summary'!A48)</f>
        <v>2</v>
      </c>
      <c r="I48" s="371">
        <f>INDEX('Total Agency'!$N$34:$CS$34,1,'Plan Yearly Summary'!A48)</f>
        <v>1554.0072459593921</v>
      </c>
      <c r="J48" s="371">
        <f>INDEX('Total Agency'!$N$43:$CS$43,1,'Plan Yearly Summary'!A48)</f>
        <v>1292.5559098714639</v>
      </c>
      <c r="K48" s="372">
        <f>INDEX('Total Agency'!$N$44:$CS$44,1,'Plan Yearly Summary'!A48)</f>
        <v>9.6950417524449523E-2</v>
      </c>
      <c r="L48" s="371">
        <f>INDEX('Total Agency'!$N$11:$CS$11,1,'Plan Yearly Summary'!A48)</f>
        <v>2422.5563880956151</v>
      </c>
      <c r="M48" s="371">
        <f>INDEX('Total Agency'!$N$40:$CS$40,1,'Plan Yearly Summary'!A48)</f>
        <v>13593.584841810061</v>
      </c>
      <c r="N48" s="371">
        <f>INDEX('Total Agency'!$N$55:$CS$55,1,'Plan Yearly Summary'!A48)</f>
        <v>2952.1925253690551</v>
      </c>
      <c r="O48" s="372">
        <f>INDEX('Total Agency'!$N$66:$CS$66,1,'Plan Yearly Summary'!A48)</f>
        <v>0.21717542206298204</v>
      </c>
      <c r="P48" s="374">
        <f>INDEX('Total Agency'!$N$88:$CS$88,1,'Plan Yearly Summary'!A48)</f>
        <v>1.4338160443113994</v>
      </c>
      <c r="Q48" s="371">
        <f>INDEX('Total Agency'!$N$77:$CS$77,1,'Plan Yearly Summary'!A48)</f>
        <v>4232.9010087703391</v>
      </c>
      <c r="R48" s="373">
        <f>INDEX('Total Agency'!$N$99:$CS$99,1,'Plan Yearly Summary'!A48)</f>
        <v>16.631898843533289</v>
      </c>
      <c r="S48" s="371">
        <f>INDEX('Total Agency'!$N$29:$CS$29,1,'Plan Yearly Summary'!A48)</f>
        <v>70401.181392558297</v>
      </c>
      <c r="T48" s="373">
        <f>INDEX('Total Agency'!$N$110:$CS$110,1,'Plan Yearly Summary'!A48)</f>
        <v>23.84708340922224</v>
      </c>
      <c r="U48" s="373">
        <f>INDEX('Total Agency'!$N$121:$CS$121,1,'Plan Yearly Summary'!A48)</f>
        <v>5.1790004043689768</v>
      </c>
      <c r="V48" s="361"/>
      <c r="W48" s="361"/>
    </row>
    <row r="49" spans="1:24" x14ac:dyDescent="0.25">
      <c r="A49" s="381">
        <v>29</v>
      </c>
      <c r="B49" s="370">
        <v>5</v>
      </c>
      <c r="C49" s="371">
        <f>INDEX('Total Agency'!$N$42:$CS$42,1,A49)</f>
        <v>13593.584841810061</v>
      </c>
      <c r="D49" s="371">
        <f>INDEX('Total Agency'!$N$8:$CS$8,1,'Plan Yearly Summary'!A49)</f>
        <v>55</v>
      </c>
      <c r="E49" s="371">
        <f>INDEX('Total Agency'!$N$15:$CS$15,1,'Plan Yearly Summary'!A49)</f>
        <v>1717.062062433153</v>
      </c>
      <c r="F49" s="371">
        <f>INDEX('Total Agency'!$N$13:$CS$13,1,'Plan Yearly Summary'!A49)</f>
        <v>858.53103121657648</v>
      </c>
      <c r="G49" s="372">
        <f>INDEX('Total Agency'!$N$12:$CS$12,1,'Plan Yearly Summary'!A49)</f>
        <v>0.33741061672598316</v>
      </c>
      <c r="H49" s="373">
        <f>INDEX('Total Agency'!$N$14:$CS$14,1,'Plan Yearly Summary'!A49)</f>
        <v>2</v>
      </c>
      <c r="I49" s="371">
        <f>INDEX('Total Agency'!$N$34:$CS$34,1,'Plan Yearly Summary'!A49)</f>
        <v>1772.062062433153</v>
      </c>
      <c r="J49" s="371">
        <f>INDEX('Total Agency'!$N$43:$CS$43,1,'Plan Yearly Summary'!A49)</f>
        <v>1287.3934305154908</v>
      </c>
      <c r="K49" s="372">
        <f>INDEX('Total Agency'!$N$44:$CS$44,1,'Plan Yearly Summary'!A49)</f>
        <v>9.470595472033462E-2</v>
      </c>
      <c r="L49" s="371">
        <f>INDEX('Total Agency'!$N$11:$CS$11,1,'Plan Yearly Summary'!A49)</f>
        <v>2544.4695236540347</v>
      </c>
      <c r="M49" s="371">
        <f>INDEX('Total Agency'!$N$40:$CS$40,1,'Plan Yearly Summary'!A49)</f>
        <v>14078.253473727724</v>
      </c>
      <c r="N49" s="371">
        <f>INDEX('Total Agency'!$N$55:$CS$55,1,'Plan Yearly Summary'!A49)</f>
        <v>3116.1239692344175</v>
      </c>
      <c r="O49" s="372">
        <f>INDEX('Total Agency'!$N$66:$CS$66,1,'Plan Yearly Summary'!A49)</f>
        <v>0.22134307888756258</v>
      </c>
      <c r="P49" s="374">
        <f>INDEX('Total Agency'!$N$88:$CS$88,1,'Plan Yearly Summary'!A49)</f>
        <v>1.5615250801310403</v>
      </c>
      <c r="Q49" s="371">
        <f>INDEX('Total Agency'!$N$77:$CS$77,1,'Plan Yearly Summary'!A49)</f>
        <v>4865.9057307570292</v>
      </c>
      <c r="R49" s="373">
        <f>INDEX('Total Agency'!$N$99:$CS$99,1,'Plan Yearly Summary'!A49)</f>
        <v>16.725604269828892</v>
      </c>
      <c r="S49" s="371">
        <f>INDEX('Total Agency'!$N$29:$CS$29,1,'Plan Yearly Summary'!A49)</f>
        <v>81385.213666934636</v>
      </c>
      <c r="T49" s="373">
        <f>INDEX('Total Agency'!$N$110:$CS$110,1,'Plan Yearly Summary'!A49)</f>
        <v>26.11745054768463</v>
      </c>
      <c r="U49" s="373">
        <f>INDEX('Total Agency'!$N$121:$CS$121,1,'Plan Yearly Summary'!A49)</f>
        <v>5.7809169169181729</v>
      </c>
      <c r="V49" s="361"/>
      <c r="W49" s="361"/>
    </row>
    <row r="50" spans="1:24" x14ac:dyDescent="0.25">
      <c r="A50" s="381">
        <v>30</v>
      </c>
      <c r="B50" s="370">
        <v>6</v>
      </c>
      <c r="C50" s="371">
        <f>INDEX('Total Agency'!$N$42:$CS$42,1,A50)</f>
        <v>14078.253473727724</v>
      </c>
      <c r="D50" s="371">
        <f>INDEX('Total Agency'!$N$8:$CS$8,1,'Plan Yearly Summary'!A50)</f>
        <v>55</v>
      </c>
      <c r="E50" s="371">
        <f>INDEX('Total Agency'!$N$15:$CS$15,1,'Plan Yearly Summary'!A50)</f>
        <v>1868.8874177449056</v>
      </c>
      <c r="F50" s="371">
        <f>INDEX('Total Agency'!$N$13:$CS$13,1,'Plan Yearly Summary'!A50)</f>
        <v>934.44370887245282</v>
      </c>
      <c r="G50" s="372">
        <f>INDEX('Total Agency'!$N$12:$CS$12,1,'Plan Yearly Summary'!A50)</f>
        <v>0.35</v>
      </c>
      <c r="H50" s="373">
        <f>INDEX('Total Agency'!$N$14:$CS$14,1,'Plan Yearly Summary'!A50)</f>
        <v>2</v>
      </c>
      <c r="I50" s="371">
        <f>INDEX('Total Agency'!$N$34:$CS$34,1,'Plan Yearly Summary'!A50)</f>
        <v>1923.8874177449056</v>
      </c>
      <c r="J50" s="371">
        <f>INDEX('Total Agency'!$N$43:$CS$43,1,'Plan Yearly Summary'!A50)</f>
        <v>1248.4505486817543</v>
      </c>
      <c r="K50" s="372">
        <f>INDEX('Total Agency'!$N$44:$CS$44,1,'Plan Yearly Summary'!A50)</f>
        <v>8.8679362891964056E-2</v>
      </c>
      <c r="L50" s="371">
        <f>INDEX('Total Agency'!$N$11:$CS$11,1,'Plan Yearly Summary'!A50)</f>
        <v>2669.8391682070082</v>
      </c>
      <c r="M50" s="371">
        <f>INDEX('Total Agency'!$N$40:$CS$40,1,'Plan Yearly Summary'!A50)</f>
        <v>14753.690342790875</v>
      </c>
      <c r="N50" s="371">
        <f>INDEX('Total Agency'!$N$55:$CS$55,1,'Plan Yearly Summary'!A50)</f>
        <v>3307.6829308667025</v>
      </c>
      <c r="O50" s="372">
        <f>INDEX('Total Agency'!$N$66:$CS$66,1,'Plan Yearly Summary'!A50)</f>
        <v>0.22419359861940863</v>
      </c>
      <c r="P50" s="374">
        <f>INDEX('Total Agency'!$N$88:$CS$88,1,'Plan Yearly Summary'!A50)</f>
        <v>1.606036560162319</v>
      </c>
      <c r="Q50" s="371">
        <f>INDEX('Total Agency'!$N$77:$CS$77,1,'Plan Yearly Summary'!A50)</f>
        <v>5312.2597163967766</v>
      </c>
      <c r="R50" s="373">
        <f>INDEX('Total Agency'!$N$99:$CS$99,1,'Plan Yearly Summary'!A50)</f>
        <v>16.601186445848253</v>
      </c>
      <c r="S50" s="371">
        <f>INDEX('Total Agency'!$N$29:$CS$29,1,'Plan Yearly Summary'!A50)</f>
        <v>88189.814000671846</v>
      </c>
      <c r="T50" s="373">
        <f>INDEX('Total Agency'!$N$110:$CS$110,1,'Plan Yearly Summary'!A50)</f>
        <v>26.66211237410344</v>
      </c>
      <c r="U50" s="373">
        <f>INDEX('Total Agency'!$N$121:$CS$121,1,'Plan Yearly Summary'!A50)</f>
        <v>5.9774749199453145</v>
      </c>
      <c r="V50" s="361"/>
      <c r="W50" s="361"/>
    </row>
    <row r="51" spans="1:24" x14ac:dyDescent="0.25">
      <c r="A51" s="381">
        <v>31</v>
      </c>
      <c r="B51" s="370">
        <v>7</v>
      </c>
      <c r="C51" s="371">
        <f>INDEX('Total Agency'!$N$42:$CS$42,1,A51)</f>
        <v>14753.690342790876</v>
      </c>
      <c r="D51" s="371">
        <f>INDEX('Total Agency'!$N$8:$CS$8,1,'Plan Yearly Summary'!A51)</f>
        <v>55</v>
      </c>
      <c r="E51" s="371">
        <f>INDEX('Total Agency'!$N$15:$CS$15,1,'Plan Yearly Summary'!A51)</f>
        <v>1567.4039450284586</v>
      </c>
      <c r="F51" s="371">
        <f>INDEX('Total Agency'!$N$13:$CS$13,1,'Plan Yearly Summary'!A51)</f>
        <v>783.70197251422928</v>
      </c>
      <c r="G51" s="372">
        <f>INDEX('Total Agency'!$N$12:$CS$12,1,'Plan Yearly Summary'!A51)</f>
        <v>0.30846930575453257</v>
      </c>
      <c r="H51" s="373">
        <f>INDEX('Total Agency'!$N$14:$CS$14,1,'Plan Yearly Summary'!A51)</f>
        <v>2</v>
      </c>
      <c r="I51" s="371">
        <f>INDEX('Total Agency'!$N$34:$CS$34,1,'Plan Yearly Summary'!A51)</f>
        <v>1622.4039450284586</v>
      </c>
      <c r="J51" s="371">
        <f>INDEX('Total Agency'!$N$43:$CS$43,1,'Plan Yearly Summary'!A51)</f>
        <v>1579.7976812074448</v>
      </c>
      <c r="K51" s="372">
        <f>INDEX('Total Agency'!$N$44:$CS$44,1,'Plan Yearly Summary'!A51)</f>
        <v>0.10707813736780672</v>
      </c>
      <c r="L51" s="371">
        <f>INDEX('Total Agency'!$N$11:$CS$11,1,'Plan Yearly Summary'!A51)</f>
        <v>2540.6157367821475</v>
      </c>
      <c r="M51" s="371">
        <f>INDEX('Total Agency'!$N$40:$CS$40,1,'Plan Yearly Summary'!A51)</f>
        <v>14796.296606611888</v>
      </c>
      <c r="N51" s="371">
        <f>INDEX('Total Agency'!$N$55:$CS$55,1,'Plan Yearly Summary'!A51)</f>
        <v>3302.3978226137633</v>
      </c>
      <c r="O51" s="372">
        <f>INDEX('Total Agency'!$N$66:$CS$66,1,'Plan Yearly Summary'!A51)</f>
        <v>0.22319083689752817</v>
      </c>
      <c r="P51" s="374">
        <f>INDEX('Total Agency'!$N$88:$CS$88,1,'Plan Yearly Summary'!A51)</f>
        <v>1.5171172136656466</v>
      </c>
      <c r="Q51" s="371">
        <f>INDEX('Total Agency'!$N$77:$CS$77,1,'Plan Yearly Summary'!A51)</f>
        <v>5010.1245830592907</v>
      </c>
      <c r="R51" s="373">
        <f>INDEX('Total Agency'!$N$99:$CS$99,1,'Plan Yearly Summary'!A51)</f>
        <v>16.559040241693904</v>
      </c>
      <c r="S51" s="371">
        <f>INDEX('Total Agency'!$N$29:$CS$29,1,'Plan Yearly Summary'!A51)</f>
        <v>82962.854586778689</v>
      </c>
      <c r="T51" s="373">
        <f>INDEX('Total Agency'!$N$110:$CS$110,1,'Plan Yearly Summary'!A51)</f>
        <v>25.12200499245597</v>
      </c>
      <c r="U51" s="373">
        <f>INDEX('Total Agency'!$N$121:$CS$121,1,'Plan Yearly Summary'!A51)</f>
        <v>5.6070013188101289</v>
      </c>
      <c r="V51" s="361"/>
      <c r="W51" s="361"/>
    </row>
    <row r="52" spans="1:24" x14ac:dyDescent="0.25">
      <c r="A52" s="381">
        <v>32</v>
      </c>
      <c r="B52" s="370">
        <v>8</v>
      </c>
      <c r="C52" s="371">
        <f>INDEX('Total Agency'!$N$42:$CS$42,1,A52)</f>
        <v>14796.29660661189</v>
      </c>
      <c r="D52" s="371">
        <f>INDEX('Total Agency'!$N$8:$CS$8,1,'Plan Yearly Summary'!A52)</f>
        <v>55</v>
      </c>
      <c r="E52" s="371">
        <f>INDEX('Total Agency'!$N$15:$CS$15,1,'Plan Yearly Summary'!A52)</f>
        <v>1801.178550273597</v>
      </c>
      <c r="F52" s="371">
        <f>INDEX('Total Agency'!$N$13:$CS$13,1,'Plan Yearly Summary'!A52)</f>
        <v>900.58927513679851</v>
      </c>
      <c r="G52" s="372">
        <f>INDEX('Total Agency'!$N$12:$CS$12,1,'Plan Yearly Summary'!A52)</f>
        <v>0.3372601614285351</v>
      </c>
      <c r="H52" s="373">
        <f>INDEX('Total Agency'!$N$14:$CS$14,1,'Plan Yearly Summary'!A52)</f>
        <v>2</v>
      </c>
      <c r="I52" s="371">
        <f>INDEX('Total Agency'!$N$34:$CS$34,1,'Plan Yearly Summary'!A52)</f>
        <v>1856.178550273597</v>
      </c>
      <c r="J52" s="371">
        <f>INDEX('Total Agency'!$N$43:$CS$43,1,'Plan Yearly Summary'!A52)</f>
        <v>1336.129840887621</v>
      </c>
      <c r="K52" s="372">
        <f>INDEX('Total Agency'!$N$44:$CS$44,1,'Plan Yearly Summary'!A52)</f>
        <v>9.0301639417701085E-2</v>
      </c>
      <c r="L52" s="371">
        <f>INDEX('Total Agency'!$N$11:$CS$11,1,'Plan Yearly Summary'!A52)</f>
        <v>2670.3102771527078</v>
      </c>
      <c r="M52" s="371">
        <f>INDEX('Total Agency'!$N$40:$CS$40,1,'Plan Yearly Summary'!A52)</f>
        <v>15316.345315997864</v>
      </c>
      <c r="N52" s="371">
        <f>INDEX('Total Agency'!$N$55:$CS$55,1,'Plan Yearly Summary'!A52)</f>
        <v>3462.9022979037791</v>
      </c>
      <c r="O52" s="372">
        <f>INDEX('Total Agency'!$N$66:$CS$66,1,'Plan Yearly Summary'!A52)</f>
        <v>0.22609194468126748</v>
      </c>
      <c r="P52" s="374">
        <f>INDEX('Total Agency'!$N$88:$CS$88,1,'Plan Yearly Summary'!A52)</f>
        <v>1.6098272004459329</v>
      </c>
      <c r="Q52" s="371">
        <f>INDEX('Total Agency'!$N$77:$CS$77,1,'Plan Yearly Summary'!A52)</f>
        <v>5574.6743116522284</v>
      </c>
      <c r="R52" s="373">
        <f>INDEX('Total Agency'!$N$99:$CS$99,1,'Plan Yearly Summary'!A52)</f>
        <v>16.533135813475212</v>
      </c>
      <c r="S52" s="371">
        <f>INDEX('Total Agency'!$N$29:$CS$29,1,'Plan Yearly Summary'!A52)</f>
        <v>92166.847510437743</v>
      </c>
      <c r="T52" s="373">
        <f>INDEX('Total Agency'!$N$110:$CS$110,1,'Plan Yearly Summary'!A52)</f>
        <v>26.615491741199193</v>
      </c>
      <c r="U52" s="373">
        <f>INDEX('Total Agency'!$N$121:$CS$121,1,'Plan Yearly Summary'!A52)</f>
        <v>6.0175482864159395</v>
      </c>
      <c r="V52" s="361"/>
      <c r="W52" s="361"/>
    </row>
    <row r="53" spans="1:24" x14ac:dyDescent="0.25">
      <c r="A53" s="381">
        <v>33</v>
      </c>
      <c r="B53" s="370">
        <v>9</v>
      </c>
      <c r="C53" s="371">
        <f>INDEX('Total Agency'!$N$42:$CS$42,1,A53)</f>
        <v>15316.34531599786</v>
      </c>
      <c r="D53" s="371">
        <f>INDEX('Total Agency'!$N$8:$CS$8,1,'Plan Yearly Summary'!A53)</f>
        <v>55</v>
      </c>
      <c r="E53" s="371">
        <f>INDEX('Total Agency'!$N$15:$CS$15,1,'Plan Yearly Summary'!A53)</f>
        <v>1964.5569719716245</v>
      </c>
      <c r="F53" s="371">
        <f>INDEX('Total Agency'!$N$13:$CS$13,1,'Plan Yearly Summary'!A53)</f>
        <v>982.27848598581227</v>
      </c>
      <c r="G53" s="372">
        <f>INDEX('Total Agency'!$N$12:$CS$12,1,'Plan Yearly Summary'!A53)</f>
        <v>0.35000000000000003</v>
      </c>
      <c r="H53" s="373">
        <f>INDEX('Total Agency'!$N$14:$CS$14,1,'Plan Yearly Summary'!A53)</f>
        <v>2</v>
      </c>
      <c r="I53" s="371">
        <f>INDEX('Total Agency'!$N$34:$CS$34,1,'Plan Yearly Summary'!A53)</f>
        <v>2019.5569719716245</v>
      </c>
      <c r="J53" s="371">
        <f>INDEX('Total Agency'!$N$43:$CS$43,1,'Plan Yearly Summary'!A53)</f>
        <v>1128.6044601189315</v>
      </c>
      <c r="K53" s="372">
        <f>INDEX('Total Agency'!$N$44:$CS$44,1,'Plan Yearly Summary'!A53)</f>
        <v>7.3686276773879525E-2</v>
      </c>
      <c r="L53" s="371">
        <f>INDEX('Total Agency'!$N$11:$CS$11,1,'Plan Yearly Summary'!A53)</f>
        <v>2806.5099599594632</v>
      </c>
      <c r="M53" s="371">
        <f>INDEX('Total Agency'!$N$40:$CS$40,1,'Plan Yearly Summary'!A53)</f>
        <v>16207.297827850558</v>
      </c>
      <c r="N53" s="371">
        <f>INDEX('Total Agency'!$N$55:$CS$55,1,'Plan Yearly Summary'!A53)</f>
        <v>3703.3292317989958</v>
      </c>
      <c r="O53" s="372">
        <f>INDEX('Total Agency'!$N$66:$CS$66,1,'Plan Yearly Summary'!A53)</f>
        <v>0.22849763551794608</v>
      </c>
      <c r="P53" s="374">
        <f>INDEX('Total Agency'!$N$88:$CS$88,1,'Plan Yearly Summary'!A53)</f>
        <v>1.6713498758352998</v>
      </c>
      <c r="Q53" s="371">
        <f>INDEX('Total Agency'!$N$77:$CS$77,1,'Plan Yearly Summary'!A53)</f>
        <v>6189.5588517444876</v>
      </c>
      <c r="R53" s="373">
        <f>INDEX('Total Agency'!$N$99:$CS$99,1,'Plan Yearly Summary'!A53)</f>
        <v>16.462340833431231</v>
      </c>
      <c r="S53" s="371">
        <f>INDEX('Total Agency'!$N$29:$CS$29,1,'Plan Yearly Summary'!A53)</f>
        <v>101894.627425999</v>
      </c>
      <c r="T53" s="373">
        <f>INDEX('Total Agency'!$N$110:$CS$110,1,'Plan Yearly Summary'!A53)</f>
        <v>27.514331307913672</v>
      </c>
      <c r="U53" s="373">
        <f>INDEX('Total Agency'!$N$121:$CS$121,1,'Plan Yearly Summary'!A53)</f>
        <v>6.2869596467156708</v>
      </c>
      <c r="V53" s="361"/>
      <c r="W53" s="361"/>
    </row>
    <row r="54" spans="1:24" x14ac:dyDescent="0.25">
      <c r="A54" s="381">
        <v>34</v>
      </c>
      <c r="B54" s="370">
        <v>10</v>
      </c>
      <c r="C54" s="371">
        <f>INDEX('Total Agency'!$N$42:$CS$42,1,A54)</f>
        <v>16207.297827850558</v>
      </c>
      <c r="D54" s="371">
        <f>INDEX('Total Agency'!$N$8:$CS$8,1,'Plan Yearly Summary'!A54)</f>
        <v>55</v>
      </c>
      <c r="E54" s="371">
        <f>INDEX('Total Agency'!$N$15:$CS$15,1,'Plan Yearly Summary'!A54)</f>
        <v>1652.6227240874277</v>
      </c>
      <c r="F54" s="371">
        <f>INDEX('Total Agency'!$N$13:$CS$13,1,'Plan Yearly Summary'!A54)</f>
        <v>826.31136204371387</v>
      </c>
      <c r="G54" s="372">
        <f>INDEX('Total Agency'!$N$12:$CS$12,1,'Plan Yearly Summary'!A54)</f>
        <v>0.30854824333035091</v>
      </c>
      <c r="H54" s="373">
        <f>INDEX('Total Agency'!$N$14:$CS$14,1,'Plan Yearly Summary'!A54)</f>
        <v>2</v>
      </c>
      <c r="I54" s="371">
        <f>INDEX('Total Agency'!$N$34:$CS$34,1,'Plan Yearly Summary'!A54)</f>
        <v>1707.6227240874277</v>
      </c>
      <c r="J54" s="371">
        <f>INDEX('Total Agency'!$N$43:$CS$43,1,'Plan Yearly Summary'!A54)</f>
        <v>1517.5984353667372</v>
      </c>
      <c r="K54" s="372">
        <f>INDEX('Total Agency'!$N$44:$CS$44,1,'Plan Yearly Summary'!A54)</f>
        <v>9.3636733987753462E-2</v>
      </c>
      <c r="L54" s="371">
        <f>INDEX('Total Agency'!$N$11:$CS$11,1,'Plan Yearly Summary'!A54)</f>
        <v>2678.062118017031</v>
      </c>
      <c r="M54" s="371">
        <f>INDEX('Total Agency'!$N$40:$CS$40,1,'Plan Yearly Summary'!A54)</f>
        <v>16397.322116571249</v>
      </c>
      <c r="N54" s="371">
        <f>INDEX('Total Agency'!$N$55:$CS$55,1,'Plan Yearly Summary'!A54)</f>
        <v>3727.5015617027479</v>
      </c>
      <c r="O54" s="372">
        <f>INDEX('Total Agency'!$N$66:$CS$66,1,'Plan Yearly Summary'!A54)</f>
        <v>0.22732379928889174</v>
      </c>
      <c r="P54" s="374">
        <f>INDEX('Total Agency'!$N$88:$CS$88,1,'Plan Yearly Summary'!A54)</f>
        <v>1.5614482016642299</v>
      </c>
      <c r="Q54" s="371">
        <f>INDEX('Total Agency'!$N$77:$CS$77,1,'Plan Yearly Summary'!A54)</f>
        <v>5820.300610221364</v>
      </c>
      <c r="R54" s="373">
        <f>INDEX('Total Agency'!$N$99:$CS$99,1,'Plan Yearly Summary'!A54)</f>
        <v>16.496645766654265</v>
      </c>
      <c r="S54" s="371">
        <f>INDEX('Total Agency'!$N$29:$CS$29,1,'Plan Yearly Summary'!A54)</f>
        <v>96015.437422263494</v>
      </c>
      <c r="T54" s="373">
        <f>INDEX('Total Agency'!$N$110:$CS$110,1,'Plan Yearly Summary'!A54)</f>
        <v>25.758657865834131</v>
      </c>
      <c r="U54" s="373">
        <f>INDEX('Total Agency'!$N$121:$CS$121,1,'Plan Yearly Summary'!A54)</f>
        <v>5.8555559706441098</v>
      </c>
      <c r="V54" s="361"/>
      <c r="W54" s="361"/>
    </row>
    <row r="55" spans="1:24" x14ac:dyDescent="0.25">
      <c r="A55" s="381">
        <v>35</v>
      </c>
      <c r="B55" s="370">
        <v>11</v>
      </c>
      <c r="C55" s="371">
        <f>INDEX('Total Agency'!$N$42:$CS$42,1,A55)</f>
        <v>16397.322116571246</v>
      </c>
      <c r="D55" s="371">
        <f>INDEX('Total Agency'!$N$8:$CS$8,1,'Plan Yearly Summary'!A55)</f>
        <v>55</v>
      </c>
      <c r="E55" s="371">
        <f>INDEX('Total Agency'!$N$15:$CS$15,1,'Plan Yearly Summary'!A55)</f>
        <v>1901.051439190926</v>
      </c>
      <c r="F55" s="371">
        <f>INDEX('Total Agency'!$N$13:$CS$13,1,'Plan Yearly Summary'!A55)</f>
        <v>950.52571959546299</v>
      </c>
      <c r="G55" s="372">
        <f>INDEX('Total Agency'!$N$12:$CS$12,1,'Plan Yearly Summary'!A55)</f>
        <v>0.33714338773019614</v>
      </c>
      <c r="H55" s="373">
        <f>INDEX('Total Agency'!$N$14:$CS$14,1,'Plan Yearly Summary'!A55)</f>
        <v>2</v>
      </c>
      <c r="I55" s="371">
        <f>INDEX('Total Agency'!$N$34:$CS$34,1,'Plan Yearly Summary'!A55)</f>
        <v>1956.051439190926</v>
      </c>
      <c r="J55" s="371">
        <f>INDEX('Total Agency'!$N$43:$CS$43,1,'Plan Yearly Summary'!A55)</f>
        <v>1464.1188603082737</v>
      </c>
      <c r="K55" s="372">
        <f>INDEX('Total Agency'!$N$44:$CS$44,1,'Plan Yearly Summary'!A55)</f>
        <v>8.9290120051287225E-2</v>
      </c>
      <c r="L55" s="371">
        <f>INDEX('Total Agency'!$N$11:$CS$11,1,'Plan Yearly Summary'!A55)</f>
        <v>2819.3515109248856</v>
      </c>
      <c r="M55" s="371">
        <f>INDEX('Total Agency'!$N$40:$CS$40,1,'Plan Yearly Summary'!A55)</f>
        <v>16889.254695453903</v>
      </c>
      <c r="N55" s="371">
        <f>INDEX('Total Agency'!$N$55:$CS$55,1,'Plan Yearly Summary'!A55)</f>
        <v>3890.1994358491356</v>
      </c>
      <c r="O55" s="372">
        <f>INDEX('Total Agency'!$N$66:$CS$66,1,'Plan Yearly Summary'!A55)</f>
        <v>0.23033576708960782</v>
      </c>
      <c r="P55" s="374">
        <f>INDEX('Total Agency'!$N$88:$CS$88,1,'Plan Yearly Summary'!A55)</f>
        <v>1.6298711441915084</v>
      </c>
      <c r="Q55" s="371">
        <f>INDEX('Total Agency'!$N$77:$CS$77,1,'Plan Yearly Summary'!A55)</f>
        <v>6340.5238056405906</v>
      </c>
      <c r="R55" s="373">
        <f>INDEX('Total Agency'!$N$99:$CS$99,1,'Plan Yearly Summary'!A55)</f>
        <v>16.53312703482883</v>
      </c>
      <c r="S55" s="371">
        <f>INDEX('Total Agency'!$N$29:$CS$29,1,'Plan Yearly Summary'!A55)</f>
        <v>104828.68554601222</v>
      </c>
      <c r="T55" s="373">
        <f>INDEX('Total Agency'!$N$110:$CS$110,1,'Plan Yearly Summary'!A55)</f>
        <v>26.946866677320021</v>
      </c>
      <c r="U55" s="373">
        <f>INDEX('Total Agency'!$N$121:$CS$121,1,'Plan Yearly Summary'!A55)</f>
        <v>6.2068272067818988</v>
      </c>
      <c r="V55" s="361"/>
      <c r="W55" s="361"/>
    </row>
    <row r="56" spans="1:24" x14ac:dyDescent="0.25">
      <c r="A56" s="381">
        <v>36</v>
      </c>
      <c r="B56" s="370">
        <v>12</v>
      </c>
      <c r="C56" s="371">
        <f>INDEX('Total Agency'!$N$42:$CS$42,1,A56)</f>
        <v>16889.254695453907</v>
      </c>
      <c r="D56" s="371">
        <f>INDEX('Total Agency'!$N$8:$CS$8,1,'Plan Yearly Summary'!A56)</f>
        <v>55</v>
      </c>
      <c r="E56" s="371">
        <f>INDEX('Total Agency'!$N$15:$CS$15,1,'Plan Yearly Summary'!A56)</f>
        <v>1998.8250716883831</v>
      </c>
      <c r="F56" s="371">
        <f>INDEX('Total Agency'!$N$13:$CS$13,1,'Plan Yearly Summary'!A56)</f>
        <v>999.41253584419155</v>
      </c>
      <c r="G56" s="372">
        <f>INDEX('Total Agency'!$N$12:$CS$12,1,'Plan Yearly Summary'!A56)</f>
        <v>0.33710455974236486</v>
      </c>
      <c r="H56" s="373">
        <f>INDEX('Total Agency'!$N$14:$CS$14,1,'Plan Yearly Summary'!A56)</f>
        <v>2</v>
      </c>
      <c r="I56" s="371">
        <f>INDEX('Total Agency'!$N$34:$CS$34,1,'Plan Yearly Summary'!A56)</f>
        <v>2053.8250716883831</v>
      </c>
      <c r="J56" s="371">
        <f>INDEX('Total Agency'!$N$43:$CS$43,1,'Plan Yearly Summary'!A56)</f>
        <v>1457.1624382273258</v>
      </c>
      <c r="K56" s="372">
        <f>INDEX('Total Agency'!$N$44:$CS$44,1,'Plan Yearly Summary'!A56)</f>
        <v>8.6277486159264991E-2</v>
      </c>
      <c r="L56" s="371">
        <f>INDEX('Total Agency'!$N$11:$CS$11,1,'Plan Yearly Summary'!A56)</f>
        <v>2964.6959881171629</v>
      </c>
      <c r="M56" s="371">
        <f>INDEX('Total Agency'!$N$40:$CS$40,1,'Plan Yearly Summary'!A56)</f>
        <v>17485.917328914958</v>
      </c>
      <c r="N56" s="371">
        <f>INDEX('Total Agency'!$N$55:$CS$55,1,'Plan Yearly Summary'!A56)</f>
        <v>4070.4153048549383</v>
      </c>
      <c r="O56" s="372">
        <f>INDEX('Total Agency'!$N$66:$CS$66,1,'Plan Yearly Summary'!A56)</f>
        <v>0.23278248594507778</v>
      </c>
      <c r="P56" s="374">
        <f>INDEX('Total Agency'!$N$88:$CS$88,1,'Plan Yearly Summary'!A56)</f>
        <v>1.6887114722142216</v>
      </c>
      <c r="Q56" s="371">
        <f>INDEX('Total Agency'!$N$77:$CS$77,1,'Plan Yearly Summary'!A56)</f>
        <v>6873.7570219848822</v>
      </c>
      <c r="R56" s="373">
        <f>INDEX('Total Agency'!$N$99:$CS$99,1,'Plan Yearly Summary'!A56)</f>
        <v>16.41681669002093</v>
      </c>
      <c r="S56" s="371">
        <f>INDEX('Total Agency'!$N$29:$CS$29,1,'Plan Yearly Summary'!A56)</f>
        <v>112845.20900166998</v>
      </c>
      <c r="T56" s="373">
        <f>INDEX('Total Agency'!$N$110:$CS$110,1,'Plan Yearly Summary'!A56)</f>
        <v>27.723266681676247</v>
      </c>
      <c r="U56" s="373">
        <f>INDEX('Total Agency'!$N$121:$CS$121,1,'Plan Yearly Summary'!A56)</f>
        <v>6.4534909366789446</v>
      </c>
      <c r="V56" s="361"/>
      <c r="W56" s="361"/>
    </row>
    <row r="57" spans="1:24" s="382" customFormat="1" ht="30" x14ac:dyDescent="0.25">
      <c r="B57" s="383" t="s">
        <v>271</v>
      </c>
      <c r="C57" s="384">
        <f>C56</f>
        <v>16889.254695453907</v>
      </c>
      <c r="D57" s="384">
        <f>SUM(D45:D56)</f>
        <v>600</v>
      </c>
      <c r="E57" s="384">
        <f>SUM(E45:E56)</f>
        <v>18682.212929541856</v>
      </c>
      <c r="F57" s="384">
        <f>SUM(F45:F56)</f>
        <v>9516.4525006846452</v>
      </c>
      <c r="G57" s="385">
        <f>SUM(F45:F56)/SUM(L45:L56)</f>
        <v>0.30384004518452984</v>
      </c>
      <c r="H57" s="386">
        <f>E57/F57</f>
        <v>1.9631488654199447</v>
      </c>
      <c r="I57" s="384">
        <f>SUM(I45:I56)</f>
        <v>19282.212929541856</v>
      </c>
      <c r="J57" s="384">
        <f>SUM(J45:J56)</f>
        <v>16537.966369650472</v>
      </c>
      <c r="K57" s="385">
        <f>SUM(J45:J56)/SUM(C45:C56)</f>
        <v>9.3646719125113659E-2</v>
      </c>
      <c r="L57" s="384">
        <f>L56</f>
        <v>2964.6959881171629</v>
      </c>
      <c r="M57" s="384">
        <f>M56</f>
        <v>17485.917328914958</v>
      </c>
      <c r="N57" s="384">
        <f>SUM(N45:N56)</f>
        <v>37486.632650057356</v>
      </c>
      <c r="O57" s="385">
        <f>N57/SUM(M45:M56)</f>
        <v>0.20902109817531037</v>
      </c>
      <c r="P57" s="387">
        <f>Q57/N57</f>
        <v>1.555326142749482</v>
      </c>
      <c r="Q57" s="384">
        <f>SUM(Q45:Q56)</f>
        <v>58303.939764280498</v>
      </c>
      <c r="R57" s="386">
        <f>S57/Q57</f>
        <v>16.601734372738939</v>
      </c>
      <c r="S57" s="384">
        <f>SUM(S45:S56)</f>
        <v>967946.52085075621</v>
      </c>
      <c r="T57" s="386">
        <f>S57/N57</f>
        <v>25.821111484903543</v>
      </c>
      <c r="U57" s="386">
        <f>S57/SUM(M45:M56)</f>
        <v>5.3971570786816576</v>
      </c>
      <c r="V57" s="388"/>
      <c r="W57" s="388"/>
      <c r="X57" s="389"/>
    </row>
    <row r="59" spans="1:24" ht="38.25" x14ac:dyDescent="0.25">
      <c r="B59" s="352">
        <v>2019</v>
      </c>
      <c r="C59" s="363" t="s">
        <v>259</v>
      </c>
      <c r="D59" s="363" t="s">
        <v>260</v>
      </c>
      <c r="E59" s="363" t="s">
        <v>261</v>
      </c>
      <c r="F59" s="363" t="s">
        <v>244</v>
      </c>
      <c r="G59" s="364" t="s">
        <v>243</v>
      </c>
      <c r="H59" s="365" t="s">
        <v>262</v>
      </c>
      <c r="I59" s="363" t="s">
        <v>263</v>
      </c>
      <c r="J59" s="363" t="s">
        <v>264</v>
      </c>
      <c r="K59" s="364" t="s">
        <v>265</v>
      </c>
      <c r="L59" s="363" t="s">
        <v>266</v>
      </c>
      <c r="M59" s="363" t="s">
        <v>234</v>
      </c>
      <c r="N59" s="363" t="s">
        <v>267</v>
      </c>
      <c r="O59" s="364" t="s">
        <v>50</v>
      </c>
      <c r="P59" s="366" t="s">
        <v>268</v>
      </c>
      <c r="Q59" s="363" t="s">
        <v>269</v>
      </c>
      <c r="R59" s="365" t="s">
        <v>106</v>
      </c>
      <c r="S59" s="363" t="s">
        <v>52</v>
      </c>
      <c r="T59" s="365" t="s">
        <v>252</v>
      </c>
      <c r="U59" s="365" t="s">
        <v>270</v>
      </c>
      <c r="V59" s="367"/>
      <c r="W59" s="367"/>
      <c r="X59" s="368"/>
    </row>
    <row r="60" spans="1:24" x14ac:dyDescent="0.25">
      <c r="A60" s="381">
        <v>37</v>
      </c>
      <c r="B60" s="370">
        <v>1</v>
      </c>
      <c r="C60" s="371">
        <f>INDEX('Total Agency'!$N$42:$CS$42,1,A60)</f>
        <v>17485.917328914955</v>
      </c>
      <c r="D60" s="371">
        <f>INDEX('Total Agency'!$N$8:$CS$8,1,'Plan Yearly Summary'!A60)</f>
        <v>20</v>
      </c>
      <c r="E60" s="371">
        <f>INDEX('Total Agency'!$N$15:$CS$15,1,'Plan Yearly Summary'!A60)</f>
        <v>587.72851606931636</v>
      </c>
      <c r="F60" s="371">
        <f>INDEX('Total Agency'!$N$13:$CS$13,1,'Plan Yearly Summary'!A60)</f>
        <v>428.38567542555575</v>
      </c>
      <c r="G60" s="372">
        <f>INDEX('Total Agency'!$N$12:$CS$12,1,'Plan Yearly Summary'!A60)</f>
        <v>0.15</v>
      </c>
      <c r="H60" s="373">
        <f>INDEX('Total Agency'!$N$14:$CS$14,1,'Plan Yearly Summary'!A60)</f>
        <v>1.3719611784065151</v>
      </c>
      <c r="I60" s="371">
        <f>INDEX('Total Agency'!$N$34:$CS$34,1,'Plan Yearly Summary'!A60)</f>
        <v>607.72851606931636</v>
      </c>
      <c r="J60" s="371">
        <f>INDEX('Total Agency'!$N$43:$CS$43,1,'Plan Yearly Summary'!A60)</f>
        <v>1684.3762618474357</v>
      </c>
      <c r="K60" s="372">
        <f>INDEX('Total Agency'!$N$44:$CS$44,1,'Plan Yearly Summary'!A60)</f>
        <v>9.6327589234459429E-2</v>
      </c>
      <c r="L60" s="371">
        <f>INDEX('Total Agency'!$N$11:$CS$11,1,'Plan Yearly Summary'!A60)</f>
        <v>2855.9045028370383</v>
      </c>
      <c r="M60" s="371">
        <f>INDEX('Total Agency'!$N$40:$CS$40,1,'Plan Yearly Summary'!A60)</f>
        <v>16409.26958313684</v>
      </c>
      <c r="N60" s="371">
        <f>INDEX('Total Agency'!$N$55:$CS$55,1,'Plan Yearly Summary'!A60)</f>
        <v>1942.9918208160716</v>
      </c>
      <c r="O60" s="372">
        <f>INDEX('Total Agency'!$N$66:$CS$66,1,'Plan Yearly Summary'!A60)</f>
        <v>0.118408184530822</v>
      </c>
      <c r="P60" s="374">
        <f>INDEX('Total Agency'!$N$88:$CS$88,1,'Plan Yearly Summary'!A60)</f>
        <v>1.3476028598994685</v>
      </c>
      <c r="Q60" s="371">
        <f>INDEX('Total Agency'!$N$77:$CS$77,1,'Plan Yearly Summary'!A60)</f>
        <v>2618.3813344930136</v>
      </c>
      <c r="R60" s="373">
        <f>INDEX('Total Agency'!$N$99:$CS$99,1,'Plan Yearly Summary'!A60)</f>
        <v>18.050702450121442</v>
      </c>
      <c r="S60" s="371">
        <f>INDEX('Total Agency'!$N$29:$CS$29,1,'Plan Yearly Summary'!A60)</f>
        <v>47263.622369885292</v>
      </c>
      <c r="T60" s="373">
        <f>INDEX('Total Agency'!$N$110:$CS$110,1,'Plan Yearly Summary'!A60)</f>
        <v>24.325178244977998</v>
      </c>
      <c r="U60" s="373">
        <f>INDEX('Total Agency'!$N$121:$CS$121,1,'Plan Yearly Summary'!A60)</f>
        <v>2.8803001943764914</v>
      </c>
      <c r="V60" s="361"/>
      <c r="W60" s="361"/>
    </row>
    <row r="61" spans="1:24" x14ac:dyDescent="0.25">
      <c r="A61" s="381">
        <v>38</v>
      </c>
      <c r="B61" s="370">
        <v>2</v>
      </c>
      <c r="C61" s="371">
        <f>INDEX('Total Agency'!$N$42:$CS$42,1,A61)</f>
        <v>16409.26958313684</v>
      </c>
      <c r="D61" s="371">
        <f>INDEX('Total Agency'!$N$8:$CS$8,1,'Plan Yearly Summary'!A61)</f>
        <v>20</v>
      </c>
      <c r="E61" s="371">
        <f>INDEX('Total Agency'!$N$15:$CS$15,1,'Plan Yearly Summary'!A61)</f>
        <v>610.82689540963383</v>
      </c>
      <c r="F61" s="371">
        <f>INDEX('Total Agency'!$N$13:$CS$13,1,'Plan Yearly Summary'!A61)</f>
        <v>445.37360254128782</v>
      </c>
      <c r="G61" s="372">
        <f>INDEX('Total Agency'!$N$12:$CS$12,1,'Plan Yearly Summary'!A61)</f>
        <v>0.15</v>
      </c>
      <c r="H61" s="373">
        <f>INDEX('Total Agency'!$N$14:$CS$14,1,'Plan Yearly Summary'!A61)</f>
        <v>1.3714932630139611</v>
      </c>
      <c r="I61" s="371">
        <f>INDEX('Total Agency'!$N$34:$CS$34,1,'Plan Yearly Summary'!A61)</f>
        <v>630.82689540963383</v>
      </c>
      <c r="J61" s="371">
        <f>INDEX('Total Agency'!$N$43:$CS$43,1,'Plan Yearly Summary'!A61)</f>
        <v>1669.2180023051442</v>
      </c>
      <c r="K61" s="372">
        <f>INDEX('Total Agency'!$N$44:$CS$44,1,'Plan Yearly Summary'!A61)</f>
        <v>0.10172408917094845</v>
      </c>
      <c r="L61" s="371">
        <f>INDEX('Total Agency'!$N$11:$CS$11,1,'Plan Yearly Summary'!A61)</f>
        <v>2969.1573502752522</v>
      </c>
      <c r="M61" s="371">
        <f>INDEX('Total Agency'!$N$40:$CS$40,1,'Plan Yearly Summary'!A61)</f>
        <v>15370.878476241331</v>
      </c>
      <c r="N61" s="371">
        <f>INDEX('Total Agency'!$N$55:$CS$55,1,'Plan Yearly Summary'!A61)</f>
        <v>1762.6060019973129</v>
      </c>
      <c r="O61" s="372">
        <f>INDEX('Total Agency'!$N$66:$CS$66,1,'Plan Yearly Summary'!A61)</f>
        <v>0.11467178045300155</v>
      </c>
      <c r="P61" s="374">
        <f>INDEX('Total Agency'!$N$88:$CS$88,1,'Plan Yearly Summary'!A61)</f>
        <v>1.3535072902797447</v>
      </c>
      <c r="Q61" s="371">
        <f>INDEX('Total Agency'!$N$77:$CS$77,1,'Plan Yearly Summary'!A61)</f>
        <v>2385.7000735941974</v>
      </c>
      <c r="R61" s="373">
        <f>INDEX('Total Agency'!$N$99:$CS$99,1,'Plan Yearly Summary'!A61)</f>
        <v>18.394112717350023</v>
      </c>
      <c r="S61" s="371">
        <f>INDEX('Total Agency'!$N$29:$CS$29,1,'Plan Yearly Summary'!A61)</f>
        <v>43882.836063481911</v>
      </c>
      <c r="T61" s="373">
        <f>INDEX('Total Agency'!$N$110:$CS$110,1,'Plan Yearly Summary'!A61)</f>
        <v>24.896565661160622</v>
      </c>
      <c r="U61" s="373">
        <f>INDEX('Total Agency'!$N$121:$CS$121,1,'Plan Yearly Summary'!A61)</f>
        <v>2.8549335115303482</v>
      </c>
      <c r="V61" s="361"/>
      <c r="W61" s="361"/>
    </row>
    <row r="62" spans="1:24" x14ac:dyDescent="0.25">
      <c r="A62" s="381">
        <v>39</v>
      </c>
      <c r="B62" s="370">
        <v>3</v>
      </c>
      <c r="C62" s="371">
        <f>INDEX('Total Agency'!$N$42:$CS$42,1,A62)</f>
        <v>15370.878476241329</v>
      </c>
      <c r="D62" s="371">
        <f>INDEX('Total Agency'!$N$8:$CS$8,1,'Plan Yearly Summary'!A62)</f>
        <v>60</v>
      </c>
      <c r="E62" s="371">
        <f>INDEX('Total Agency'!$N$15:$CS$15,1,'Plan Yearly Summary'!A62)</f>
        <v>2074.51625937775</v>
      </c>
      <c r="F62" s="371">
        <f>INDEX('Total Agency'!$N$13:$CS$13,1,'Plan Yearly Summary'!A62)</f>
        <v>1026.3197778336285</v>
      </c>
      <c r="G62" s="372">
        <f>INDEX('Total Agency'!$N$12:$CS$12,1,'Plan Yearly Summary'!A62)</f>
        <v>0.32846261845106273</v>
      </c>
      <c r="H62" s="373">
        <f>INDEX('Total Agency'!$N$14:$CS$14,1,'Plan Yearly Summary'!A62)</f>
        <v>2.0213156797549696</v>
      </c>
      <c r="I62" s="371">
        <f>INDEX('Total Agency'!$N$34:$CS$34,1,'Plan Yearly Summary'!A62)</f>
        <v>2134.51625937775</v>
      </c>
      <c r="J62" s="371">
        <f>INDEX('Total Agency'!$N$43:$CS$43,1,'Plan Yearly Summary'!A62)</f>
        <v>1647.6187218101095</v>
      </c>
      <c r="K62" s="372">
        <f>INDEX('Total Agency'!$N$44:$CS$44,1,'Plan Yearly Summary'!A62)</f>
        <v>0.1071909275944653</v>
      </c>
      <c r="L62" s="371">
        <f>INDEX('Total Agency'!$N$11:$CS$11,1,'Plan Yearly Summary'!A62)</f>
        <v>3124.6166844600571</v>
      </c>
      <c r="M62" s="371">
        <f>INDEX('Total Agency'!$N$40:$CS$40,1,'Plan Yearly Summary'!A62)</f>
        <v>15857.776013808971</v>
      </c>
      <c r="N62" s="371">
        <f>INDEX('Total Agency'!$N$55:$CS$55,1,'Plan Yearly Summary'!A62)</f>
        <v>3719.7711130023681</v>
      </c>
      <c r="O62" s="372">
        <f>INDEX('Total Agency'!$N$66:$CS$66,1,'Plan Yearly Summary'!A62)</f>
        <v>0.23457079414939314</v>
      </c>
      <c r="P62" s="374">
        <f>INDEX('Total Agency'!$N$88:$CS$88,1,'Plan Yearly Summary'!A62)</f>
        <v>1.5134030700451422</v>
      </c>
      <c r="Q62" s="371">
        <f>INDEX('Total Agency'!$N$77:$CS$77,1,'Plan Yearly Summary'!A62)</f>
        <v>5629.5130222830194</v>
      </c>
      <c r="R62" s="373">
        <f>INDEX('Total Agency'!$N$99:$CS$99,1,'Plan Yearly Summary'!A62)</f>
        <v>17.787791706137508</v>
      </c>
      <c r="S62" s="371">
        <f>INDEX('Total Agency'!$N$29:$CS$29,1,'Plan Yearly Summary'!A62)</f>
        <v>100136.60504735899</v>
      </c>
      <c r="T62" s="373">
        <f>INDEX('Total Agency'!$N$110:$CS$110,1,'Plan Yearly Summary'!A62)</f>
        <v>26.920098577392022</v>
      </c>
      <c r="U62" s="373">
        <f>INDEX('Total Agency'!$N$121:$CS$121,1,'Plan Yearly Summary'!A62)</f>
        <v>6.3146689018787949</v>
      </c>
      <c r="V62" s="361"/>
      <c r="W62" s="361"/>
    </row>
    <row r="63" spans="1:24" x14ac:dyDescent="0.25">
      <c r="A63" s="381">
        <v>40</v>
      </c>
      <c r="B63" s="370">
        <v>4</v>
      </c>
      <c r="C63" s="371">
        <f>INDEX('Total Agency'!$N$42:$CS$42,1,A63)</f>
        <v>15857.776013808971</v>
      </c>
      <c r="D63" s="371">
        <f>INDEX('Total Agency'!$N$8:$CS$8,1,'Plan Yearly Summary'!A63)</f>
        <v>40</v>
      </c>
      <c r="E63" s="371">
        <f>INDEX('Total Agency'!$N$15:$CS$15,1,'Plan Yearly Summary'!A63)</f>
        <v>2001.7210455926961</v>
      </c>
      <c r="F63" s="371">
        <f>INDEX('Total Agency'!$N$13:$CS$13,1,'Plan Yearly Summary'!A63)</f>
        <v>990.03149454799245</v>
      </c>
      <c r="G63" s="372">
        <f>INDEX('Total Agency'!$N$12:$CS$12,1,'Plan Yearly Summary'!A63)</f>
        <v>0.32860664718486005</v>
      </c>
      <c r="H63" s="373">
        <f>INDEX('Total Agency'!$N$14:$CS$14,1,'Plan Yearly Summary'!A63)</f>
        <v>2.0218761288059826</v>
      </c>
      <c r="I63" s="371">
        <f>INDEX('Total Agency'!$N$34:$CS$34,1,'Plan Yearly Summary'!A63)</f>
        <v>2041.7210455926961</v>
      </c>
      <c r="J63" s="371">
        <f>INDEX('Total Agency'!$N$43:$CS$43,1,'Plan Yearly Summary'!A63)</f>
        <v>1660.192771631293</v>
      </c>
      <c r="K63" s="372">
        <f>INDEX('Total Agency'!$N$44:$CS$44,1,'Plan Yearly Summary'!A63)</f>
        <v>0.10469266120202449</v>
      </c>
      <c r="L63" s="371">
        <f>INDEX('Total Agency'!$N$11:$CS$11,1,'Plan Yearly Summary'!A63)</f>
        <v>3012.8163962278068</v>
      </c>
      <c r="M63" s="371">
        <f>INDEX('Total Agency'!$N$40:$CS$40,1,'Plan Yearly Summary'!A63)</f>
        <v>16239.304287770374</v>
      </c>
      <c r="N63" s="371">
        <f>INDEX('Total Agency'!$N$55:$CS$55,1,'Plan Yearly Summary'!A63)</f>
        <v>3742.7462945712377</v>
      </c>
      <c r="O63" s="372">
        <f>INDEX('Total Agency'!$N$66:$CS$66,1,'Plan Yearly Summary'!A63)</f>
        <v>0.23047454670763545</v>
      </c>
      <c r="P63" s="374">
        <f>INDEX('Total Agency'!$N$88:$CS$88,1,'Plan Yearly Summary'!A63)</f>
        <v>1.5032211958654094</v>
      </c>
      <c r="Q63" s="371">
        <f>INDEX('Total Agency'!$N$77:$CS$77,1,'Plan Yearly Summary'!A63)</f>
        <v>5626.1755607462055</v>
      </c>
      <c r="R63" s="373">
        <f>INDEX('Total Agency'!$N$99:$CS$99,1,'Plan Yearly Summary'!A63)</f>
        <v>17.465714546970723</v>
      </c>
      <c r="S63" s="371">
        <f>INDEX('Total Agency'!$N$29:$CS$29,1,'Plan Yearly Summary'!A63)</f>
        <v>98265.176335136173</v>
      </c>
      <c r="T63" s="373">
        <f>INDEX('Total Agency'!$N$110:$CS$110,1,'Plan Yearly Summary'!A63)</f>
        <v>26.254832307941207</v>
      </c>
      <c r="U63" s="373">
        <f>INDEX('Total Agency'!$N$121:$CS$121,1,'Plan Yearly Summary'!A63)</f>
        <v>6.0510705750577323</v>
      </c>
      <c r="V63" s="361"/>
      <c r="W63" s="361"/>
    </row>
    <row r="64" spans="1:24" x14ac:dyDescent="0.25">
      <c r="A64" s="381">
        <v>41</v>
      </c>
      <c r="B64" s="370">
        <v>5</v>
      </c>
      <c r="C64" s="371">
        <f>INDEX('Total Agency'!$N$42:$CS$42,1,A64)</f>
        <v>16239.304287770374</v>
      </c>
      <c r="D64" s="371">
        <f>INDEX('Total Agency'!$N$8:$CS$8,1,'Plan Yearly Summary'!A64)</f>
        <v>40</v>
      </c>
      <c r="E64" s="371">
        <f>INDEX('Total Agency'!$N$15:$CS$15,1,'Plan Yearly Summary'!A64)</f>
        <v>2078.9882747621577</v>
      </c>
      <c r="F64" s="371">
        <f>INDEX('Total Agency'!$N$13:$CS$13,1,'Plan Yearly Summary'!A64)</f>
        <v>1028.4405847876906</v>
      </c>
      <c r="G64" s="372">
        <f>INDEX('Total Agency'!$N$12:$CS$12,1,'Plan Yearly Summary'!A64)</f>
        <v>0.32850888146333285</v>
      </c>
      <c r="H64" s="373">
        <f>INDEX('Total Agency'!$N$14:$CS$14,1,'Plan Yearly Summary'!A64)</f>
        <v>2.0214957533899156</v>
      </c>
      <c r="I64" s="371">
        <f>INDEX('Total Agency'!$N$34:$CS$34,1,'Plan Yearly Summary'!A64)</f>
        <v>2118.9882747621577</v>
      </c>
      <c r="J64" s="371">
        <f>INDEX('Total Agency'!$N$43:$CS$43,1,'Plan Yearly Summary'!A64)</f>
        <v>1375.3648229832979</v>
      </c>
      <c r="K64" s="372">
        <f>INDEX('Total Agency'!$N$44:$CS$44,1,'Plan Yearly Summary'!A64)</f>
        <v>8.469358037825972E-2</v>
      </c>
      <c r="L64" s="371">
        <f>INDEX('Total Agency'!$N$11:$CS$11,1,'Plan Yearly Summary'!A64)</f>
        <v>3130.632511993384</v>
      </c>
      <c r="M64" s="371">
        <f>INDEX('Total Agency'!$N$40:$CS$40,1,'Plan Yearly Summary'!A64)</f>
        <v>16982.927739549232</v>
      </c>
      <c r="N64" s="371">
        <f>INDEX('Total Agency'!$N$55:$CS$55,1,'Plan Yearly Summary'!A64)</f>
        <v>3948.5093516301986</v>
      </c>
      <c r="O64" s="372">
        <f>INDEX('Total Agency'!$N$66:$CS$66,1,'Plan Yearly Summary'!A64)</f>
        <v>0.23249874298381731</v>
      </c>
      <c r="P64" s="374">
        <f>INDEX('Total Agency'!$N$88:$CS$88,1,'Plan Yearly Summary'!A64)</f>
        <v>1.636535409185349</v>
      </c>
      <c r="Q64" s="371">
        <f>INDEX('Total Agency'!$N$77:$CS$77,1,'Plan Yearly Summary'!A64)</f>
        <v>6461.8753674423042</v>
      </c>
      <c r="R64" s="373">
        <f>INDEX('Total Agency'!$N$99:$CS$99,1,'Plan Yearly Summary'!A64)</f>
        <v>17.557107498523596</v>
      </c>
      <c r="S64" s="371">
        <f>INDEX('Total Agency'!$N$29:$CS$29,1,'Plan Yearly Summary'!A64)</f>
        <v>113451.8404682462</v>
      </c>
      <c r="T64" s="373">
        <f>INDEX('Total Agency'!$N$110:$CS$110,1,'Plan Yearly Summary'!A64)</f>
        <v>28.732828104207474</v>
      </c>
      <c r="U64" s="373">
        <f>INDEX('Total Agency'!$N$121:$CS$121,1,'Plan Yearly Summary'!A64)</f>
        <v>6.6803464165983364</v>
      </c>
      <c r="V64" s="361"/>
      <c r="W64" s="361"/>
    </row>
    <row r="65" spans="1:24" x14ac:dyDescent="0.25">
      <c r="A65" s="381">
        <v>42</v>
      </c>
      <c r="B65" s="370">
        <v>6</v>
      </c>
      <c r="C65" s="371">
        <f>INDEX('Total Agency'!$N$42:$CS$42,1,A65)</f>
        <v>16982.927739549232</v>
      </c>
      <c r="D65" s="371">
        <f>INDEX('Total Agency'!$N$8:$CS$8,1,'Plan Yearly Summary'!A65)</f>
        <v>40</v>
      </c>
      <c r="E65" s="371">
        <f>INDEX('Total Agency'!$N$15:$CS$15,1,'Plan Yearly Summary'!A65)</f>
        <v>2201.8411554123531</v>
      </c>
      <c r="F65" s="371">
        <f>INDEX('Total Agency'!$N$13:$CS$13,1,'Plan Yearly Summary'!A65)</f>
        <v>1068.5566325632933</v>
      </c>
      <c r="G65" s="372">
        <f>INDEX('Total Agency'!$N$12:$CS$12,1,'Plan Yearly Summary'!A65)</f>
        <v>0.32842009963888213</v>
      </c>
      <c r="H65" s="373">
        <f>INDEX('Total Agency'!$N$14:$CS$14,1,'Plan Yearly Summary'!A65)</f>
        <v>2.060575067631647</v>
      </c>
      <c r="I65" s="371">
        <f>INDEX('Total Agency'!$N$34:$CS$34,1,'Plan Yearly Summary'!A65)</f>
        <v>2241.8411554123531</v>
      </c>
      <c r="J65" s="371">
        <f>INDEX('Total Agency'!$N$43:$CS$43,1,'Plan Yearly Summary'!A65)</f>
        <v>1494.1838690385375</v>
      </c>
      <c r="K65" s="372">
        <f>INDEX('Total Agency'!$N$44:$CS$44,1,'Plan Yearly Summary'!A65)</f>
        <v>8.7981524266804473E-2</v>
      </c>
      <c r="L65" s="371">
        <f>INDEX('Total Agency'!$N$11:$CS$11,1,'Plan Yearly Summary'!A65)</f>
        <v>3253.6273928978044</v>
      </c>
      <c r="M65" s="371">
        <f>INDEX('Total Agency'!$N$40:$CS$40,1,'Plan Yearly Summary'!A65)</f>
        <v>17730.585025923046</v>
      </c>
      <c r="N65" s="371">
        <f>INDEX('Total Agency'!$N$55:$CS$55,1,'Plan Yearly Summary'!A65)</f>
        <v>4151.5693515245002</v>
      </c>
      <c r="O65" s="372">
        <f>INDEX('Total Agency'!$N$66:$CS$66,1,'Plan Yearly Summary'!A65)</f>
        <v>0.23414734175181967</v>
      </c>
      <c r="P65" s="374">
        <f>INDEX('Total Agency'!$N$88:$CS$88,1,'Plan Yearly Summary'!A65)</f>
        <v>1.6806628506483996</v>
      </c>
      <c r="Q65" s="371">
        <f>INDEX('Total Agency'!$N$77:$CS$77,1,'Plan Yearly Summary'!A65)</f>
        <v>6977.3883809976942</v>
      </c>
      <c r="R65" s="373">
        <f>INDEX('Total Agency'!$N$99:$CS$99,1,'Plan Yearly Summary'!A65)</f>
        <v>17.432483590170357</v>
      </c>
      <c r="S65" s="371">
        <f>INDEX('Total Agency'!$N$29:$CS$29,1,'Plan Yearly Summary'!A65)</f>
        <v>121633.20845398761</v>
      </c>
      <c r="T65" s="373">
        <f>INDEX('Total Agency'!$N$110:$CS$110,1,'Plan Yearly Summary'!A65)</f>
        <v>29.298127564537157</v>
      </c>
      <c r="U65" s="373">
        <f>INDEX('Total Agency'!$N$121:$CS$121,1,'Plan Yearly Summary'!A65)</f>
        <v>6.8600786875420905</v>
      </c>
      <c r="V65" s="361"/>
      <c r="W65" s="361"/>
    </row>
    <row r="66" spans="1:24" x14ac:dyDescent="0.25">
      <c r="A66" s="381">
        <v>43</v>
      </c>
      <c r="B66" s="370">
        <v>7</v>
      </c>
      <c r="C66" s="371">
        <f>INDEX('Total Agency'!$N$42:$CS$42,1,A66)</f>
        <v>17730.585025923046</v>
      </c>
      <c r="D66" s="371">
        <f>INDEX('Total Agency'!$N$8:$CS$8,1,'Plan Yearly Summary'!A66)</f>
        <v>40</v>
      </c>
      <c r="E66" s="371">
        <f>INDEX('Total Agency'!$N$15:$CS$15,1,'Plan Yearly Summary'!A66)</f>
        <v>2079.9280137590727</v>
      </c>
      <c r="F66" s="371">
        <f>INDEX('Total Agency'!$N$13:$CS$13,1,'Plan Yearly Summary'!A66)</f>
        <v>1028.7446507183308</v>
      </c>
      <c r="G66" s="372">
        <f>INDEX('Total Agency'!$N$12:$CS$12,1,'Plan Yearly Summary'!A66)</f>
        <v>0.32859009397487726</v>
      </c>
      <c r="H66" s="373">
        <f>INDEX('Total Agency'!$N$14:$CS$14,1,'Plan Yearly Summary'!A66)</f>
        <v>2.0218117414333507</v>
      </c>
      <c r="I66" s="371">
        <f>INDEX('Total Agency'!$N$34:$CS$34,1,'Plan Yearly Summary'!A66)</f>
        <v>2119.9280137590727</v>
      </c>
      <c r="J66" s="371">
        <f>INDEX('Total Agency'!$N$43:$CS$43,1,'Plan Yearly Summary'!A66)</f>
        <v>1853.2704058801028</v>
      </c>
      <c r="K66" s="372">
        <f>INDEX('Total Agency'!$N$44:$CS$44,1,'Plan Yearly Summary'!A66)</f>
        <v>0.1045239287463174</v>
      </c>
      <c r="L66" s="371">
        <f>INDEX('Total Agency'!$N$11:$CS$11,1,'Plan Yearly Summary'!A66)</f>
        <v>3130.7841276462359</v>
      </c>
      <c r="M66" s="371">
        <f>INDEX('Total Agency'!$N$40:$CS$40,1,'Plan Yearly Summary'!A66)</f>
        <v>17997.242633802016</v>
      </c>
      <c r="N66" s="371">
        <f>INDEX('Total Agency'!$N$55:$CS$55,1,'Plan Yearly Summary'!A66)</f>
        <v>4222.7560328632881</v>
      </c>
      <c r="O66" s="372">
        <f>INDEX('Total Agency'!$N$66:$CS$66,1,'Plan Yearly Summary'!A66)</f>
        <v>0.23463350018586751</v>
      </c>
      <c r="P66" s="374">
        <f>INDEX('Total Agency'!$N$88:$CS$88,1,'Plan Yearly Summary'!A66)</f>
        <v>1.5788131219779378</v>
      </c>
      <c r="Q66" s="371">
        <f>INDEX('Total Agency'!$N$77:$CS$77,1,'Plan Yearly Summary'!A66)</f>
        <v>6666.9426355960586</v>
      </c>
      <c r="R66" s="373">
        <f>INDEX('Total Agency'!$N$99:$CS$99,1,'Plan Yearly Summary'!A66)</f>
        <v>17.350632730187648</v>
      </c>
      <c r="S66" s="371">
        <f>INDEX('Total Agency'!$N$29:$CS$29,1,'Plan Yearly Summary'!A66)</f>
        <v>115675.67310345649</v>
      </c>
      <c r="T66" s="373">
        <f>INDEX('Total Agency'!$N$110:$CS$110,1,'Plan Yearly Summary'!A66)</f>
        <v>27.39340662904015</v>
      </c>
      <c r="U66" s="373">
        <f>INDEX('Total Agency'!$N$121:$CS$121,1,'Plan Yearly Summary'!A66)</f>
        <v>6.4274108793864366</v>
      </c>
      <c r="V66" s="361"/>
      <c r="W66" s="361"/>
    </row>
    <row r="67" spans="1:24" x14ac:dyDescent="0.25">
      <c r="A67" s="381">
        <v>44</v>
      </c>
      <c r="B67" s="370">
        <v>8</v>
      </c>
      <c r="C67" s="371">
        <f>INDEX('Total Agency'!$N$42:$CS$42,1,A67)</f>
        <v>17997.242633802016</v>
      </c>
      <c r="D67" s="371">
        <f>INDEX('Total Agency'!$N$8:$CS$8,1,'Plan Yearly Summary'!A67)</f>
        <v>40</v>
      </c>
      <c r="E67" s="371">
        <f>INDEX('Total Agency'!$N$15:$CS$15,1,'Plan Yearly Summary'!A67)</f>
        <v>2166.3732581976051</v>
      </c>
      <c r="F67" s="371">
        <f>INDEX('Total Agency'!$N$13:$CS$13,1,'Plan Yearly Summary'!A67)</f>
        <v>1071.6296809590795</v>
      </c>
      <c r="G67" s="372">
        <f>INDEX('Total Agency'!$N$12:$CS$12,1,'Plan Yearly Summary'!A67)</f>
        <v>0.32852768288119155</v>
      </c>
      <c r="H67" s="373">
        <f>INDEX('Total Agency'!$N$14:$CS$14,1,'Plan Yearly Summary'!A67)</f>
        <v>2.0215689213262178</v>
      </c>
      <c r="I67" s="371">
        <f>INDEX('Total Agency'!$N$34:$CS$34,1,'Plan Yearly Summary'!A67)</f>
        <v>2206.3732581976051</v>
      </c>
      <c r="J67" s="371">
        <f>INDEX('Total Agency'!$N$43:$CS$43,1,'Plan Yearly Summary'!A67)</f>
        <v>1503.6015481030518</v>
      </c>
      <c r="K67" s="372">
        <f>INDEX('Total Agency'!$N$44:$CS$44,1,'Plan Yearly Summary'!A67)</f>
        <v>8.3546217534402806E-2</v>
      </c>
      <c r="L67" s="371">
        <f>INDEX('Total Agency'!$N$11:$CS$11,1,'Plan Yearly Summary'!A67)</f>
        <v>3261.9159261127552</v>
      </c>
      <c r="M67" s="371">
        <f>INDEX('Total Agency'!$N$40:$CS$40,1,'Plan Yearly Summary'!A67)</f>
        <v>18700.014343896568</v>
      </c>
      <c r="N67" s="371">
        <f>INDEX('Total Agency'!$N$55:$CS$55,1,'Plan Yearly Summary'!A67)</f>
        <v>4420.9910227419959</v>
      </c>
      <c r="O67" s="372">
        <f>INDEX('Total Agency'!$N$66:$CS$66,1,'Plan Yearly Summary'!A67)</f>
        <v>0.23641645088817526</v>
      </c>
      <c r="P67" s="374">
        <f>INDEX('Total Agency'!$N$88:$CS$88,1,'Plan Yearly Summary'!A67)</f>
        <v>1.6757944779504261</v>
      </c>
      <c r="Q67" s="371">
        <f>INDEX('Total Agency'!$N$77:$CS$77,1,'Plan Yearly Summary'!A67)</f>
        <v>7408.6723429794438</v>
      </c>
      <c r="R67" s="373">
        <f>INDEX('Total Agency'!$N$99:$CS$99,1,'Plan Yearly Summary'!A67)</f>
        <v>17.311234685909529</v>
      </c>
      <c r="S67" s="371">
        <f>INDEX('Total Agency'!$N$29:$CS$29,1,'Plan Yearly Summary'!A67)</f>
        <v>128253.26564032436</v>
      </c>
      <c r="T67" s="373">
        <f>INDEX('Total Agency'!$N$110:$CS$110,1,'Plan Yearly Summary'!A67)</f>
        <v>29.010071493151067</v>
      </c>
      <c r="U67" s="373">
        <f>INDEX('Total Agency'!$N$121:$CS$121,1,'Plan Yearly Summary'!A67)</f>
        <v>6.8584581424230029</v>
      </c>
      <c r="V67" s="361"/>
      <c r="W67" s="361"/>
    </row>
    <row r="68" spans="1:24" x14ac:dyDescent="0.25">
      <c r="A68" s="381">
        <v>45</v>
      </c>
      <c r="B68" s="370">
        <v>9</v>
      </c>
      <c r="C68" s="371">
        <f>INDEX('Total Agency'!$N$42:$CS$42,1,A68)</f>
        <v>18700.014343896568</v>
      </c>
      <c r="D68" s="371">
        <f>INDEX('Total Agency'!$N$8:$CS$8,1,'Plan Yearly Summary'!A68)</f>
        <v>40</v>
      </c>
      <c r="E68" s="371">
        <f>INDEX('Total Agency'!$N$15:$CS$15,1,'Plan Yearly Summary'!A68)</f>
        <v>2302.1969823206609</v>
      </c>
      <c r="F68" s="371">
        <f>INDEX('Total Agency'!$N$13:$CS$13,1,'Plan Yearly Summary'!A68)</f>
        <v>1117.2179992950421</v>
      </c>
      <c r="G68" s="372">
        <f>INDEX('Total Agency'!$N$12:$CS$12,1,'Plan Yearly Summary'!A68)</f>
        <v>0.32845937803300385</v>
      </c>
      <c r="H68" s="373">
        <f>INDEX('Total Agency'!$N$14:$CS$14,1,'Plan Yearly Summary'!A68)</f>
        <v>2.0606515324433849</v>
      </c>
      <c r="I68" s="371">
        <f>INDEX('Total Agency'!$N$34:$CS$34,1,'Plan Yearly Summary'!A68)</f>
        <v>2342.1969823206609</v>
      </c>
      <c r="J68" s="371">
        <f>INDEX('Total Agency'!$N$43:$CS$43,1,'Plan Yearly Summary'!A68)</f>
        <v>1270.5215025749785</v>
      </c>
      <c r="K68" s="372">
        <f>INDEX('Total Agency'!$N$44:$CS$44,1,'Plan Yearly Summary'!A68)</f>
        <v>6.7942274225562801E-2</v>
      </c>
      <c r="L68" s="371">
        <f>INDEX('Total Agency'!$N$11:$CS$11,1,'Plan Yearly Summary'!A68)</f>
        <v>3401.3886465521564</v>
      </c>
      <c r="M68" s="371">
        <f>INDEX('Total Agency'!$N$40:$CS$40,1,'Plan Yearly Summary'!A68)</f>
        <v>19771.689823642249</v>
      </c>
      <c r="N68" s="371">
        <f>INDEX('Total Agency'!$N$55:$CS$55,1,'Plan Yearly Summary'!A68)</f>
        <v>4708.4056257352595</v>
      </c>
      <c r="O68" s="372">
        <f>INDEX('Total Agency'!$N$66:$CS$66,1,'Plan Yearly Summary'!A68)</f>
        <v>0.23813875635986984</v>
      </c>
      <c r="P68" s="374">
        <f>INDEX('Total Agency'!$N$88:$CS$88,1,'Plan Yearly Summary'!A68)</f>
        <v>1.7420000770921842</v>
      </c>
      <c r="Q68" s="371">
        <f>INDEX('Total Agency'!$N$77:$CS$77,1,'Plan Yearly Summary'!A68)</f>
        <v>8202.0429630120962</v>
      </c>
      <c r="R68" s="373">
        <f>INDEX('Total Agency'!$N$99:$CS$99,1,'Plan Yearly Summary'!A68)</f>
        <v>17.263278582389567</v>
      </c>
      <c r="S68" s="371">
        <f>INDEX('Total Agency'!$N$29:$CS$29,1,'Plan Yearly Summary'!A68)</f>
        <v>141594.15261520579</v>
      </c>
      <c r="T68" s="373">
        <f>INDEX('Total Agency'!$N$110:$CS$110,1,'Plan Yearly Summary'!A68)</f>
        <v>30.072632621386482</v>
      </c>
      <c r="U68" s="373">
        <f>INDEX('Total Agency'!$N$121:$CS$121,1,'Plan Yearly Summary'!A68)</f>
        <v>7.1614593329242293</v>
      </c>
      <c r="V68" s="361"/>
      <c r="W68" s="361"/>
    </row>
    <row r="69" spans="1:24" x14ac:dyDescent="0.25">
      <c r="A69" s="381">
        <v>46</v>
      </c>
      <c r="B69" s="370">
        <v>10</v>
      </c>
      <c r="C69" s="371">
        <f>INDEX('Total Agency'!$N$42:$CS$42,1,A69)</f>
        <v>19771.689823642246</v>
      </c>
      <c r="D69" s="371">
        <f>INDEX('Total Agency'!$N$8:$CS$8,1,'Plan Yearly Summary'!A69)</f>
        <v>40</v>
      </c>
      <c r="E69" s="371">
        <f>INDEX('Total Agency'!$N$15:$CS$15,1,'Plan Yearly Summary'!A69)</f>
        <v>2187.9758598054932</v>
      </c>
      <c r="F69" s="371">
        <f>INDEX('Total Agency'!$N$13:$CS$13,1,'Plan Yearly Summary'!A69)</f>
        <v>1082.1096771774469</v>
      </c>
      <c r="G69" s="372">
        <f>INDEX('Total Agency'!$N$12:$CS$12,1,'Plan Yearly Summary'!A69)</f>
        <v>0.32862663816332072</v>
      </c>
      <c r="H69" s="373">
        <f>INDEX('Total Agency'!$N$14:$CS$14,1,'Plan Yearly Summary'!A69)</f>
        <v>2.0219538794926644</v>
      </c>
      <c r="I69" s="371">
        <f>INDEX('Total Agency'!$N$34:$CS$34,1,'Plan Yearly Summary'!A69)</f>
        <v>2227.9758598054932</v>
      </c>
      <c r="J69" s="371">
        <f>INDEX('Total Agency'!$N$43:$CS$43,1,'Plan Yearly Summary'!A69)</f>
        <v>1741.806680747115</v>
      </c>
      <c r="K69" s="372">
        <f>INDEX('Total Agency'!$N$44:$CS$44,1,'Plan Yearly Summary'!A69)</f>
        <v>8.809599464100068E-2</v>
      </c>
      <c r="L69" s="371">
        <f>INDEX('Total Agency'!$N$11:$CS$11,1,'Plan Yearly Summary'!A69)</f>
        <v>3292.8239878097179</v>
      </c>
      <c r="M69" s="371">
        <f>INDEX('Total Agency'!$N$40:$CS$40,1,'Plan Yearly Summary'!A69)</f>
        <v>20257.859002700628</v>
      </c>
      <c r="N69" s="371">
        <f>INDEX('Total Agency'!$N$55:$CS$55,1,'Plan Yearly Summary'!A69)</f>
        <v>4828.4846871865229</v>
      </c>
      <c r="O69" s="372">
        <f>INDEX('Total Agency'!$N$66:$CS$66,1,'Plan Yearly Summary'!A69)</f>
        <v>0.23835118442392283</v>
      </c>
      <c r="P69" s="374">
        <f>INDEX('Total Agency'!$N$88:$CS$88,1,'Plan Yearly Summary'!A69)</f>
        <v>1.6208803750127943</v>
      </c>
      <c r="Q69" s="371">
        <f>INDEX('Total Agency'!$N$77:$CS$77,1,'Plan Yearly Summary'!A69)</f>
        <v>7826.3960705104255</v>
      </c>
      <c r="R69" s="373">
        <f>INDEX('Total Agency'!$N$99:$CS$99,1,'Plan Yearly Summary'!A69)</f>
        <v>17.271022707686768</v>
      </c>
      <c r="S69" s="371">
        <f>INDEX('Total Agency'!$N$29:$CS$29,1,'Plan Yearly Summary'!A69)</f>
        <v>135169.86425313604</v>
      </c>
      <c r="T69" s="373">
        <f>INDEX('Total Agency'!$N$110:$CS$110,1,'Plan Yearly Summary'!A69)</f>
        <v>27.99426176328981</v>
      </c>
      <c r="U69" s="373">
        <f>INDEX('Total Agency'!$N$121:$CS$121,1,'Plan Yearly Summary'!A69)</f>
        <v>6.6724654483534609</v>
      </c>
      <c r="V69" s="361"/>
      <c r="W69" s="361"/>
    </row>
    <row r="70" spans="1:24" x14ac:dyDescent="0.25">
      <c r="A70" s="381">
        <v>47</v>
      </c>
      <c r="B70" s="370">
        <v>11</v>
      </c>
      <c r="C70" s="371">
        <f>INDEX('Total Agency'!$N$42:$CS$42,1,A70)</f>
        <v>20257.859002700628</v>
      </c>
      <c r="D70" s="371">
        <f>INDEX('Total Agency'!$N$8:$CS$8,1,'Plan Yearly Summary'!A70)</f>
        <v>40</v>
      </c>
      <c r="E70" s="371">
        <f>INDEX('Total Agency'!$N$15:$CS$15,1,'Plan Yearly Summary'!A70)</f>
        <v>2285.3663096643254</v>
      </c>
      <c r="F70" s="371">
        <f>INDEX('Total Agency'!$N$13:$CS$13,1,'Plan Yearly Summary'!A70)</f>
        <v>1130.4443514806148</v>
      </c>
      <c r="G70" s="372">
        <f>INDEX('Total Agency'!$N$12:$CS$12,1,'Plan Yearly Summary'!A70)</f>
        <v>0.32854931224244149</v>
      </c>
      <c r="H70" s="373">
        <f>INDEX('Total Agency'!$N$14:$CS$14,1,'Plan Yearly Summary'!A70)</f>
        <v>2.0216530841797171</v>
      </c>
      <c r="I70" s="371">
        <f>INDEX('Total Agency'!$N$34:$CS$34,1,'Plan Yearly Summary'!A70)</f>
        <v>2325.3663096643254</v>
      </c>
      <c r="J70" s="371">
        <f>INDEX('Total Agency'!$N$43:$CS$43,1,'Plan Yearly Summary'!A70)</f>
        <v>1722.9302738756087</v>
      </c>
      <c r="K70" s="372">
        <f>INDEX('Total Agency'!$N$44:$CS$44,1,'Plan Yearly Summary'!A70)</f>
        <v>8.5049968688493696E-2</v>
      </c>
      <c r="L70" s="371">
        <f>INDEX('Total Agency'!$N$11:$CS$11,1,'Plan Yearly Summary'!A70)</f>
        <v>3440.7144052897693</v>
      </c>
      <c r="M70" s="371">
        <f>INDEX('Total Agency'!$N$40:$CS$40,1,'Plan Yearly Summary'!A70)</f>
        <v>20860.295038489345</v>
      </c>
      <c r="N70" s="371">
        <f>INDEX('Total Agency'!$N$55:$CS$55,1,'Plan Yearly Summary'!A70)</f>
        <v>5016.4059839766633</v>
      </c>
      <c r="O70" s="372">
        <f>INDEX('Total Agency'!$N$66:$CS$66,1,'Plan Yearly Summary'!A70)</f>
        <v>0.24047627201441252</v>
      </c>
      <c r="P70" s="374">
        <f>INDEX('Total Agency'!$N$88:$CS$88,1,'Plan Yearly Summary'!A70)</f>
        <v>1.6926407763576139</v>
      </c>
      <c r="Q70" s="371">
        <f>INDEX('Total Agency'!$N$77:$CS$77,1,'Plan Yearly Summary'!A70)</f>
        <v>8490.9733192432395</v>
      </c>
      <c r="R70" s="373">
        <f>INDEX('Total Agency'!$N$99:$CS$99,1,'Plan Yearly Summary'!A70)</f>
        <v>17.290875933577336</v>
      </c>
      <c r="S70" s="371">
        <f>INDEX('Total Agency'!$N$29:$CS$29,1,'Plan Yearly Summary'!A70)</f>
        <v>146816.36621835019</v>
      </c>
      <c r="T70" s="373">
        <f>INDEX('Total Agency'!$N$110:$CS$110,1,'Plan Yearly Summary'!A70)</f>
        <v>29.267241664113524</v>
      </c>
      <c r="U70" s="373">
        <f>INDEX('Total Agency'!$N$121:$CS$121,1,'Plan Yearly Summary'!A70)</f>
        <v>7.0380771675309104</v>
      </c>
      <c r="V70" s="361"/>
      <c r="W70" s="361"/>
    </row>
    <row r="71" spans="1:24" x14ac:dyDescent="0.25">
      <c r="A71" s="381">
        <v>48</v>
      </c>
      <c r="B71" s="370">
        <v>12</v>
      </c>
      <c r="C71" s="371">
        <f>INDEX('Total Agency'!$N$42:$CS$42,1,A71)</f>
        <v>20860.295038489341</v>
      </c>
      <c r="D71" s="371">
        <f>INDEX('Total Agency'!$N$8:$CS$8,1,'Plan Yearly Summary'!A71)</f>
        <v>40</v>
      </c>
      <c r="E71" s="371">
        <f>INDEX('Total Agency'!$N$15:$CS$15,1,'Plan Yearly Summary'!A71)</f>
        <v>2431.875087600758</v>
      </c>
      <c r="F71" s="371">
        <f>INDEX('Total Agency'!$N$13:$CS$13,1,'Plan Yearly Summary'!A71)</f>
        <v>1180.1371939851383</v>
      </c>
      <c r="G71" s="372">
        <f>INDEX('Total Agency'!$N$12:$CS$12,1,'Plan Yearly Summary'!A71)</f>
        <v>0.32846963905501797</v>
      </c>
      <c r="H71" s="373">
        <f>INDEX('Total Agency'!$N$14:$CS$14,1,'Plan Yearly Summary'!A71)</f>
        <v>2.06067150497028</v>
      </c>
      <c r="I71" s="371">
        <f>INDEX('Total Agency'!$N$34:$CS$34,1,'Plan Yearly Summary'!A71)</f>
        <v>2471.875087600758</v>
      </c>
      <c r="J71" s="371">
        <f>INDEX('Total Agency'!$N$43:$CS$43,1,'Plan Yearly Summary'!A71)</f>
        <v>1765.584376594401</v>
      </c>
      <c r="K71" s="372">
        <f>INDEX('Total Agency'!$N$44:$CS$44,1,'Plan Yearly Summary'!A71)</f>
        <v>8.463851414070224E-2</v>
      </c>
      <c r="L71" s="371">
        <f>INDEX('Total Agency'!$N$11:$CS$11,1,'Plan Yearly Summary'!A71)</f>
        <v>3592.8349340910254</v>
      </c>
      <c r="M71" s="371">
        <f>INDEX('Total Agency'!$N$40:$CS$40,1,'Plan Yearly Summary'!A71)</f>
        <v>21566.585749495702</v>
      </c>
      <c r="N71" s="371">
        <f>INDEX('Total Agency'!$N$55:$CS$55,1,'Plan Yearly Summary'!A71)</f>
        <v>5242.4974603369392</v>
      </c>
      <c r="O71" s="372">
        <f>INDEX('Total Agency'!$N$66:$CS$66,1,'Plan Yearly Summary'!A71)</f>
        <v>0.24308425641548412</v>
      </c>
      <c r="P71" s="374">
        <f>INDEX('Total Agency'!$N$88:$CS$88,1,'Plan Yearly Summary'!A71)</f>
        <v>1.7589758740366537</v>
      </c>
      <c r="Q71" s="371">
        <f>INDEX('Total Agency'!$N$77:$CS$77,1,'Plan Yearly Summary'!A71)</f>
        <v>9221.4265524311049</v>
      </c>
      <c r="R71" s="373">
        <f>INDEX('Total Agency'!$N$99:$CS$99,1,'Plan Yearly Summary'!A71)</f>
        <v>17.190307468358551</v>
      </c>
      <c r="S71" s="371">
        <f>INDEX('Total Agency'!$N$29:$CS$29,1,'Plan Yearly Summary'!A71)</f>
        <v>158519.15773317625</v>
      </c>
      <c r="T71" s="373">
        <f>INDEX('Total Agency'!$N$110:$CS$110,1,'Plan Yearly Summary'!A71)</f>
        <v>30.237336104114796</v>
      </c>
      <c r="U71" s="373">
        <f>INDEX('Total Agency'!$N$121:$CS$121,1,'Plan Yearly Summary'!A71)</f>
        <v>7.3502203628538165</v>
      </c>
      <c r="V71" s="361"/>
      <c r="W71" s="361"/>
    </row>
    <row r="72" spans="1:24" s="382" customFormat="1" ht="30" x14ac:dyDescent="0.25">
      <c r="B72" s="383" t="s">
        <v>271</v>
      </c>
      <c r="C72" s="384">
        <f>C71</f>
        <v>20860.295038489341</v>
      </c>
      <c r="D72" s="384">
        <f>SUM(D60:D71)</f>
        <v>460</v>
      </c>
      <c r="E72" s="384">
        <f>SUM(E60:E71)</f>
        <v>23009.337657971824</v>
      </c>
      <c r="F72" s="384">
        <f>SUM(F60:F71)</f>
        <v>11597.391321315099</v>
      </c>
      <c r="G72" s="385">
        <f>SUM(F60:F71)/SUM(L60:L71)</f>
        <v>0.30148766316149822</v>
      </c>
      <c r="H72" s="386">
        <f>E72/F72</f>
        <v>1.9840097674105779</v>
      </c>
      <c r="I72" s="384">
        <f>SUM(I60:I71)</f>
        <v>23469.337657971824</v>
      </c>
      <c r="J72" s="384">
        <f>SUM(J60:J71)</f>
        <v>19388.669237391077</v>
      </c>
      <c r="K72" s="385">
        <f>SUM(J60:J71)/SUM(C60:C71)</f>
        <v>9.0743836489185367E-2</v>
      </c>
      <c r="L72" s="384">
        <f>L71</f>
        <v>3592.8349340910254</v>
      </c>
      <c r="M72" s="384">
        <f>M71</f>
        <v>21566.585749495702</v>
      </c>
      <c r="N72" s="384">
        <f>SUM(N60:N71)</f>
        <v>47707.734746382368</v>
      </c>
      <c r="O72" s="385">
        <f>N72/SUM(M60:M71)</f>
        <v>0.21909968143050945</v>
      </c>
      <c r="P72" s="387">
        <f>Q72/N72</f>
        <v>1.6247991659089773</v>
      </c>
      <c r="Q72" s="384">
        <f>SUM(Q60:Q71)</f>
        <v>77515.487623328809</v>
      </c>
      <c r="R72" s="386">
        <f>S72/Q72</f>
        <v>17.424411684862505</v>
      </c>
      <c r="S72" s="384">
        <f>SUM(S60:S71)</f>
        <v>1350661.7683017454</v>
      </c>
      <c r="T72" s="386">
        <f>S72/N72</f>
        <v>28.311169572019239</v>
      </c>
      <c r="U72" s="386">
        <f>S72/SUM(M60:M71)</f>
        <v>6.2029682341545476</v>
      </c>
      <c r="V72" s="388"/>
      <c r="W72" s="388"/>
      <c r="X72" s="389"/>
    </row>
    <row r="74" spans="1:24" ht="38.25" x14ac:dyDescent="0.25">
      <c r="B74" s="352">
        <v>2020</v>
      </c>
      <c r="C74" s="363" t="s">
        <v>259</v>
      </c>
      <c r="D74" s="363" t="s">
        <v>260</v>
      </c>
      <c r="E74" s="363" t="s">
        <v>261</v>
      </c>
      <c r="F74" s="363" t="s">
        <v>244</v>
      </c>
      <c r="G74" s="364" t="s">
        <v>243</v>
      </c>
      <c r="H74" s="365" t="s">
        <v>262</v>
      </c>
      <c r="I74" s="363" t="s">
        <v>263</v>
      </c>
      <c r="J74" s="363" t="s">
        <v>264</v>
      </c>
      <c r="K74" s="364" t="s">
        <v>265</v>
      </c>
      <c r="L74" s="363" t="s">
        <v>266</v>
      </c>
      <c r="M74" s="363" t="s">
        <v>234</v>
      </c>
      <c r="N74" s="363" t="s">
        <v>267</v>
      </c>
      <c r="O74" s="364" t="s">
        <v>50</v>
      </c>
      <c r="P74" s="366" t="s">
        <v>268</v>
      </c>
      <c r="Q74" s="363" t="s">
        <v>269</v>
      </c>
      <c r="R74" s="365" t="s">
        <v>106</v>
      </c>
      <c r="S74" s="363" t="s">
        <v>52</v>
      </c>
      <c r="T74" s="365" t="s">
        <v>252</v>
      </c>
      <c r="U74" s="365" t="s">
        <v>270</v>
      </c>
      <c r="V74" s="367"/>
      <c r="W74" s="367"/>
      <c r="X74" s="368"/>
    </row>
    <row r="75" spans="1:24" x14ac:dyDescent="0.25">
      <c r="A75" s="381">
        <v>49</v>
      </c>
      <c r="B75" s="370">
        <v>1</v>
      </c>
      <c r="C75" s="371">
        <f>INDEX('Total Agency'!$N$42:$CS$42,1,A75)</f>
        <v>21566.585749495702</v>
      </c>
      <c r="D75" s="371">
        <f>INDEX('Total Agency'!$N$8:$CS$8,1,'Plan Yearly Summary'!A75)</f>
        <v>20</v>
      </c>
      <c r="E75" s="371">
        <f>INDEX('Total Agency'!$N$15:$CS$15,1,'Plan Yearly Summary'!A75)</f>
        <v>701.46034919526846</v>
      </c>
      <c r="F75" s="371">
        <f>INDEX('Total Agency'!$N$13:$CS$13,1,'Plan Yearly Summary'!A75)</f>
        <v>511.26976679751078</v>
      </c>
      <c r="G75" s="372">
        <f>INDEX('Total Agency'!$N$12:$CS$12,1,'Plan Yearly Summary'!A75)</f>
        <v>0.14999999999999997</v>
      </c>
      <c r="H75" s="373">
        <f>INDEX('Total Agency'!$N$14:$CS$14,1,'Plan Yearly Summary'!A75)</f>
        <v>1.3719965363668432</v>
      </c>
      <c r="I75" s="371">
        <f>INDEX('Total Agency'!$N$34:$CS$34,1,'Plan Yearly Summary'!A75)</f>
        <v>721.46034919526846</v>
      </c>
      <c r="J75" s="371">
        <f>INDEX('Total Agency'!$N$43:$CS$43,1,'Plan Yearly Summary'!A75)</f>
        <v>1892.879153787715</v>
      </c>
      <c r="K75" s="372">
        <f>INDEX('Total Agency'!$N$44:$CS$44,1,'Plan Yearly Summary'!A75)</f>
        <v>8.7769069048492146E-2</v>
      </c>
      <c r="L75" s="371">
        <f>INDEX('Total Agency'!$N$11:$CS$11,1,'Plan Yearly Summary'!A75)</f>
        <v>3408.4651119834061</v>
      </c>
      <c r="M75" s="371">
        <f>INDEX('Total Agency'!$N$40:$CS$40,1,'Plan Yearly Summary'!A75)</f>
        <v>20395.166944903256</v>
      </c>
      <c r="N75" s="371">
        <f>INDEX('Total Agency'!$N$55:$CS$55,1,'Plan Yearly Summary'!A75)</f>
        <v>2402.6097029296425</v>
      </c>
      <c r="O75" s="372">
        <f>INDEX('Total Agency'!$N$66:$CS$66,1,'Plan Yearly Summary'!A75)</f>
        <v>0.11780289464755049</v>
      </c>
      <c r="P75" s="374">
        <f>INDEX('Total Agency'!$N$88:$CS$88,1,'Plan Yearly Summary'!A75)</f>
        <v>1.3747386915657356</v>
      </c>
      <c r="Q75" s="371">
        <f>INDEX('Total Agency'!$N$77:$CS$77,1,'Plan Yearly Summary'!A75)</f>
        <v>3302.9605193486373</v>
      </c>
      <c r="R75" s="373">
        <f>INDEX('Total Agency'!$N$99:$CS$99,1,'Plan Yearly Summary'!A75)</f>
        <v>19.045343405695906</v>
      </c>
      <c r="S75" s="371">
        <f>INDEX('Total Agency'!$N$29:$CS$29,1,'Plan Yearly Summary'!A75)</f>
        <v>62906.017346450491</v>
      </c>
      <c r="T75" s="373">
        <f>INDEX('Total Agency'!$N$110:$CS$110,1,'Plan Yearly Summary'!A75)</f>
        <v>26.182370473966497</v>
      </c>
      <c r="U75" s="373">
        <f>INDEX('Total Agency'!$N$121:$CS$121,1,'Plan Yearly Summary'!A75)</f>
        <v>3.0843590305678119</v>
      </c>
      <c r="V75" s="361"/>
      <c r="W75" s="361"/>
    </row>
    <row r="76" spans="1:24" x14ac:dyDescent="0.25">
      <c r="A76" s="381">
        <v>50</v>
      </c>
      <c r="B76" s="370">
        <v>2</v>
      </c>
      <c r="C76" s="371">
        <f>INDEX('Total Agency'!$N$42:$CS$42,1,A76)</f>
        <v>20395.166944903256</v>
      </c>
      <c r="D76" s="371">
        <f>INDEX('Total Agency'!$N$8:$CS$8,1,'Plan Yearly Summary'!A76)</f>
        <v>20</v>
      </c>
      <c r="E76" s="371">
        <f>INDEX('Total Agency'!$N$15:$CS$15,1,'Plan Yearly Summary'!A76)</f>
        <v>729.7710166054959</v>
      </c>
      <c r="F76" s="371">
        <f>INDEX('Total Agency'!$N$13:$CS$13,1,'Plan Yearly Summary'!A76)</f>
        <v>532.0459391746424</v>
      </c>
      <c r="G76" s="372">
        <f>INDEX('Total Agency'!$N$12:$CS$12,1,'Plan Yearly Summary'!A76)</f>
        <v>0.14999999999999997</v>
      </c>
      <c r="H76" s="373">
        <f>INDEX('Total Agency'!$N$14:$CS$14,1,'Plan Yearly Summary'!A76)</f>
        <v>1.3716315883128107</v>
      </c>
      <c r="I76" s="371">
        <f>INDEX('Total Agency'!$N$34:$CS$34,1,'Plan Yearly Summary'!A76)</f>
        <v>749.7710166054959</v>
      </c>
      <c r="J76" s="371">
        <f>INDEX('Total Agency'!$N$43:$CS$43,1,'Plan Yearly Summary'!A76)</f>
        <v>2066.1785657494293</v>
      </c>
      <c r="K76" s="372">
        <f>INDEX('Total Agency'!$N$44:$CS$44,1,'Plan Yearly Summary'!A76)</f>
        <v>0.10130726418328076</v>
      </c>
      <c r="L76" s="371">
        <f>INDEX('Total Agency'!$N$11:$CS$11,1,'Plan Yearly Summary'!A76)</f>
        <v>3546.9729278309501</v>
      </c>
      <c r="M76" s="371">
        <f>INDEX('Total Agency'!$N$40:$CS$40,1,'Plan Yearly Summary'!A76)</f>
        <v>19078.759395759324</v>
      </c>
      <c r="N76" s="371">
        <f>INDEX('Total Agency'!$N$55:$CS$55,1,'Plan Yearly Summary'!A76)</f>
        <v>2179.050114812344</v>
      </c>
      <c r="O76" s="372">
        <f>INDEX('Total Agency'!$N$66:$CS$66,1,'Plan Yearly Summary'!A76)</f>
        <v>0.11421340715144644</v>
      </c>
      <c r="P76" s="374">
        <f>INDEX('Total Agency'!$N$88:$CS$88,1,'Plan Yearly Summary'!A76)</f>
        <v>1.3860775977177933</v>
      </c>
      <c r="Q76" s="371">
        <f>INDEX('Total Agency'!$N$77:$CS$77,1,'Plan Yearly Summary'!A76)</f>
        <v>3020.3325484457755</v>
      </c>
      <c r="R76" s="373">
        <f>INDEX('Total Agency'!$N$99:$CS$99,1,'Plan Yearly Summary'!A76)</f>
        <v>19.403891764112331</v>
      </c>
      <c r="S76" s="371">
        <f>INDEX('Total Agency'!$N$29:$CS$29,1,'Plan Yearly Summary'!A76)</f>
        <v>58606.205861667389</v>
      </c>
      <c r="T76" s="373">
        <f>INDEX('Total Agency'!$N$110:$CS$110,1,'Plan Yearly Summary'!A76)</f>
        <v>26.895299682776894</v>
      </c>
      <c r="U76" s="373">
        <f>INDEX('Total Agency'!$N$121:$CS$121,1,'Plan Yearly Summary'!A76)</f>
        <v>3.0718038131291658</v>
      </c>
      <c r="V76" s="361"/>
      <c r="W76" s="361"/>
    </row>
    <row r="77" spans="1:24" x14ac:dyDescent="0.25">
      <c r="A77" s="381">
        <v>51</v>
      </c>
      <c r="B77" s="370">
        <v>3</v>
      </c>
      <c r="C77" s="371">
        <f>INDEX('Total Agency'!$N$42:$CS$42,1,A77)</f>
        <v>19078.759395759324</v>
      </c>
      <c r="D77" s="371">
        <f>INDEX('Total Agency'!$N$8:$CS$8,1,'Plan Yearly Summary'!A77)</f>
        <v>20</v>
      </c>
      <c r="E77" s="371">
        <f>INDEX('Total Agency'!$N$15:$CS$15,1,'Plan Yearly Summary'!A77)</f>
        <v>2449.154258912698</v>
      </c>
      <c r="F77" s="371">
        <f>INDEX('Total Agency'!$N$13:$CS$13,1,'Plan Yearly Summary'!A77)</f>
        <v>1211.4572742055338</v>
      </c>
      <c r="G77" s="372">
        <f>INDEX('Total Agency'!$N$12:$CS$12,1,'Plan Yearly Summary'!A77)</f>
        <v>0.32855099336494609</v>
      </c>
      <c r="H77" s="373">
        <f>INDEX('Total Agency'!$N$14:$CS$14,1,'Plan Yearly Summary'!A77)</f>
        <v>2.0216596251971315</v>
      </c>
      <c r="I77" s="371">
        <f>INDEX('Total Agency'!$N$34:$CS$34,1,'Plan Yearly Summary'!A77)</f>
        <v>2469.154258912698</v>
      </c>
      <c r="J77" s="371">
        <f>INDEX('Total Agency'!$N$43:$CS$43,1,'Plan Yearly Summary'!A77)</f>
        <v>2066.6004346909649</v>
      </c>
      <c r="K77" s="372">
        <f>INDEX('Total Agency'!$N$44:$CS$44,1,'Plan Yearly Summary'!A77)</f>
        <v>0.10831943481347706</v>
      </c>
      <c r="L77" s="371">
        <f>INDEX('Total Agency'!$N$11:$CS$11,1,'Plan Yearly Summary'!A77)</f>
        <v>3687.2732046799138</v>
      </c>
      <c r="M77" s="371">
        <f>INDEX('Total Agency'!$N$40:$CS$40,1,'Plan Yearly Summary'!A77)</f>
        <v>19481.313219981057</v>
      </c>
      <c r="N77" s="371">
        <f>INDEX('Total Agency'!$N$55:$CS$55,1,'Plan Yearly Summary'!A77)</f>
        <v>4542.0799769881269</v>
      </c>
      <c r="O77" s="372">
        <f>INDEX('Total Agency'!$N$66:$CS$66,1,'Plan Yearly Summary'!A77)</f>
        <v>0.23315060569579732</v>
      </c>
      <c r="P77" s="374">
        <f>INDEX('Total Agency'!$N$88:$CS$88,1,'Plan Yearly Summary'!A77)</f>
        <v>1.5431452958571514</v>
      </c>
      <c r="Q77" s="371">
        <f>INDEX('Total Agency'!$N$77:$CS$77,1,'Plan Yearly Summary'!A77)</f>
        <v>7009.0893498961868</v>
      </c>
      <c r="R77" s="373">
        <f>INDEX('Total Agency'!$N$99:$CS$99,1,'Plan Yearly Summary'!A77)</f>
        <v>18.809500664270935</v>
      </c>
      <c r="S77" s="371">
        <f>INDEX('Total Agency'!$N$29:$CS$29,1,'Plan Yearly Summary'!A77)</f>
        <v>131837.47078280666</v>
      </c>
      <c r="T77" s="373">
        <f>INDEX('Total Agency'!$N$110:$CS$110,1,'Plan Yearly Summary'!A77)</f>
        <v>29.025792467491659</v>
      </c>
      <c r="U77" s="373">
        <f>INDEX('Total Agency'!$N$121:$CS$121,1,'Plan Yearly Summary'!A77)</f>
        <v>6.7673810945961916</v>
      </c>
      <c r="V77" s="361"/>
      <c r="W77" s="361"/>
    </row>
    <row r="78" spans="1:24" x14ac:dyDescent="0.25">
      <c r="A78" s="381">
        <v>52</v>
      </c>
      <c r="B78" s="370">
        <v>4</v>
      </c>
      <c r="C78" s="371">
        <f>INDEX('Total Agency'!$N$42:$CS$42,1,A78)</f>
        <v>19481.313219981057</v>
      </c>
      <c r="D78" s="371">
        <f>INDEX('Total Agency'!$N$8:$CS$8,1,'Plan Yearly Summary'!A78)</f>
        <v>20</v>
      </c>
      <c r="E78" s="371">
        <f>INDEX('Total Agency'!$N$15:$CS$15,1,'Plan Yearly Summary'!A78)</f>
        <v>2319.0760685196083</v>
      </c>
      <c r="F78" s="371">
        <f>INDEX('Total Agency'!$N$13:$CS$13,1,'Plan Yearly Summary'!A78)</f>
        <v>1146.6772156878694</v>
      </c>
      <c r="G78" s="372">
        <f>INDEX('Total Agency'!$N$12:$CS$12,1,'Plan Yearly Summary'!A78)</f>
        <v>0.32874948377068341</v>
      </c>
      <c r="H78" s="373">
        <f>INDEX('Total Agency'!$N$14:$CS$14,1,'Plan Yearly Summary'!A78)</f>
        <v>2.0224314539366159</v>
      </c>
      <c r="I78" s="371">
        <f>INDEX('Total Agency'!$N$34:$CS$34,1,'Plan Yearly Summary'!A78)</f>
        <v>2339.0760685196083</v>
      </c>
      <c r="J78" s="371">
        <f>INDEX('Total Agency'!$N$43:$CS$43,1,'Plan Yearly Summary'!A78)</f>
        <v>1878.503449972508</v>
      </c>
      <c r="K78" s="372">
        <f>INDEX('Total Agency'!$N$44:$CS$44,1,'Plan Yearly Summary'!A78)</f>
        <v>9.642591486316314E-2</v>
      </c>
      <c r="L78" s="371">
        <f>INDEX('Total Agency'!$N$11:$CS$11,1,'Plan Yearly Summary'!A78)</f>
        <v>3487.9970077389535</v>
      </c>
      <c r="M78" s="371">
        <f>INDEX('Total Agency'!$N$40:$CS$40,1,'Plan Yearly Summary'!A78)</f>
        <v>19941.885838528156</v>
      </c>
      <c r="N78" s="371">
        <f>INDEX('Total Agency'!$N$55:$CS$55,1,'Plan Yearly Summary'!A78)</f>
        <v>4594.7029025408183</v>
      </c>
      <c r="O78" s="372">
        <f>INDEX('Total Agency'!$N$66:$CS$66,1,'Plan Yearly Summary'!A78)</f>
        <v>0.2304046337314675</v>
      </c>
      <c r="P78" s="374">
        <f>INDEX('Total Agency'!$N$88:$CS$88,1,'Plan Yearly Summary'!A78)</f>
        <v>1.5357252213874319</v>
      </c>
      <c r="Q78" s="371">
        <f>INDEX('Total Agency'!$N$77:$CS$77,1,'Plan Yearly Summary'!A78)</f>
        <v>7056.2011322139742</v>
      </c>
      <c r="R78" s="373">
        <f>INDEX('Total Agency'!$N$99:$CS$99,1,'Plan Yearly Summary'!A78)</f>
        <v>18.554887864715923</v>
      </c>
      <c r="S78" s="371">
        <f>INDEX('Total Agency'!$N$29:$CS$29,1,'Plan Yearly Summary'!A78)</f>
        <v>130927.02075911182</v>
      </c>
      <c r="T78" s="373">
        <f>INDEX('Total Agency'!$N$110:$CS$110,1,'Plan Yearly Summary'!A78)</f>
        <v>28.495209273859835</v>
      </c>
      <c r="U78" s="373">
        <f>INDEX('Total Agency'!$N$121:$CS$121,1,'Plan Yearly Summary'!A78)</f>
        <v>6.5654282558451911</v>
      </c>
      <c r="V78" s="361"/>
      <c r="W78" s="361"/>
    </row>
    <row r="79" spans="1:24" x14ac:dyDescent="0.25">
      <c r="A79" s="381">
        <v>53</v>
      </c>
      <c r="B79" s="370">
        <v>5</v>
      </c>
      <c r="C79" s="371">
        <f>INDEX('Total Agency'!$N$42:$CS$42,1,A79)</f>
        <v>19941.885838528156</v>
      </c>
      <c r="D79" s="371">
        <f>INDEX('Total Agency'!$N$8:$CS$8,1,'Plan Yearly Summary'!A79)</f>
        <v>20</v>
      </c>
      <c r="E79" s="371">
        <f>INDEX('Total Agency'!$N$15:$CS$15,1,'Plan Yearly Summary'!A79)</f>
        <v>2398.4563570928717</v>
      </c>
      <c r="F79" s="371">
        <f>INDEX('Total Agency'!$N$13:$CS$13,1,'Plan Yearly Summary'!A79)</f>
        <v>1186.0911504369433</v>
      </c>
      <c r="G79" s="372">
        <f>INDEX('Total Agency'!$N$12:$CS$12,1,'Plan Yearly Summary'!A79)</f>
        <v>0.32867753824734225</v>
      </c>
      <c r="H79" s="373">
        <f>INDEX('Total Agency'!$N$14:$CS$14,1,'Plan Yearly Summary'!A79)</f>
        <v>2.0221518019161562</v>
      </c>
      <c r="I79" s="371">
        <f>INDEX('Total Agency'!$N$34:$CS$34,1,'Plan Yearly Summary'!A79)</f>
        <v>2418.4563570928717</v>
      </c>
      <c r="J79" s="371">
        <f>INDEX('Total Agency'!$N$43:$CS$43,1,'Plan Yearly Summary'!A79)</f>
        <v>1701.0933356641981</v>
      </c>
      <c r="K79" s="372">
        <f>INDEX('Total Agency'!$N$44:$CS$44,1,'Plan Yearly Summary'!A79)</f>
        <v>8.5302531036340043E-2</v>
      </c>
      <c r="L79" s="371">
        <f>INDEX('Total Agency'!$N$11:$CS$11,1,'Plan Yearly Summary'!A79)</f>
        <v>3608.6772365453371</v>
      </c>
      <c r="M79" s="371">
        <f>INDEX('Total Agency'!$N$40:$CS$40,1,'Plan Yearly Summary'!A79)</f>
        <v>20659.248859956831</v>
      </c>
      <c r="N79" s="371">
        <f>INDEX('Total Agency'!$N$55:$CS$55,1,'Plan Yearly Summary'!A79)</f>
        <v>4802.3320409755197</v>
      </c>
      <c r="O79" s="372">
        <f>INDEX('Total Agency'!$N$66:$CS$66,1,'Plan Yearly Summary'!A79)</f>
        <v>0.23245433914510455</v>
      </c>
      <c r="P79" s="374">
        <f>INDEX('Total Agency'!$N$88:$CS$88,1,'Plan Yearly Summary'!A79)</f>
        <v>1.6715816182448362</v>
      </c>
      <c r="Q79" s="371">
        <f>INDEX('Total Agency'!$N$77:$CS$77,1,'Plan Yearly Summary'!A79)</f>
        <v>8027.4899644028865</v>
      </c>
      <c r="R79" s="373">
        <f>INDEX('Total Agency'!$N$99:$CS$99,1,'Plan Yearly Summary'!A79)</f>
        <v>18.668062334238318</v>
      </c>
      <c r="S79" s="371">
        <f>INDEX('Total Agency'!$N$29:$CS$29,1,'Plan Yearly Summary'!A79)</f>
        <v>149857.68304294563</v>
      </c>
      <c r="T79" s="373">
        <f>INDEX('Total Agency'!$N$110:$CS$110,1,'Plan Yearly Summary'!A79)</f>
        <v>31.205189846161566</v>
      </c>
      <c r="U79" s="373">
        <f>INDEX('Total Agency'!$N$121:$CS$121,1,'Plan Yearly Summary'!A79)</f>
        <v>7.2537817835870131</v>
      </c>
      <c r="V79" s="361"/>
      <c r="W79" s="361"/>
    </row>
    <row r="80" spans="1:24" x14ac:dyDescent="0.25">
      <c r="A80" s="381">
        <v>54</v>
      </c>
      <c r="B80" s="370">
        <v>6</v>
      </c>
      <c r="C80" s="371">
        <f>INDEX('Total Agency'!$N$42:$CS$42,1,A80)</f>
        <v>20659.248859956831</v>
      </c>
      <c r="D80" s="371">
        <f>INDEX('Total Agency'!$N$8:$CS$8,1,'Plan Yearly Summary'!A80)</f>
        <v>20</v>
      </c>
      <c r="E80" s="371">
        <f>INDEX('Total Agency'!$N$15:$CS$15,1,'Plan Yearly Summary'!A80)</f>
        <v>2480.9077736110462</v>
      </c>
      <c r="F80" s="371">
        <f>INDEX('Total Agency'!$N$13:$CS$13,1,'Plan Yearly Summary'!A80)</f>
        <v>1227.0054580850856</v>
      </c>
      <c r="G80" s="372">
        <f>INDEX('Total Agency'!$N$12:$CS$12,1,'Plan Yearly Summary'!A80)</f>
        <v>0.32861811502394961</v>
      </c>
      <c r="H80" s="373">
        <f>INDEX('Total Agency'!$N$14:$CS$14,1,'Plan Yearly Summary'!A80)</f>
        <v>2.0219207316998014</v>
      </c>
      <c r="I80" s="371">
        <f>INDEX('Total Agency'!$N$34:$CS$34,1,'Plan Yearly Summary'!A80)</f>
        <v>2500.9077736110462</v>
      </c>
      <c r="J80" s="371">
        <f>INDEX('Total Agency'!$N$43:$CS$43,1,'Plan Yearly Summary'!A80)</f>
        <v>1894.3266391549187</v>
      </c>
      <c r="K80" s="372">
        <f>INDEX('Total Agency'!$N$44:$CS$44,1,'Plan Yearly Summary'!A80)</f>
        <v>9.1693877739506394E-2</v>
      </c>
      <c r="L80" s="371">
        <f>INDEX('Total Agency'!$N$11:$CS$11,1,'Plan Yearly Summary'!A80)</f>
        <v>3733.8339001660383</v>
      </c>
      <c r="M80" s="371">
        <f>INDEX('Total Agency'!$N$40:$CS$40,1,'Plan Yearly Summary'!A80)</f>
        <v>21265.829994412958</v>
      </c>
      <c r="N80" s="371">
        <f>INDEX('Total Agency'!$N$55:$CS$55,1,'Plan Yearly Summary'!A80)</f>
        <v>4979.0981848647853</v>
      </c>
      <c r="O80" s="372">
        <f>INDEX('Total Agency'!$N$66:$CS$66,1,'Plan Yearly Summary'!A80)</f>
        <v>0.23413608526791163</v>
      </c>
      <c r="P80" s="374">
        <f>INDEX('Total Agency'!$N$88:$CS$88,1,'Plan Yearly Summary'!A80)</f>
        <v>1.7169507705464875</v>
      </c>
      <c r="Q80" s="371">
        <f>INDEX('Total Agency'!$N$77:$CS$77,1,'Plan Yearly Summary'!A80)</f>
        <v>8548.8664651302097</v>
      </c>
      <c r="R80" s="373">
        <f>INDEX('Total Agency'!$N$99:$CS$99,1,'Plan Yearly Summary'!A80)</f>
        <v>18.563656074638924</v>
      </c>
      <c r="S80" s="371">
        <f>INDEX('Total Agency'!$N$29:$CS$29,1,'Plan Yearly Summary'!A80)</f>
        <v>158698.2168866914</v>
      </c>
      <c r="T80" s="373">
        <f>INDEX('Total Agency'!$N$110:$CS$110,1,'Plan Yearly Summary'!A80)</f>
        <v>31.87288360151128</v>
      </c>
      <c r="U80" s="373">
        <f>INDEX('Total Agency'!$N$121:$CS$121,1,'Plan Yearly Summary'!A80)</f>
        <v>7.4625921926576684</v>
      </c>
      <c r="V80" s="361"/>
      <c r="W80" s="361"/>
    </row>
    <row r="81" spans="1:24" x14ac:dyDescent="0.25">
      <c r="A81" s="381">
        <v>55</v>
      </c>
      <c r="B81" s="370">
        <v>7</v>
      </c>
      <c r="C81" s="371">
        <f>INDEX('Total Agency'!$N$42:$CS$42,1,A81)</f>
        <v>21265.829994412954</v>
      </c>
      <c r="D81" s="371">
        <f>INDEX('Total Agency'!$N$8:$CS$8,1,'Plan Yearly Summary'!A81)</f>
        <v>20</v>
      </c>
      <c r="E81" s="371">
        <f>INDEX('Total Agency'!$N$15:$CS$15,1,'Plan Yearly Summary'!A81)</f>
        <v>2346.8146123139704</v>
      </c>
      <c r="F81" s="371">
        <f>INDEX('Total Agency'!$N$13:$CS$13,1,'Plan Yearly Summary'!A81)</f>
        <v>1160.1851963656572</v>
      </c>
      <c r="G81" s="372">
        <f>INDEX('Total Agency'!$N$12:$CS$12,1,'Plan Yearly Summary'!A81)</f>
        <v>0.32884257098481273</v>
      </c>
      <c r="H81" s="373">
        <f>INDEX('Total Agency'!$N$14:$CS$14,1,'Plan Yearly Summary'!A81)</f>
        <v>2.0227931020543046</v>
      </c>
      <c r="I81" s="371">
        <f>INDEX('Total Agency'!$N$34:$CS$34,1,'Plan Yearly Summary'!A81)</f>
        <v>2366.8146123139704</v>
      </c>
      <c r="J81" s="371">
        <f>INDEX('Total Agency'!$N$43:$CS$43,1,'Plan Yearly Summary'!A81)</f>
        <v>2244.1183432999096</v>
      </c>
      <c r="K81" s="372">
        <f>INDEX('Total Agency'!$N$44:$CS$44,1,'Plan Yearly Summary'!A81)</f>
        <v>0.10552695774815719</v>
      </c>
      <c r="L81" s="371">
        <f>INDEX('Total Agency'!$N$11:$CS$11,1,'Plan Yearly Summary'!A81)</f>
        <v>3528.0869897445218</v>
      </c>
      <c r="M81" s="371">
        <f>INDEX('Total Agency'!$N$40:$CS$40,1,'Plan Yearly Summary'!A81)</f>
        <v>21388.526263427018</v>
      </c>
      <c r="N81" s="371">
        <f>INDEX('Total Agency'!$N$55:$CS$55,1,'Plan Yearly Summary'!A81)</f>
        <v>5073.2347222837334</v>
      </c>
      <c r="O81" s="372">
        <f>INDEX('Total Agency'!$N$66:$CS$66,1,'Plan Yearly Summary'!A81)</f>
        <v>0.23719421617929015</v>
      </c>
      <c r="P81" s="374">
        <f>INDEX('Total Agency'!$N$88:$CS$88,1,'Plan Yearly Summary'!A81)</f>
        <v>1.6134647682991619</v>
      </c>
      <c r="Q81" s="371">
        <f>INDEX('Total Agency'!$N$77:$CS$77,1,'Plan Yearly Summary'!A81)</f>
        <v>8185.4854857167866</v>
      </c>
      <c r="R81" s="373">
        <f>INDEX('Total Agency'!$N$99:$CS$99,1,'Plan Yearly Summary'!A81)</f>
        <v>18.499489100661947</v>
      </c>
      <c r="S81" s="371">
        <f>INDEX('Total Agency'!$N$29:$CS$29,1,'Plan Yearly Summary'!A81)</f>
        <v>151427.29952664426</v>
      </c>
      <c r="T81" s="373">
        <f>INDEX('Total Agency'!$N$110:$CS$110,1,'Plan Yearly Summary'!A81)</f>
        <v>29.848273895452397</v>
      </c>
      <c r="U81" s="373">
        <f>INDEX('Total Agency'!$N$121:$CS$121,1,'Plan Yearly Summary'!A81)</f>
        <v>7.0798379309365993</v>
      </c>
      <c r="V81" s="361"/>
      <c r="W81" s="361"/>
    </row>
    <row r="82" spans="1:24" x14ac:dyDescent="0.25">
      <c r="A82" s="381">
        <v>56</v>
      </c>
      <c r="B82" s="370">
        <v>8</v>
      </c>
      <c r="C82" s="371">
        <f>INDEX('Total Agency'!$N$42:$CS$42,1,A82)</f>
        <v>21388.526263427018</v>
      </c>
      <c r="D82" s="371">
        <f>INDEX('Total Agency'!$N$8:$CS$8,1,'Plan Yearly Summary'!A82)</f>
        <v>20</v>
      </c>
      <c r="E82" s="371">
        <f>INDEX('Total Agency'!$N$15:$CS$15,1,'Plan Yearly Summary'!A82)</f>
        <v>2434.7773260979366</v>
      </c>
      <c r="F82" s="371">
        <f>INDEX('Total Agency'!$N$13:$CS$13,1,'Plan Yearly Summary'!A82)</f>
        <v>1203.7269999225082</v>
      </c>
      <c r="G82" s="372">
        <f>INDEX('Total Agency'!$N$12:$CS$12,1,'Plan Yearly Summary'!A82)</f>
        <v>0.3288183287111896</v>
      </c>
      <c r="H82" s="373">
        <f>INDEX('Total Agency'!$N$14:$CS$14,1,'Plan Yearly Summary'!A82)</f>
        <v>2.0226989394228752</v>
      </c>
      <c r="I82" s="371">
        <f>INDEX('Total Agency'!$N$34:$CS$34,1,'Plan Yearly Summary'!A82)</f>
        <v>2454.7773260979366</v>
      </c>
      <c r="J82" s="371">
        <f>INDEX('Total Agency'!$N$43:$CS$43,1,'Plan Yearly Summary'!A82)</f>
        <v>1849.848477952095</v>
      </c>
      <c r="K82" s="372">
        <f>INDEX('Total Agency'!$N$44:$CS$44,1,'Plan Yearly Summary'!A82)</f>
        <v>8.6487888654358344E-2</v>
      </c>
      <c r="L82" s="371">
        <f>INDEX('Total Agency'!$N$11:$CS$11,1,'Plan Yearly Summary'!A82)</f>
        <v>3660.7661277293805</v>
      </c>
      <c r="M82" s="371">
        <f>INDEX('Total Agency'!$N$40:$CS$40,1,'Plan Yearly Summary'!A82)</f>
        <v>21993.455111572861</v>
      </c>
      <c r="N82" s="371">
        <f>INDEX('Total Agency'!$N$55:$CS$55,1,'Plan Yearly Summary'!A82)</f>
        <v>5261.5649028736952</v>
      </c>
      <c r="O82" s="372">
        <f>INDEX('Total Agency'!$N$66:$CS$66,1,'Plan Yearly Summary'!A82)</f>
        <v>0.23923321170692652</v>
      </c>
      <c r="P82" s="374">
        <f>INDEX('Total Agency'!$N$88:$CS$88,1,'Plan Yearly Summary'!A82)</f>
        <v>1.712417472499701</v>
      </c>
      <c r="Q82" s="371">
        <f>INDEX('Total Agency'!$N$77:$CS$77,1,'Plan Yearly Summary'!A82)</f>
        <v>9009.9956723721079</v>
      </c>
      <c r="R82" s="373">
        <f>INDEX('Total Agency'!$N$99:$CS$99,1,'Plan Yearly Summary'!A82)</f>
        <v>18.468463258565379</v>
      </c>
      <c r="S82" s="371">
        <f>INDEX('Total Agency'!$N$29:$CS$29,1,'Plan Yearly Summary'!A82)</f>
        <v>166400.77403503735</v>
      </c>
      <c r="T82" s="373">
        <f>INDEX('Total Agency'!$N$110:$CS$110,1,'Plan Yearly Summary'!A82)</f>
        <v>31.62571917418612</v>
      </c>
      <c r="U82" s="373">
        <f>INDEX('Total Agency'!$N$121:$CS$121,1,'Plan Yearly Summary'!A82)</f>
        <v>7.5659223705818732</v>
      </c>
      <c r="V82" s="361"/>
      <c r="W82" s="361"/>
    </row>
    <row r="83" spans="1:24" x14ac:dyDescent="0.25">
      <c r="A83" s="381">
        <v>57</v>
      </c>
      <c r="B83" s="370">
        <v>9</v>
      </c>
      <c r="C83" s="371">
        <f>INDEX('Total Agency'!$N$42:$CS$42,1,A83)</f>
        <v>21993.455111572857</v>
      </c>
      <c r="D83" s="371">
        <f>INDEX('Total Agency'!$N$8:$CS$8,1,'Plan Yearly Summary'!A83)</f>
        <v>20</v>
      </c>
      <c r="E83" s="371">
        <f>INDEX('Total Agency'!$N$15:$CS$15,1,'Plan Yearly Summary'!A83)</f>
        <v>2527.7881654498087</v>
      </c>
      <c r="F83" s="371">
        <f>INDEX('Total Agency'!$N$13:$CS$13,1,'Plan Yearly Summary'!A83)</f>
        <v>1249.7682486202871</v>
      </c>
      <c r="G83" s="372">
        <f>INDEX('Total Agency'!$N$12:$CS$12,1,'Plan Yearly Summary'!A83)</f>
        <v>0.32879428276527545</v>
      </c>
      <c r="H83" s="373">
        <f>INDEX('Total Agency'!$N$14:$CS$14,1,'Plan Yearly Summary'!A83)</f>
        <v>2.0226055256567959</v>
      </c>
      <c r="I83" s="371">
        <f>INDEX('Total Agency'!$N$34:$CS$34,1,'Plan Yearly Summary'!A83)</f>
        <v>2547.7881654498087</v>
      </c>
      <c r="J83" s="371">
        <f>INDEX('Total Agency'!$N$43:$CS$43,1,'Plan Yearly Summary'!A83)</f>
        <v>1599.608882999928</v>
      </c>
      <c r="K83" s="372">
        <f>INDEX('Total Agency'!$N$44:$CS$44,1,'Plan Yearly Summary'!A83)</f>
        <v>7.2731131824677289E-2</v>
      </c>
      <c r="L83" s="371">
        <f>INDEX('Total Agency'!$N$11:$CS$11,1,'Plan Yearly Summary'!A83)</f>
        <v>3801.0644166598545</v>
      </c>
      <c r="M83" s="371">
        <f>INDEX('Total Agency'!$N$40:$CS$40,1,'Plan Yearly Summary'!A83)</f>
        <v>22941.634394022742</v>
      </c>
      <c r="N83" s="371">
        <f>INDEX('Total Agency'!$N$55:$CS$55,1,'Plan Yearly Summary'!A83)</f>
        <v>5571.6725026571075</v>
      </c>
      <c r="O83" s="372">
        <f>INDEX('Total Agency'!$N$66:$CS$66,1,'Plan Yearly Summary'!A83)</f>
        <v>0.24286292802699191</v>
      </c>
      <c r="P83" s="374">
        <f>INDEX('Total Agency'!$N$88:$CS$88,1,'Plan Yearly Summary'!A83)</f>
        <v>1.7811314090895567</v>
      </c>
      <c r="Q83" s="371">
        <f>INDEX('Total Agency'!$N$77:$CS$77,1,'Plan Yearly Summary'!A83)</f>
        <v>9923.8808956431913</v>
      </c>
      <c r="R83" s="373">
        <f>INDEX('Total Agency'!$N$99:$CS$99,1,'Plan Yearly Summary'!A83)</f>
        <v>18.454173784472562</v>
      </c>
      <c r="S83" s="371">
        <f>INDEX('Total Agency'!$N$29:$CS$29,1,'Plan Yearly Summary'!A83)</f>
        <v>183137.02266460669</v>
      </c>
      <c r="T83" s="373">
        <f>INDEX('Total Agency'!$N$110:$CS$110,1,'Plan Yearly Summary'!A83)</f>
        <v>32.86930855632118</v>
      </c>
      <c r="U83" s="373">
        <f>INDEX('Total Agency'!$N$121:$CS$121,1,'Plan Yearly Summary'!A83)</f>
        <v>7.9827365182108201</v>
      </c>
      <c r="V83" s="361"/>
      <c r="W83" s="361"/>
    </row>
    <row r="84" spans="1:24" x14ac:dyDescent="0.25">
      <c r="A84" s="381">
        <v>58</v>
      </c>
      <c r="B84" s="370">
        <v>10</v>
      </c>
      <c r="C84" s="371">
        <f>INDEX('Total Agency'!$N$42:$CS$42,1,A84)</f>
        <v>22941.634394022745</v>
      </c>
      <c r="D84" s="371">
        <f>INDEX('Total Agency'!$N$8:$CS$8,1,'Plan Yearly Summary'!A84)</f>
        <v>20</v>
      </c>
      <c r="E84" s="371">
        <f>INDEX('Total Agency'!$N$15:$CS$15,1,'Plan Yearly Summary'!A84)</f>
        <v>2401.0152538941174</v>
      </c>
      <c r="F84" s="371">
        <f>INDEX('Total Agency'!$N$13:$CS$13,1,'Plan Yearly Summary'!A84)</f>
        <v>1186.5612601906362</v>
      </c>
      <c r="G84" s="372">
        <f>INDEX('Total Agency'!$N$12:$CS$12,1,'Plan Yearly Summary'!A84)</f>
        <v>0.3290265328423812</v>
      </c>
      <c r="H84" s="373">
        <f>INDEX('Total Agency'!$N$14:$CS$14,1,'Plan Yearly Summary'!A84)</f>
        <v>2.0235072005539467</v>
      </c>
      <c r="I84" s="371">
        <f>INDEX('Total Agency'!$N$34:$CS$34,1,'Plan Yearly Summary'!A84)</f>
        <v>2421.0152538941174</v>
      </c>
      <c r="J84" s="371">
        <f>INDEX('Total Agency'!$N$43:$CS$43,1,'Plan Yearly Summary'!A84)</f>
        <v>2106.6633356901148</v>
      </c>
      <c r="K84" s="372">
        <f>INDEX('Total Agency'!$N$44:$CS$44,1,'Plan Yearly Summary'!A84)</f>
        <v>9.1827081693839074E-2</v>
      </c>
      <c r="L84" s="371">
        <f>INDEX('Total Agency'!$N$11:$CS$11,1,'Plan Yearly Summary'!A84)</f>
        <v>3606.2783446071003</v>
      </c>
      <c r="M84" s="371">
        <f>INDEX('Total Agency'!$N$40:$CS$40,1,'Plan Yearly Summary'!A84)</f>
        <v>23255.986312226745</v>
      </c>
      <c r="N84" s="371">
        <f>INDEX('Total Agency'!$N$55:$CS$55,1,'Plan Yearly Summary'!A84)</f>
        <v>5658.7968941155341</v>
      </c>
      <c r="O84" s="372">
        <f>INDEX('Total Agency'!$N$66:$CS$66,1,'Plan Yearly Summary'!A84)</f>
        <v>0.24332646305095404</v>
      </c>
      <c r="P84" s="374">
        <f>INDEX('Total Agency'!$N$88:$CS$88,1,'Plan Yearly Summary'!A84)</f>
        <v>1.6575417601701272</v>
      </c>
      <c r="Q84" s="371">
        <f>INDEX('Total Agency'!$N$77:$CS$77,1,'Plan Yearly Summary'!A84)</f>
        <v>9379.6921643175119</v>
      </c>
      <c r="R84" s="373">
        <f>INDEX('Total Agency'!$N$99:$CS$99,1,'Plan Yearly Summary'!A84)</f>
        <v>18.475138767596505</v>
      </c>
      <c r="S84" s="371">
        <f>INDEX('Total Agency'!$N$29:$CS$29,1,'Plan Yearly Summary'!A84)</f>
        <v>173291.11433310361</v>
      </c>
      <c r="T84" s="373">
        <f>INDEX('Total Agency'!$N$110:$CS$110,1,'Plan Yearly Summary'!A84)</f>
        <v>30.623314032229263</v>
      </c>
      <c r="U84" s="373">
        <f>INDEX('Total Agency'!$N$121:$CS$121,1,'Plan Yearly Summary'!A84)</f>
        <v>7.4514626903609962</v>
      </c>
      <c r="V84" s="361"/>
      <c r="W84" s="361"/>
    </row>
    <row r="85" spans="1:24" x14ac:dyDescent="0.25">
      <c r="A85" s="381">
        <v>59</v>
      </c>
      <c r="B85" s="370">
        <v>11</v>
      </c>
      <c r="C85" s="371">
        <f>INDEX('Total Agency'!$N$42:$CS$42,1,A85)</f>
        <v>23255.986312226749</v>
      </c>
      <c r="D85" s="371">
        <f>INDEX('Total Agency'!$N$8:$CS$8,1,'Plan Yearly Summary'!A85)</f>
        <v>20</v>
      </c>
      <c r="E85" s="371">
        <f>INDEX('Total Agency'!$N$15:$CS$15,1,'Plan Yearly Summary'!A85)</f>
        <v>2498.6261532107687</v>
      </c>
      <c r="F85" s="371">
        <f>INDEX('Total Agency'!$N$13:$CS$13,1,'Plan Yearly Summary'!A85)</f>
        <v>1234.8892465656991</v>
      </c>
      <c r="G85" s="372">
        <f>INDEX('Total Agency'!$N$12:$CS$12,1,'Plan Yearly Summary'!A85)</f>
        <v>0.32898873013750607</v>
      </c>
      <c r="H85" s="373">
        <f>INDEX('Total Agency'!$N$14:$CS$14,1,'Plan Yearly Summary'!A85)</f>
        <v>2.0233605241600392</v>
      </c>
      <c r="I85" s="371">
        <f>INDEX('Total Agency'!$N$34:$CS$34,1,'Plan Yearly Summary'!A85)</f>
        <v>2518.6261532107687</v>
      </c>
      <c r="J85" s="371">
        <f>INDEX('Total Agency'!$N$43:$CS$43,1,'Plan Yearly Summary'!A85)</f>
        <v>2076.9949753445253</v>
      </c>
      <c r="K85" s="372">
        <f>INDEX('Total Agency'!$N$44:$CS$44,1,'Plan Yearly Summary'!A85)</f>
        <v>8.9310122024476468E-2</v>
      </c>
      <c r="L85" s="371">
        <f>INDEX('Total Agency'!$N$11:$CS$11,1,'Plan Yearly Summary'!A85)</f>
        <v>3753.5913344191376</v>
      </c>
      <c r="M85" s="371">
        <f>INDEX('Total Agency'!$N$40:$CS$40,1,'Plan Yearly Summary'!A85)</f>
        <v>23697.617490092987</v>
      </c>
      <c r="N85" s="371">
        <f>INDEX('Total Agency'!$N$55:$CS$55,1,'Plan Yearly Summary'!A85)</f>
        <v>5821.6362749095852</v>
      </c>
      <c r="O85" s="372">
        <f>INDEX('Total Agency'!$N$66:$CS$66,1,'Plan Yearly Summary'!A85)</f>
        <v>0.2456633573963026</v>
      </c>
      <c r="P85" s="374">
        <f>INDEX('Total Agency'!$N$88:$CS$88,1,'Plan Yearly Summary'!A85)</f>
        <v>1.7305494442418381</v>
      </c>
      <c r="Q85" s="371">
        <f>INDEX('Total Agency'!$N$77:$CS$77,1,'Plan Yearly Summary'!A85)</f>
        <v>10074.629420122907</v>
      </c>
      <c r="R85" s="373">
        <f>INDEX('Total Agency'!$N$99:$CS$99,1,'Plan Yearly Summary'!A85)</f>
        <v>18.49857652760997</v>
      </c>
      <c r="S85" s="371">
        <f>INDEX('Total Agency'!$N$29:$CS$29,1,'Plan Yearly Summary'!A85)</f>
        <v>186366.30331545442</v>
      </c>
      <c r="T85" s="373">
        <f>INDEX('Total Agency'!$N$110:$CS$110,1,'Plan Yearly Summary'!A85)</f>
        <v>32.012701329120539</v>
      </c>
      <c r="U85" s="373">
        <f>INDEX('Total Agency'!$N$121:$CS$121,1,'Plan Yearly Summary'!A85)</f>
        <v>7.8643476878368306</v>
      </c>
      <c r="V85" s="361"/>
      <c r="W85" s="361"/>
    </row>
    <row r="86" spans="1:24" x14ac:dyDescent="0.25">
      <c r="A86" s="381">
        <v>60</v>
      </c>
      <c r="B86" s="370">
        <v>12</v>
      </c>
      <c r="C86" s="371">
        <f>INDEX('Total Agency'!$N$42:$CS$42,1,A86)</f>
        <v>23697.617490092987</v>
      </c>
      <c r="D86" s="371">
        <f>INDEX('Total Agency'!$N$8:$CS$8,1,'Plan Yearly Summary'!A86)</f>
        <v>20</v>
      </c>
      <c r="E86" s="371">
        <f>INDEX('Total Agency'!$N$15:$CS$15,1,'Plan Yearly Summary'!A86)</f>
        <v>2598.8666756078319</v>
      </c>
      <c r="F86" s="371">
        <f>INDEX('Total Agency'!$N$13:$CS$13,1,'Plan Yearly Summary'!A86)</f>
        <v>1284.5449954888404</v>
      </c>
      <c r="G86" s="372">
        <f>INDEX('Total Agency'!$N$12:$CS$12,1,'Plan Yearly Summary'!A86)</f>
        <v>0.32894240266459274</v>
      </c>
      <c r="H86" s="373">
        <f>INDEX('Total Agency'!$N$14:$CS$14,1,'Plan Yearly Summary'!A86)</f>
        <v>2.0231807252643721</v>
      </c>
      <c r="I86" s="371">
        <f>INDEX('Total Agency'!$N$34:$CS$34,1,'Plan Yearly Summary'!A86)</f>
        <v>2618.8666756078319</v>
      </c>
      <c r="J86" s="371">
        <f>INDEX('Total Agency'!$N$43:$CS$43,1,'Plan Yearly Summary'!A86)</f>
        <v>1976.995261429598</v>
      </c>
      <c r="K86" s="372">
        <f>INDEX('Total Agency'!$N$44:$CS$44,1,'Plan Yearly Summary'!A86)</f>
        <v>8.3425908206008453E-2</v>
      </c>
      <c r="L86" s="371">
        <f>INDEX('Total Agency'!$N$11:$CS$11,1,'Plan Yearly Summary'!A86)</f>
        <v>3905.0757369174785</v>
      </c>
      <c r="M86" s="371">
        <f>INDEX('Total Agency'!$N$40:$CS$40,1,'Plan Yearly Summary'!A86)</f>
        <v>24339.48890427122</v>
      </c>
      <c r="N86" s="371">
        <f>INDEX('Total Agency'!$N$55:$CS$55,1,'Plan Yearly Summary'!A86)</f>
        <v>6038.1130949277394</v>
      </c>
      <c r="O86" s="372">
        <f>INDEX('Total Agency'!$N$66:$CS$66,1,'Plan Yearly Summary'!A86)</f>
        <v>0.24807887785466767</v>
      </c>
      <c r="P86" s="374">
        <f>INDEX('Total Agency'!$N$88:$CS$88,1,'Plan Yearly Summary'!A86)</f>
        <v>1.7981117302530287</v>
      </c>
      <c r="Q86" s="371">
        <f>INDEX('Total Agency'!$N$77:$CS$77,1,'Plan Yearly Summary'!A86)</f>
        <v>10857.201984583988</v>
      </c>
      <c r="R86" s="373">
        <f>INDEX('Total Agency'!$N$99:$CS$99,1,'Plan Yearly Summary'!A86)</f>
        <v>18.410779975873982</v>
      </c>
      <c r="S86" s="371">
        <f>INDEX('Total Agency'!$N$29:$CS$29,1,'Plan Yearly Summary'!A86)</f>
        <v>199889.55689179816</v>
      </c>
      <c r="T86" s="373">
        <f>INDEX('Total Agency'!$N$110:$CS$110,1,'Plan Yearly Summary'!A86)</f>
        <v>33.104639437726583</v>
      </c>
      <c r="U86" s="373">
        <f>INDEX('Total Agency'!$N$121:$CS$121,1,'Plan Yearly Summary'!A86)</f>
        <v>8.2125618034945873</v>
      </c>
      <c r="V86" s="361"/>
      <c r="W86" s="361"/>
    </row>
    <row r="87" spans="1:24" s="382" customFormat="1" ht="30" x14ac:dyDescent="0.25">
      <c r="B87" s="383" t="s">
        <v>271</v>
      </c>
      <c r="C87" s="384">
        <f>C86</f>
        <v>23697.617490092987</v>
      </c>
      <c r="D87" s="384">
        <f>SUM(D75:D86)</f>
        <v>240</v>
      </c>
      <c r="E87" s="384">
        <f>SUM(E75:E86)</f>
        <v>25886.714010511419</v>
      </c>
      <c r="F87" s="384">
        <f>SUM(F75:F86)</f>
        <v>13134.222751541214</v>
      </c>
      <c r="G87" s="385">
        <f>SUM(F75:F86)/SUM(L75:L86)</f>
        <v>0.30036127927385681</v>
      </c>
      <c r="H87" s="386">
        <f>E87/F87</f>
        <v>1.9709361185818006</v>
      </c>
      <c r="I87" s="384">
        <f>SUM(I75:I86)</f>
        <v>26126.714010511419</v>
      </c>
      <c r="J87" s="384">
        <f>SUM(J75:J86)</f>
        <v>23353.810855735905</v>
      </c>
      <c r="K87" s="385">
        <f>SUM(J75:J86)/SUM(C75:C86)</f>
        <v>9.1344996914584753E-2</v>
      </c>
      <c r="L87" s="384">
        <f>L86</f>
        <v>3905.0757369174785</v>
      </c>
      <c r="M87" s="384">
        <f>M86</f>
        <v>24339.48890427122</v>
      </c>
      <c r="N87" s="384">
        <f>SUM(N75:N86)</f>
        <v>56924.891314878638</v>
      </c>
      <c r="O87" s="385">
        <f>N87/SUM(M75:M86)</f>
        <v>0.22026439715963406</v>
      </c>
      <c r="P87" s="387">
        <f>Q87/N87</f>
        <v>1.6582521884854549</v>
      </c>
      <c r="Q87" s="384">
        <f>SUM(Q75:Q86)</f>
        <v>94395.825602194163</v>
      </c>
      <c r="R87" s="386">
        <f>S87/Q87</f>
        <v>18.574387948417524</v>
      </c>
      <c r="S87" s="384">
        <f>SUM(S75:S86)</f>
        <v>1753344.6854463178</v>
      </c>
      <c r="T87" s="386">
        <f>S87/N87</f>
        <v>30.801019465241218</v>
      </c>
      <c r="U87" s="386">
        <f>S87/SUM(M75:M86)</f>
        <v>6.7843679844135112</v>
      </c>
      <c r="V87" s="388"/>
      <c r="W87" s="388"/>
      <c r="X87" s="389"/>
    </row>
    <row r="89" spans="1:24" ht="38.25" x14ac:dyDescent="0.25">
      <c r="B89" s="352">
        <v>2021</v>
      </c>
      <c r="C89" s="363" t="s">
        <v>259</v>
      </c>
      <c r="D89" s="363" t="s">
        <v>260</v>
      </c>
      <c r="E89" s="363" t="s">
        <v>261</v>
      </c>
      <c r="F89" s="363" t="s">
        <v>244</v>
      </c>
      <c r="G89" s="364" t="s">
        <v>243</v>
      </c>
      <c r="H89" s="365" t="s">
        <v>262</v>
      </c>
      <c r="I89" s="363" t="s">
        <v>263</v>
      </c>
      <c r="J89" s="363" t="s">
        <v>264</v>
      </c>
      <c r="K89" s="364" t="s">
        <v>265</v>
      </c>
      <c r="L89" s="363" t="s">
        <v>266</v>
      </c>
      <c r="M89" s="363" t="s">
        <v>234</v>
      </c>
      <c r="N89" s="363" t="s">
        <v>267</v>
      </c>
      <c r="O89" s="364" t="s">
        <v>50</v>
      </c>
      <c r="P89" s="366" t="s">
        <v>268</v>
      </c>
      <c r="Q89" s="363" t="s">
        <v>269</v>
      </c>
      <c r="R89" s="365" t="s">
        <v>106</v>
      </c>
      <c r="S89" s="363" t="s">
        <v>52</v>
      </c>
      <c r="T89" s="365" t="s">
        <v>252</v>
      </c>
      <c r="U89" s="365" t="s">
        <v>270</v>
      </c>
      <c r="V89" s="367"/>
      <c r="W89" s="367"/>
      <c r="X89" s="368"/>
    </row>
    <row r="90" spans="1:24" x14ac:dyDescent="0.25">
      <c r="A90" s="381">
        <v>61</v>
      </c>
      <c r="B90" s="370">
        <v>1</v>
      </c>
      <c r="C90" s="371">
        <f>INDEX('Total Agency'!$N$42:$CS$42,1,A90)</f>
        <v>24339.488904271224</v>
      </c>
      <c r="D90" s="371">
        <f>INDEX('Total Agency'!$N$8:$CS$8,1,'Plan Yearly Summary'!A90)</f>
        <v>20</v>
      </c>
      <c r="E90" s="371">
        <f>INDEX('Total Agency'!$N$15:$CS$15,1,'Plan Yearly Summary'!A90)</f>
        <v>779.31117439055322</v>
      </c>
      <c r="F90" s="371">
        <f>INDEX('Total Agency'!$N$13:$CS$13,1,'Plan Yearly Summary'!A90)</f>
        <v>566.87071169309706</v>
      </c>
      <c r="G90" s="372">
        <f>INDEX('Total Agency'!$N$12:$CS$12,1,'Plan Yearly Summary'!A90)</f>
        <v>0.14999999999999997</v>
      </c>
      <c r="H90" s="373">
        <f>INDEX('Total Agency'!$N$14:$CS$14,1,'Plan Yearly Summary'!A90)</f>
        <v>1.3747599907974626</v>
      </c>
      <c r="I90" s="371">
        <f>INDEX('Total Agency'!$N$34:$CS$34,1,'Plan Yearly Summary'!A90)</f>
        <v>799.31117439055322</v>
      </c>
      <c r="J90" s="371">
        <f>INDEX('Total Agency'!$N$43:$CS$43,1,'Plan Yearly Summary'!A90)</f>
        <v>2132.1179820082107</v>
      </c>
      <c r="K90" s="372">
        <f>INDEX('Total Agency'!$N$44:$CS$44,1,'Plan Yearly Summary'!A90)</f>
        <v>8.7599127097284901E-2</v>
      </c>
      <c r="L90" s="371">
        <f>INDEX('Total Agency'!$N$11:$CS$11,1,'Plan Yearly Summary'!A90)</f>
        <v>3779.1380779539813</v>
      </c>
      <c r="M90" s="371">
        <f>INDEX('Total Agency'!$N$40:$CS$40,1,'Plan Yearly Summary'!A90)</f>
        <v>23006.682096653563</v>
      </c>
      <c r="N90" s="371">
        <f>INDEX('Total Agency'!$N$55:$CS$55,1,'Plan Yearly Summary'!A90)</f>
        <v>2753.5105805336248</v>
      </c>
      <c r="O90" s="372">
        <f>INDEX('Total Agency'!$N$66:$CS$66,1,'Plan Yearly Summary'!A90)</f>
        <v>0.11968308028797149</v>
      </c>
      <c r="P90" s="374">
        <f>INDEX('Total Agency'!$N$88:$CS$88,1,'Plan Yearly Summary'!A90)</f>
        <v>1.4279392553760026</v>
      </c>
      <c r="Q90" s="371">
        <f>INDEX('Total Agency'!$N$77:$CS$77,1,'Plan Yearly Summary'!A90)</f>
        <v>3931.8458480371291</v>
      </c>
      <c r="R90" s="373">
        <f>INDEX('Total Agency'!$N$99:$CS$99,1,'Plan Yearly Summary'!A90)</f>
        <v>20.70315095903991</v>
      </c>
      <c r="S90" s="371">
        <f>INDEX('Total Agency'!$N$29:$CS$29,1,'Plan Yearly Summary'!A90)</f>
        <v>81401.598139586975</v>
      </c>
      <c r="T90" s="373">
        <f>INDEX('Total Agency'!$N$110:$CS$110,1,'Plan Yearly Summary'!A90)</f>
        <v>29.562841964388426</v>
      </c>
      <c r="U90" s="373">
        <f>INDEX('Total Agency'!$N$121:$CS$121,1,'Plan Yearly Summary'!A90)</f>
        <v>3.5381719883645126</v>
      </c>
      <c r="V90" s="361"/>
      <c r="W90" s="361"/>
    </row>
    <row r="91" spans="1:24" x14ac:dyDescent="0.25">
      <c r="A91" s="381">
        <v>62</v>
      </c>
      <c r="B91" s="370">
        <v>2</v>
      </c>
      <c r="C91" s="371">
        <f>INDEX('Total Agency'!$N$42:$CS$42,1,A91)</f>
        <v>23006.682096653563</v>
      </c>
      <c r="D91" s="371">
        <f>INDEX('Total Agency'!$N$8:$CS$8,1,'Plan Yearly Summary'!A91)</f>
        <v>20</v>
      </c>
      <c r="E91" s="371">
        <f>INDEX('Total Agency'!$N$15:$CS$15,1,'Plan Yearly Summary'!A91)</f>
        <v>811.19704302599939</v>
      </c>
      <c r="F91" s="371">
        <f>INDEX('Total Agency'!$N$13:$CS$13,1,'Plan Yearly Summary'!A91)</f>
        <v>590.20764090192517</v>
      </c>
      <c r="G91" s="372">
        <f>INDEX('Total Agency'!$N$12:$CS$12,1,'Plan Yearly Summary'!A91)</f>
        <v>0.15</v>
      </c>
      <c r="H91" s="373">
        <f>INDEX('Total Agency'!$N$14:$CS$14,1,'Plan Yearly Summary'!A91)</f>
        <v>1.374426535356895</v>
      </c>
      <c r="I91" s="371">
        <f>INDEX('Total Agency'!$N$34:$CS$34,1,'Plan Yearly Summary'!A91)</f>
        <v>831.19704302599939</v>
      </c>
      <c r="J91" s="371">
        <f>INDEX('Total Agency'!$N$43:$CS$43,1,'Plan Yearly Summary'!A91)</f>
        <v>2382.3566965962127</v>
      </c>
      <c r="K91" s="372">
        <f>INDEX('Total Agency'!$N$44:$CS$44,1,'Plan Yearly Summary'!A91)</f>
        <v>0.10355064179127065</v>
      </c>
      <c r="L91" s="371">
        <f>INDEX('Total Agency'!$N$11:$CS$11,1,'Plan Yearly Summary'!A91)</f>
        <v>3934.7176060128345</v>
      </c>
      <c r="M91" s="371">
        <f>INDEX('Total Agency'!$N$40:$CS$40,1,'Plan Yearly Summary'!A91)</f>
        <v>21455.522443083351</v>
      </c>
      <c r="N91" s="371">
        <f>INDEX('Total Agency'!$N$55:$CS$55,1,'Plan Yearly Summary'!A91)</f>
        <v>2496.8050441277296</v>
      </c>
      <c r="O91" s="372">
        <f>INDEX('Total Agency'!$N$66:$CS$66,1,'Plan Yearly Summary'!A91)</f>
        <v>0.11637120702845567</v>
      </c>
      <c r="P91" s="374">
        <f>INDEX('Total Agency'!$N$88:$CS$88,1,'Plan Yearly Summary'!A91)</f>
        <v>1.4348436041242332</v>
      </c>
      <c r="Q91" s="371">
        <f>INDEX('Total Agency'!$N$77:$CS$77,1,'Plan Yearly Summary'!A91)</f>
        <v>3582.5247483117964</v>
      </c>
      <c r="R91" s="373">
        <f>INDEX('Total Agency'!$N$99:$CS$99,1,'Plan Yearly Summary'!A91)</f>
        <v>21.066227167588789</v>
      </c>
      <c r="S91" s="371">
        <f>INDEX('Total Agency'!$N$29:$CS$29,1,'Plan Yearly Summary'!A91)</f>
        <v>75470.280181445152</v>
      </c>
      <c r="T91" s="373">
        <f>INDEX('Total Agency'!$N$110:$CS$110,1,'Plan Yearly Summary'!A91)</f>
        <v>30.226741314442933</v>
      </c>
      <c r="U91" s="373">
        <f>INDEX('Total Agency'!$N$121:$CS$121,1,'Plan Yearly Summary'!A91)</f>
        <v>3.5175223712986128</v>
      </c>
      <c r="V91" s="361"/>
      <c r="W91" s="361"/>
    </row>
    <row r="92" spans="1:24" x14ac:dyDescent="0.25">
      <c r="A92" s="381">
        <v>63</v>
      </c>
      <c r="B92" s="370">
        <v>3</v>
      </c>
      <c r="C92" s="371">
        <f>INDEX('Total Agency'!$N$42:$CS$42,1,A92)</f>
        <v>21455.522443083351</v>
      </c>
      <c r="D92" s="371">
        <f>INDEX('Total Agency'!$N$8:$CS$8,1,'Plan Yearly Summary'!A92)</f>
        <v>20</v>
      </c>
      <c r="E92" s="371">
        <f>INDEX('Total Agency'!$N$15:$CS$15,1,'Plan Yearly Summary'!A92)</f>
        <v>2723.7541384087622</v>
      </c>
      <c r="F92" s="371">
        <f>INDEX('Total Agency'!$N$13:$CS$13,1,'Plan Yearly Summary'!A92)</f>
        <v>1346.0720053078076</v>
      </c>
      <c r="G92" s="372">
        <f>INDEX('Total Agency'!$N$12:$CS$12,1,'Plan Yearly Summary'!A92)</f>
        <v>0.32902035613069702</v>
      </c>
      <c r="H92" s="373">
        <f>INDEX('Total Agency'!$N$14:$CS$14,1,'Plan Yearly Summary'!A92)</f>
        <v>2.0234832369059772</v>
      </c>
      <c r="I92" s="371">
        <f>INDEX('Total Agency'!$N$34:$CS$34,1,'Plan Yearly Summary'!A92)</f>
        <v>2743.7541384087622</v>
      </c>
      <c r="J92" s="371">
        <f>INDEX('Total Agency'!$N$43:$CS$43,1,'Plan Yearly Summary'!A92)</f>
        <v>2286.908706561022</v>
      </c>
      <c r="K92" s="372">
        <f>INDEX('Total Agency'!$N$44:$CS$44,1,'Plan Yearly Summary'!A92)</f>
        <v>0.10658834864672596</v>
      </c>
      <c r="L92" s="371">
        <f>INDEX('Total Agency'!$N$11:$CS$11,1,'Plan Yearly Summary'!A92)</f>
        <v>4091.1511407309595</v>
      </c>
      <c r="M92" s="371">
        <f>INDEX('Total Agency'!$N$40:$CS$40,1,'Plan Yearly Summary'!A92)</f>
        <v>21912.367874931093</v>
      </c>
      <c r="N92" s="371">
        <f>INDEX('Total Agency'!$N$55:$CS$55,1,'Plan Yearly Summary'!A92)</f>
        <v>5205.8454544992474</v>
      </c>
      <c r="O92" s="372">
        <f>INDEX('Total Agency'!$N$66:$CS$66,1,'Plan Yearly Summary'!A92)</f>
        <v>0.23757566887397003</v>
      </c>
      <c r="P92" s="374">
        <f>INDEX('Total Agency'!$N$88:$CS$88,1,'Plan Yearly Summary'!A92)</f>
        <v>1.5957614576214072</v>
      </c>
      <c r="Q92" s="371">
        <f>INDEX('Total Agency'!$N$77:$CS$77,1,'Plan Yearly Summary'!A92)</f>
        <v>8307.2875306234964</v>
      </c>
      <c r="R92" s="373">
        <f>INDEX('Total Agency'!$N$99:$CS$99,1,'Plan Yearly Summary'!A92)</f>
        <v>20.395873392737034</v>
      </c>
      <c r="S92" s="371">
        <f>INDEX('Total Agency'!$N$29:$CS$29,1,'Plan Yearly Summary'!A92)</f>
        <v>169434.38471165992</v>
      </c>
      <c r="T92" s="373">
        <f>INDEX('Total Agency'!$N$110:$CS$110,1,'Plan Yearly Summary'!A92)</f>
        <v>32.546948654655729</v>
      </c>
      <c r="U92" s="373">
        <f>INDEX('Total Agency'!$N$121:$CS$121,1,'Plan Yearly Summary'!A92)</f>
        <v>7.7323630964365933</v>
      </c>
      <c r="V92" s="361"/>
      <c r="W92" s="361"/>
    </row>
    <row r="93" spans="1:24" x14ac:dyDescent="0.25">
      <c r="A93" s="381">
        <v>64</v>
      </c>
      <c r="B93" s="370">
        <v>4</v>
      </c>
      <c r="C93" s="371">
        <f>INDEX('Total Agency'!$N$42:$CS$42,1,A93)</f>
        <v>21912.367874931093</v>
      </c>
      <c r="D93" s="371">
        <f>INDEX('Total Agency'!$N$8:$CS$8,1,'Plan Yearly Summary'!A93)</f>
        <v>20</v>
      </c>
      <c r="E93" s="371">
        <f>INDEX('Total Agency'!$N$15:$CS$15,1,'Plan Yearly Summary'!A93)</f>
        <v>2620.2772064978662</v>
      </c>
      <c r="F93" s="371">
        <f>INDEX('Total Agency'!$N$13:$CS$13,1,'Plan Yearly Summary'!A93)</f>
        <v>1294.4996666934871</v>
      </c>
      <c r="G93" s="372">
        <f>INDEX('Total Agency'!$N$12:$CS$12,1,'Plan Yearly Summary'!A93)</f>
        <v>0.32919543373212079</v>
      </c>
      <c r="H93" s="373">
        <f>INDEX('Total Agency'!$N$14:$CS$14,1,'Plan Yearly Summary'!A93)</f>
        <v>2.0241621329967465</v>
      </c>
      <c r="I93" s="371">
        <f>INDEX('Total Agency'!$N$34:$CS$34,1,'Plan Yearly Summary'!A93)</f>
        <v>2640.2772064978662</v>
      </c>
      <c r="J93" s="371">
        <f>INDEX('Total Agency'!$N$43:$CS$43,1,'Plan Yearly Summary'!A93)</f>
        <v>2102.0344532550844</v>
      </c>
      <c r="K93" s="372">
        <f>INDEX('Total Agency'!$N$44:$CS$44,1,'Plan Yearly Summary'!A93)</f>
        <v>9.5929133047274309E-2</v>
      </c>
      <c r="L93" s="371">
        <f>INDEX('Total Agency'!$N$11:$CS$11,1,'Plan Yearly Summary'!A93)</f>
        <v>3932.3135561681947</v>
      </c>
      <c r="M93" s="371">
        <f>INDEX('Total Agency'!$N$40:$CS$40,1,'Plan Yearly Summary'!A93)</f>
        <v>22450.610628173876</v>
      </c>
      <c r="N93" s="371">
        <f>INDEX('Total Agency'!$N$55:$CS$55,1,'Plan Yearly Summary'!A93)</f>
        <v>5275.0814443983636</v>
      </c>
      <c r="O93" s="372">
        <f>INDEX('Total Agency'!$N$66:$CS$66,1,'Plan Yearly Summary'!A93)</f>
        <v>0.23496382934807669</v>
      </c>
      <c r="P93" s="374">
        <f>INDEX('Total Agency'!$N$88:$CS$88,1,'Plan Yearly Summary'!A93)</f>
        <v>1.5877762548958327</v>
      </c>
      <c r="Q93" s="371">
        <f>INDEX('Total Agency'!$N$77:$CS$77,1,'Plan Yearly Summary'!A93)</f>
        <v>8375.6490600573343</v>
      </c>
      <c r="R93" s="373">
        <f>INDEX('Total Agency'!$N$99:$CS$99,1,'Plan Yearly Summary'!A93)</f>
        <v>20.113979728305338</v>
      </c>
      <c r="S93" s="371">
        <f>INDEX('Total Agency'!$N$29:$CS$29,1,'Plan Yearly Summary'!A93)</f>
        <v>168467.63540539288</v>
      </c>
      <c r="T93" s="373">
        <f>INDEX('Total Agency'!$N$110:$CS$110,1,'Plan Yearly Summary'!A93)</f>
        <v>31.936499404059351</v>
      </c>
      <c r="U93" s="373">
        <f>INDEX('Total Agency'!$N$121:$CS$121,1,'Plan Yearly Summary'!A93)</f>
        <v>7.5039221959503548</v>
      </c>
      <c r="V93" s="361"/>
      <c r="W93" s="361"/>
    </row>
    <row r="94" spans="1:24" x14ac:dyDescent="0.25">
      <c r="A94" s="381">
        <v>65</v>
      </c>
      <c r="B94" s="370">
        <v>5</v>
      </c>
      <c r="C94" s="371">
        <f>INDEX('Total Agency'!$N$42:$CS$42,1,A94)</f>
        <v>22450.610628173876</v>
      </c>
      <c r="D94" s="371">
        <f>INDEX('Total Agency'!$N$8:$CS$8,1,'Plan Yearly Summary'!A94)</f>
        <v>20</v>
      </c>
      <c r="E94" s="371">
        <f>INDEX('Total Agency'!$N$15:$CS$15,1,'Plan Yearly Summary'!A94)</f>
        <v>2707.7950192767557</v>
      </c>
      <c r="F94" s="371">
        <f>INDEX('Total Agency'!$N$13:$CS$13,1,'Plan Yearly Summary'!A94)</f>
        <v>1337.9248714512419</v>
      </c>
      <c r="G94" s="372">
        <f>INDEX('Total Agency'!$N$12:$CS$12,1,'Plan Yearly Summary'!A94)</f>
        <v>0.3291218107344141</v>
      </c>
      <c r="H94" s="373">
        <f>INDEX('Total Agency'!$N$14:$CS$14,1,'Plan Yearly Summary'!A94)</f>
        <v>2.0238767340797104</v>
      </c>
      <c r="I94" s="371">
        <f>INDEX('Total Agency'!$N$34:$CS$34,1,'Plan Yearly Summary'!A94)</f>
        <v>2727.7950192767557</v>
      </c>
      <c r="J94" s="371">
        <f>INDEX('Total Agency'!$N$43:$CS$43,1,'Plan Yearly Summary'!A94)</f>
        <v>1989.2241669479263</v>
      </c>
      <c r="K94" s="372">
        <f>INDEX('Total Agency'!$N$44:$CS$44,1,'Plan Yearly Summary'!A94)</f>
        <v>8.8604457130070008E-2</v>
      </c>
      <c r="L94" s="371">
        <f>INDEX('Total Agency'!$N$11:$CS$11,1,'Plan Yearly Summary'!A94)</f>
        <v>4065.135848838911</v>
      </c>
      <c r="M94" s="371">
        <f>INDEX('Total Agency'!$N$40:$CS$40,1,'Plan Yearly Summary'!A94)</f>
        <v>23189.181480502706</v>
      </c>
      <c r="N94" s="371">
        <f>INDEX('Total Agency'!$N$55:$CS$55,1,'Plan Yearly Summary'!A94)</f>
        <v>5503.4295146250597</v>
      </c>
      <c r="O94" s="372">
        <f>INDEX('Total Agency'!$N$66:$CS$66,1,'Plan Yearly Summary'!A94)</f>
        <v>0.23732745889510171</v>
      </c>
      <c r="P94" s="374">
        <f>INDEX('Total Agency'!$N$88:$CS$88,1,'Plan Yearly Summary'!A94)</f>
        <v>1.728297472351696</v>
      </c>
      <c r="Q94" s="371">
        <f>INDEX('Total Agency'!$N$77:$CS$77,1,'Plan Yearly Summary'!A94)</f>
        <v>9511.5633193922113</v>
      </c>
      <c r="R94" s="373">
        <f>INDEX('Total Agency'!$N$99:$CS$99,1,'Plan Yearly Summary'!A94)</f>
        <v>20.269976204138018</v>
      </c>
      <c r="S94" s="371">
        <f>INDEX('Total Agency'!$N$29:$CS$29,1,'Plan Yearly Summary'!A94)</f>
        <v>192799.16214823214</v>
      </c>
      <c r="T94" s="373">
        <f>INDEX('Total Agency'!$N$110:$CS$110,1,'Plan Yearly Summary'!A94)</f>
        <v>35.032548638240762</v>
      </c>
      <c r="U94" s="373">
        <f>INDEX('Total Agency'!$N$121:$CS$121,1,'Plan Yearly Summary'!A94)</f>
        <v>8.3141857469327345</v>
      </c>
      <c r="V94" s="361"/>
      <c r="W94" s="361"/>
    </row>
    <row r="95" spans="1:24" x14ac:dyDescent="0.25">
      <c r="A95" s="381">
        <v>66</v>
      </c>
      <c r="B95" s="370">
        <v>6</v>
      </c>
      <c r="C95" s="371">
        <f>INDEX('Total Agency'!$N$42:$CS$42,1,A95)</f>
        <v>23189.18148050271</v>
      </c>
      <c r="D95" s="371">
        <f>INDEX('Total Agency'!$N$8:$CS$8,1,'Plan Yearly Summary'!A95)</f>
        <v>20</v>
      </c>
      <c r="E95" s="371">
        <f>INDEX('Total Agency'!$N$15:$CS$15,1,'Plan Yearly Summary'!A95)</f>
        <v>2798.6470185547014</v>
      </c>
      <c r="F95" s="371">
        <f>INDEX('Total Agency'!$N$13:$CS$13,1,'Plan Yearly Summary'!A95)</f>
        <v>1382.9889731009212</v>
      </c>
      <c r="G95" s="372">
        <f>INDEX('Total Agency'!$N$12:$CS$12,1,'Plan Yearly Summary'!A95)</f>
        <v>0.32905614592091681</v>
      </c>
      <c r="H95" s="373">
        <f>INDEX('Total Agency'!$N$14:$CS$14,1,'Plan Yearly Summary'!A95)</f>
        <v>2.0236220772459297</v>
      </c>
      <c r="I95" s="371">
        <f>INDEX('Total Agency'!$N$34:$CS$34,1,'Plan Yearly Summary'!A95)</f>
        <v>2818.6470185547014</v>
      </c>
      <c r="J95" s="371">
        <f>INDEX('Total Agency'!$N$43:$CS$43,1,'Plan Yearly Summary'!A95)</f>
        <v>2111.9072266913136</v>
      </c>
      <c r="K95" s="372">
        <f>INDEX('Total Agency'!$N$44:$CS$44,1,'Plan Yearly Summary'!A95)</f>
        <v>9.1072952638151086E-2</v>
      </c>
      <c r="L95" s="371">
        <f>INDEX('Total Agency'!$N$11:$CS$11,1,'Plan Yearly Summary'!A95)</f>
        <v>4202.8966492341387</v>
      </c>
      <c r="M95" s="371">
        <f>INDEX('Total Agency'!$N$40:$CS$40,1,'Plan Yearly Summary'!A95)</f>
        <v>23895.921272366093</v>
      </c>
      <c r="N95" s="371">
        <f>INDEX('Total Agency'!$N$55:$CS$55,1,'Plan Yearly Summary'!A95)</f>
        <v>5710.9127993231605</v>
      </c>
      <c r="O95" s="372">
        <f>INDEX('Total Agency'!$N$66:$CS$66,1,'Plan Yearly Summary'!A95)</f>
        <v>0.23899111209105875</v>
      </c>
      <c r="P95" s="374">
        <f>INDEX('Total Agency'!$N$88:$CS$88,1,'Plan Yearly Summary'!A95)</f>
        <v>1.7757753104029672</v>
      </c>
      <c r="Q95" s="371">
        <f>INDEX('Total Agency'!$N$77:$CS$77,1,'Plan Yearly Summary'!A95)</f>
        <v>10141.297948902364</v>
      </c>
      <c r="R95" s="373">
        <f>INDEX('Total Agency'!$N$99:$CS$99,1,'Plan Yearly Summary'!A95)</f>
        <v>20.140884153079568</v>
      </c>
      <c r="S95" s="371">
        <f>INDEX('Total Agency'!$N$29:$CS$29,1,'Plan Yearly Summary'!A95)</f>
        <v>204254.70715070594</v>
      </c>
      <c r="T95" s="373">
        <f>INDEX('Total Agency'!$N$110:$CS$110,1,'Plan Yearly Summary'!A95)</f>
        <v>35.765684808725076</v>
      </c>
      <c r="U95" s="373">
        <f>INDEX('Total Agency'!$N$121:$CS$121,1,'Plan Yearly Summary'!A95)</f>
        <v>8.5476807871354907</v>
      </c>
      <c r="V95" s="361"/>
      <c r="W95" s="361"/>
    </row>
    <row r="96" spans="1:24" x14ac:dyDescent="0.25">
      <c r="A96" s="381">
        <v>67</v>
      </c>
      <c r="B96" s="370">
        <v>7</v>
      </c>
      <c r="C96" s="371">
        <f>INDEX('Total Agency'!$N$42:$CS$42,1,A96)</f>
        <v>23895.921272366097</v>
      </c>
      <c r="D96" s="371">
        <f>INDEX('Total Agency'!$N$8:$CS$8,1,'Plan Yearly Summary'!A96)</f>
        <v>20</v>
      </c>
      <c r="E96" s="371">
        <f>INDEX('Total Agency'!$N$15:$CS$15,1,'Plan Yearly Summary'!A96)</f>
        <v>2684.40675077181</v>
      </c>
      <c r="F96" s="371">
        <f>INDEX('Total Agency'!$N$13:$CS$13,1,'Plan Yearly Summary'!A96)</f>
        <v>1326.0208994578975</v>
      </c>
      <c r="G96" s="372">
        <f>INDEX('Total Agency'!$N$12:$CS$12,1,'Plan Yearly Summary'!A96)</f>
        <v>0.32925877505881607</v>
      </c>
      <c r="H96" s="373">
        <f>INDEX('Total Agency'!$N$14:$CS$14,1,'Plan Yearly Summary'!A96)</f>
        <v>2.0244075729645337</v>
      </c>
      <c r="I96" s="371">
        <f>INDEX('Total Agency'!$N$34:$CS$34,1,'Plan Yearly Summary'!A96)</f>
        <v>2704.40675077181</v>
      </c>
      <c r="J96" s="371">
        <f>INDEX('Total Agency'!$N$43:$CS$43,1,'Plan Yearly Summary'!A96)</f>
        <v>2560.5711189320609</v>
      </c>
      <c r="K96" s="372">
        <f>INDEX('Total Agency'!$N$44:$CS$44,1,'Plan Yearly Summary'!A96)</f>
        <v>0.10715515379158769</v>
      </c>
      <c r="L96" s="371">
        <f>INDEX('Total Agency'!$N$11:$CS$11,1,'Plan Yearly Summary'!A96)</f>
        <v>4027.2909939029814</v>
      </c>
      <c r="M96" s="371">
        <f>INDEX('Total Agency'!$N$40:$CS$40,1,'Plan Yearly Summary'!A96)</f>
        <v>24039.756904205842</v>
      </c>
      <c r="N96" s="371">
        <f>INDEX('Total Agency'!$N$55:$CS$55,1,'Plan Yearly Summary'!A96)</f>
        <v>5823.7756791676902</v>
      </c>
      <c r="O96" s="372">
        <f>INDEX('Total Agency'!$N$66:$CS$66,1,'Plan Yearly Summary'!A96)</f>
        <v>0.24225601375148681</v>
      </c>
      <c r="P96" s="374">
        <f>INDEX('Total Agency'!$N$88:$CS$88,1,'Plan Yearly Summary'!A96)</f>
        <v>1.6692463062739122</v>
      </c>
      <c r="Q96" s="371">
        <f>INDEX('Total Agency'!$N$77:$CS$77,1,'Plan Yearly Summary'!A96)</f>
        <v>9721.3160410185119</v>
      </c>
      <c r="R96" s="373">
        <f>INDEX('Total Agency'!$N$99:$CS$99,1,'Plan Yearly Summary'!A96)</f>
        <v>20.058293475101728</v>
      </c>
      <c r="S96" s="371">
        <f>INDEX('Total Agency'!$N$29:$CS$29,1,'Plan Yearly Summary'!A96)</f>
        <v>194993.01011496337</v>
      </c>
      <c r="T96" s="373">
        <f>INDEX('Total Agency'!$N$110:$CS$110,1,'Plan Yearly Summary'!A96)</f>
        <v>33.482232293471675</v>
      </c>
      <c r="U96" s="373">
        <f>INDEX('Total Agency'!$N$121:$CS$121,1,'Plan Yearly Summary'!A96)</f>
        <v>8.1112721269177488</v>
      </c>
      <c r="V96" s="361"/>
      <c r="W96" s="361"/>
    </row>
    <row r="97" spans="1:24" x14ac:dyDescent="0.25">
      <c r="A97" s="381">
        <v>68</v>
      </c>
      <c r="B97" s="370">
        <v>8</v>
      </c>
      <c r="C97" s="371">
        <f>INDEX('Total Agency'!$N$42:$CS$42,1,A97)</f>
        <v>24039.756904205846</v>
      </c>
      <c r="D97" s="371">
        <f>INDEX('Total Agency'!$N$8:$CS$8,1,'Plan Yearly Summary'!A97)</f>
        <v>20</v>
      </c>
      <c r="E97" s="371">
        <f>INDEX('Total Agency'!$N$15:$CS$15,1,'Plan Yearly Summary'!A97)</f>
        <v>2780.8981593764956</v>
      </c>
      <c r="F97" s="371">
        <f>INDEX('Total Agency'!$N$13:$CS$13,1,'Plan Yearly Summary'!A97)</f>
        <v>1373.7567664458948</v>
      </c>
      <c r="G97" s="372">
        <f>INDEX('Total Agency'!$N$12:$CS$12,1,'Plan Yearly Summary'!A97)</f>
        <v>0.32923144947444355</v>
      </c>
      <c r="H97" s="373">
        <f>INDEX('Total Agency'!$N$14:$CS$14,1,'Plan Yearly Summary'!A97)</f>
        <v>2.0243017012182416</v>
      </c>
      <c r="I97" s="371">
        <f>INDEX('Total Agency'!$N$34:$CS$34,1,'Plan Yearly Summary'!A97)</f>
        <v>2800.8981593764956</v>
      </c>
      <c r="J97" s="371">
        <f>INDEX('Total Agency'!$N$43:$CS$43,1,'Plan Yearly Summary'!A97)</f>
        <v>2097.736764355308</v>
      </c>
      <c r="K97" s="372">
        <f>INDEX('Total Agency'!$N$44:$CS$44,1,'Plan Yearly Summary'!A97)</f>
        <v>8.7261147136987113E-2</v>
      </c>
      <c r="L97" s="371">
        <f>INDEX('Total Agency'!$N$11:$CS$11,1,'Plan Yearly Summary'!A97)</f>
        <v>4172.6170711784689</v>
      </c>
      <c r="M97" s="371">
        <f>INDEX('Total Agency'!$N$40:$CS$40,1,'Plan Yearly Summary'!A97)</f>
        <v>24742.918299227029</v>
      </c>
      <c r="N97" s="371">
        <f>INDEX('Total Agency'!$N$55:$CS$55,1,'Plan Yearly Summary'!A97)</f>
        <v>6119.1650601734573</v>
      </c>
      <c r="O97" s="372">
        <f>INDEX('Total Agency'!$N$66:$CS$66,1,'Plan Yearly Summary'!A97)</f>
        <v>0.24730975490326945</v>
      </c>
      <c r="P97" s="374">
        <f>INDEX('Total Agency'!$N$88:$CS$88,1,'Plan Yearly Summary'!A97)</f>
        <v>1.7701620972224661</v>
      </c>
      <c r="Q97" s="371">
        <f>INDEX('Total Agency'!$N$77:$CS$77,1,'Plan Yearly Summary'!A97)</f>
        <v>10831.914056167085</v>
      </c>
      <c r="R97" s="373">
        <f>INDEX('Total Agency'!$N$99:$CS$99,1,'Plan Yearly Summary'!A97)</f>
        <v>19.99392668893687</v>
      </c>
      <c r="S97" s="371">
        <f>INDEX('Total Agency'!$N$29:$CS$29,1,'Plan Yearly Summary'!A97)</f>
        <v>216572.4955398695</v>
      </c>
      <c r="T97" s="373">
        <f>INDEX('Total Agency'!$N$110:$CS$110,1,'Plan Yearly Summary'!A97)</f>
        <v>35.392491199400723</v>
      </c>
      <c r="U97" s="373">
        <f>INDEX('Total Agency'!$N$121:$CS$121,1,'Plan Yearly Summary'!A97)</f>
        <v>8.7529083239399146</v>
      </c>
      <c r="V97" s="361"/>
      <c r="W97" s="361"/>
    </row>
    <row r="98" spans="1:24" x14ac:dyDescent="0.25">
      <c r="A98" s="381">
        <v>69</v>
      </c>
      <c r="B98" s="370">
        <v>9</v>
      </c>
      <c r="C98" s="371">
        <f>INDEX('Total Agency'!$N$42:$CS$42,1,A98)</f>
        <v>24742.918299227033</v>
      </c>
      <c r="D98" s="371">
        <f>INDEX('Total Agency'!$N$8:$CS$8,1,'Plan Yearly Summary'!A98)</f>
        <v>20</v>
      </c>
      <c r="E98" s="371">
        <f>INDEX('Total Agency'!$N$15:$CS$15,1,'Plan Yearly Summary'!A98)</f>
        <v>2883.1995738572937</v>
      </c>
      <c r="F98" s="371">
        <f>INDEX('Total Agency'!$N$13:$CS$13,1,'Plan Yearly Summary'!A98)</f>
        <v>1424.3678484040952</v>
      </c>
      <c r="G98" s="372">
        <f>INDEX('Total Agency'!$N$12:$CS$12,1,'Plan Yearly Summary'!A98)</f>
        <v>0.32920414934615067</v>
      </c>
      <c r="H98" s="373">
        <f>INDEX('Total Agency'!$N$14:$CS$14,1,'Plan Yearly Summary'!A98)</f>
        <v>2.0241959105491727</v>
      </c>
      <c r="I98" s="371">
        <f>INDEX('Total Agency'!$N$34:$CS$34,1,'Plan Yearly Summary'!A98)</f>
        <v>2903.1995738572937</v>
      </c>
      <c r="J98" s="371">
        <f>INDEX('Total Agency'!$N$43:$CS$43,1,'Plan Yearly Summary'!A98)</f>
        <v>1791.8461837092946</v>
      </c>
      <c r="K98" s="372">
        <f>INDEX('Total Agency'!$N$44:$CS$44,1,'Plan Yearly Summary'!A98)</f>
        <v>7.2418546674232517E-2</v>
      </c>
      <c r="L98" s="371">
        <f>INDEX('Total Agency'!$N$11:$CS$11,1,'Plan Yearly Summary'!A98)</f>
        <v>4326.7007758957643</v>
      </c>
      <c r="M98" s="371">
        <f>INDEX('Total Agency'!$N$40:$CS$40,1,'Plan Yearly Summary'!A98)</f>
        <v>25854.271689375029</v>
      </c>
      <c r="N98" s="371">
        <f>INDEX('Total Agency'!$N$55:$CS$55,1,'Plan Yearly Summary'!A98)</f>
        <v>6489.6948348791866</v>
      </c>
      <c r="O98" s="372">
        <f>INDEX('Total Agency'!$N$66:$CS$66,1,'Plan Yearly Summary'!A98)</f>
        <v>0.25101054529206351</v>
      </c>
      <c r="P98" s="374">
        <f>INDEX('Total Agency'!$N$88:$CS$88,1,'Plan Yearly Summary'!A98)</f>
        <v>1.8413025493656525</v>
      </c>
      <c r="Q98" s="371">
        <f>INDEX('Total Agency'!$N$77:$CS$77,1,'Plan Yearly Summary'!A98)</f>
        <v>11949.491644068154</v>
      </c>
      <c r="R98" s="373">
        <f>INDEX('Total Agency'!$N$99:$CS$99,1,'Plan Yearly Summary'!A98)</f>
        <v>19.967692149628075</v>
      </c>
      <c r="S98" s="371">
        <f>INDEX('Total Agency'!$N$29:$CS$29,1,'Plan Yearly Summary'!A98)</f>
        <v>238603.77049330593</v>
      </c>
      <c r="T98" s="373">
        <f>INDEX('Total Agency'!$N$110:$CS$110,1,'Plan Yearly Summary'!A98)</f>
        <v>36.766562460058701</v>
      </c>
      <c r="U98" s="373">
        <f>INDEX('Total Agency'!$N$121:$CS$121,1,'Plan Yearly Summary'!A98)</f>
        <v>9.2287948916140454</v>
      </c>
      <c r="V98" s="361"/>
      <c r="W98" s="361"/>
    </row>
    <row r="99" spans="1:24" x14ac:dyDescent="0.25">
      <c r="A99" s="381">
        <v>70</v>
      </c>
      <c r="B99" s="370">
        <v>10</v>
      </c>
      <c r="C99" s="371">
        <f>INDEX('Total Agency'!$N$42:$CS$42,1,A99)</f>
        <v>25854.271689375029</v>
      </c>
      <c r="D99" s="371">
        <f>INDEX('Total Agency'!$N$8:$CS$8,1,'Plan Yearly Summary'!A99)</f>
        <v>20</v>
      </c>
      <c r="E99" s="371">
        <f>INDEX('Total Agency'!$N$15:$CS$15,1,'Plan Yearly Summary'!A99)</f>
        <v>2780.7176886807033</v>
      </c>
      <c r="F99" s="371">
        <f>INDEX('Total Agency'!$N$13:$CS$13,1,'Plan Yearly Summary'!A99)</f>
        <v>1373.1625214810711</v>
      </c>
      <c r="G99" s="372">
        <f>INDEX('Total Agency'!$N$12:$CS$12,1,'Plan Yearly Summary'!A99)</f>
        <v>0.32942372829782884</v>
      </c>
      <c r="H99" s="373">
        <f>INDEX('Total Agency'!$N$14:$CS$14,1,'Plan Yearly Summary'!A99)</f>
        <v>2.0250463038282356</v>
      </c>
      <c r="I99" s="371">
        <f>INDEX('Total Agency'!$N$34:$CS$34,1,'Plan Yearly Summary'!A99)</f>
        <v>2800.7176886807033</v>
      </c>
      <c r="J99" s="371">
        <f>INDEX('Total Agency'!$N$43:$CS$43,1,'Plan Yearly Summary'!A99)</f>
        <v>2376.5880101998409</v>
      </c>
      <c r="K99" s="372">
        <f>INDEX('Total Agency'!$N$44:$CS$44,1,'Plan Yearly Summary'!A99)</f>
        <v>9.1922450523969482E-2</v>
      </c>
      <c r="L99" s="371">
        <f>INDEX('Total Agency'!$N$11:$CS$11,1,'Plan Yearly Summary'!A99)</f>
        <v>4168.3776957305517</v>
      </c>
      <c r="M99" s="371">
        <f>INDEX('Total Agency'!$N$40:$CS$40,1,'Plan Yearly Summary'!A99)</f>
        <v>26278.401367855891</v>
      </c>
      <c r="N99" s="371">
        <f>INDEX('Total Agency'!$N$55:$CS$55,1,'Plan Yearly Summary'!A99)</f>
        <v>6613.403846027536</v>
      </c>
      <c r="O99" s="372">
        <f>INDEX('Total Agency'!$N$66:$CS$66,1,'Plan Yearly Summary'!A99)</f>
        <v>0.25166690140128328</v>
      </c>
      <c r="P99" s="374">
        <f>INDEX('Total Agency'!$N$88:$CS$88,1,'Plan Yearly Summary'!A99)</f>
        <v>1.7134690462909576</v>
      </c>
      <c r="Q99" s="371">
        <f>INDEX('Total Agency'!$N$77:$CS$77,1,'Plan Yearly Summary'!A99)</f>
        <v>11331.862780789754</v>
      </c>
      <c r="R99" s="373">
        <f>INDEX('Total Agency'!$N$99:$CS$99,1,'Plan Yearly Summary'!A99)</f>
        <v>19.975963546603488</v>
      </c>
      <c r="S99" s="371">
        <f>INDEX('Total Agency'!$N$29:$CS$29,1,'Plan Yearly Summary'!A99)</f>
        <v>226364.87782416897</v>
      </c>
      <c r="T99" s="373">
        <f>INDEX('Total Agency'!$N$110:$CS$110,1,'Plan Yearly Summary'!A99)</f>
        <v>34.228195206941621</v>
      </c>
      <c r="U99" s="373">
        <f>INDEX('Total Agency'!$N$121:$CS$121,1,'Plan Yearly Summary'!A99)</f>
        <v>8.6141038282892524</v>
      </c>
      <c r="V99" s="361"/>
      <c r="W99" s="361"/>
    </row>
    <row r="100" spans="1:24" x14ac:dyDescent="0.25">
      <c r="A100" s="381">
        <v>71</v>
      </c>
      <c r="B100" s="370">
        <v>11</v>
      </c>
      <c r="C100" s="371">
        <f>INDEX('Total Agency'!$N$42:$CS$42,1,A100)</f>
        <v>26278.401367855891</v>
      </c>
      <c r="D100" s="371">
        <f>INDEX('Total Agency'!$N$8:$CS$8,1,'Plan Yearly Summary'!A100)</f>
        <v>20</v>
      </c>
      <c r="E100" s="371">
        <f>INDEX('Total Agency'!$N$15:$CS$15,1,'Plan Yearly Summary'!A100)</f>
        <v>2888.1648350474507</v>
      </c>
      <c r="F100" s="371">
        <f>INDEX('Total Agency'!$N$13:$CS$13,1,'Plan Yearly Summary'!A100)</f>
        <v>1426.3284862439777</v>
      </c>
      <c r="G100" s="372">
        <f>INDEX('Total Agency'!$N$12:$CS$12,1,'Plan Yearly Summary'!A100)</f>
        <v>0.3293845329447786</v>
      </c>
      <c r="H100" s="373">
        <f>INDEX('Total Agency'!$N$14:$CS$14,1,'Plan Yearly Summary'!A100)</f>
        <v>2.0248945897820492</v>
      </c>
      <c r="I100" s="371">
        <f>INDEX('Total Agency'!$N$34:$CS$34,1,'Plan Yearly Summary'!A100)</f>
        <v>2908.1648350474507</v>
      </c>
      <c r="J100" s="371">
        <f>INDEX('Total Agency'!$N$43:$CS$43,1,'Plan Yearly Summary'!A100)</f>
        <v>2360.662257126758</v>
      </c>
      <c r="K100" s="372">
        <f>INDEX('Total Agency'!$N$44:$CS$44,1,'Plan Yearly Summary'!A100)</f>
        <v>8.9832795537340152E-2</v>
      </c>
      <c r="L100" s="371">
        <f>INDEX('Total Agency'!$N$11:$CS$11,1,'Plan Yearly Summary'!A100)</f>
        <v>4330.2837370420857</v>
      </c>
      <c r="M100" s="371">
        <f>INDEX('Total Agency'!$N$40:$CS$40,1,'Plan Yearly Summary'!A100)</f>
        <v>26825.903945776583</v>
      </c>
      <c r="N100" s="371">
        <f>INDEX('Total Agency'!$N$55:$CS$55,1,'Plan Yearly Summary'!A100)</f>
        <v>6857.5637603475716</v>
      </c>
      <c r="O100" s="372">
        <f>INDEX('Total Agency'!$N$66:$CS$66,1,'Plan Yearly Summary'!A100)</f>
        <v>0.2556321596546689</v>
      </c>
      <c r="P100" s="374">
        <f>INDEX('Total Agency'!$N$88:$CS$88,1,'Plan Yearly Summary'!A100)</f>
        <v>1.7883198417389541</v>
      </c>
      <c r="Q100" s="371">
        <f>INDEX('Total Agency'!$N$77:$CS$77,1,'Plan Yearly Summary'!A100)</f>
        <v>12263.517338619557</v>
      </c>
      <c r="R100" s="373">
        <f>INDEX('Total Agency'!$N$99:$CS$99,1,'Plan Yearly Summary'!A100)</f>
        <v>19.979126661910556</v>
      </c>
      <c r="S100" s="371">
        <f>INDEX('Total Agency'!$N$29:$CS$29,1,'Plan Yearly Summary'!A100)</f>
        <v>245014.36622881636</v>
      </c>
      <c r="T100" s="373">
        <f>INDEX('Total Agency'!$N$110:$CS$110,1,'Plan Yearly Summary'!A100)</f>
        <v>35.729068630110405</v>
      </c>
      <c r="U100" s="373">
        <f>INDEX('Total Agency'!$N$121:$CS$121,1,'Plan Yearly Summary'!A100)</f>
        <v>9.1334989763650043</v>
      </c>
      <c r="V100" s="361"/>
      <c r="W100" s="361"/>
    </row>
    <row r="101" spans="1:24" x14ac:dyDescent="0.25">
      <c r="A101" s="381">
        <v>72</v>
      </c>
      <c r="B101" s="370">
        <v>12</v>
      </c>
      <c r="C101" s="371">
        <f>INDEX('Total Agency'!$N$42:$CS$42,1,A101)</f>
        <v>26825.903945776576</v>
      </c>
      <c r="D101" s="371">
        <f>INDEX('Total Agency'!$N$8:$CS$8,1,'Plan Yearly Summary'!A101)</f>
        <v>20</v>
      </c>
      <c r="E101" s="371">
        <f>INDEX('Total Agency'!$N$15:$CS$15,1,'Plan Yearly Summary'!A101)</f>
        <v>2998.7428793775453</v>
      </c>
      <c r="F101" s="371">
        <f>INDEX('Total Agency'!$N$13:$CS$13,1,'Plan Yearly Summary'!A101)</f>
        <v>1481.0736675258281</v>
      </c>
      <c r="G101" s="372">
        <f>INDEX('Total Agency'!$N$12:$CS$12,1,'Plan Yearly Summary'!A101)</f>
        <v>0.32933654530287204</v>
      </c>
      <c r="H101" s="373">
        <f>INDEX('Total Agency'!$N$14:$CS$14,1,'Plan Yearly Summary'!A101)</f>
        <v>2.0247087941189466</v>
      </c>
      <c r="I101" s="371">
        <f>INDEX('Total Agency'!$N$34:$CS$34,1,'Plan Yearly Summary'!A101)</f>
        <v>3018.7428793775453</v>
      </c>
      <c r="J101" s="371">
        <f>INDEX('Total Agency'!$N$43:$CS$43,1,'Plan Yearly Summary'!A101)</f>
        <v>2240.808355151752</v>
      </c>
      <c r="K101" s="372">
        <f>INDEX('Total Agency'!$N$44:$CS$44,1,'Plan Yearly Summary'!A101)</f>
        <v>8.3531513408872132E-2</v>
      </c>
      <c r="L101" s="371">
        <f>INDEX('Total Agency'!$N$11:$CS$11,1,'Plan Yearly Summary'!A101)</f>
        <v>4497.143389184972</v>
      </c>
      <c r="M101" s="371">
        <f>INDEX('Total Agency'!$N$40:$CS$40,1,'Plan Yearly Summary'!A101)</f>
        <v>27603.838470002378</v>
      </c>
      <c r="N101" s="371">
        <f>INDEX('Total Agency'!$N$55:$CS$55,1,'Plan Yearly Summary'!A101)</f>
        <v>7127.0615875912154</v>
      </c>
      <c r="O101" s="372">
        <f>INDEX('Total Agency'!$N$66:$CS$66,1,'Plan Yearly Summary'!A101)</f>
        <v>0.25819096120767154</v>
      </c>
      <c r="P101" s="374">
        <f>INDEX('Total Agency'!$N$88:$CS$88,1,'Plan Yearly Summary'!A101)</f>
        <v>1.8577745675559638</v>
      </c>
      <c r="Q101" s="371">
        <f>INDEX('Total Agency'!$N$77:$CS$77,1,'Plan Yearly Summary'!A101)</f>
        <v>13240.473758831991</v>
      </c>
      <c r="R101" s="373">
        <f>INDEX('Total Agency'!$N$99:$CS$99,1,'Plan Yearly Summary'!A101)</f>
        <v>19.89612869454794</v>
      </c>
      <c r="S101" s="371">
        <f>INDEX('Total Agency'!$N$29:$CS$29,1,'Plan Yearly Summary'!A101)</f>
        <v>263434.16988250619</v>
      </c>
      <c r="T101" s="373">
        <f>INDEX('Total Agency'!$N$110:$CS$110,1,'Plan Yearly Summary'!A101)</f>
        <v>36.962521881551602</v>
      </c>
      <c r="U101" s="373">
        <f>INDEX('Total Agency'!$N$121:$CS$121,1,'Plan Yearly Summary'!A101)</f>
        <v>9.5433890532573997</v>
      </c>
      <c r="V101" s="361"/>
      <c r="W101" s="361"/>
    </row>
    <row r="102" spans="1:24" s="382" customFormat="1" ht="30" x14ac:dyDescent="0.25">
      <c r="B102" s="383" t="s">
        <v>271</v>
      </c>
      <c r="C102" s="384">
        <f>C101</f>
        <v>26825.903945776576</v>
      </c>
      <c r="D102" s="384">
        <f>SUM(D90:D101)</f>
        <v>240</v>
      </c>
      <c r="E102" s="384">
        <f>SUM(E90:E101)</f>
        <v>29457.111487265938</v>
      </c>
      <c r="F102" s="384">
        <f>SUM(F90:F101)</f>
        <v>14923.274058707244</v>
      </c>
      <c r="G102" s="385">
        <f>SUM(F90:F101)/SUM(L90:L101)</f>
        <v>0.30131126640023598</v>
      </c>
      <c r="H102" s="386">
        <f>E102/F102</f>
        <v>1.9739040756997071</v>
      </c>
      <c r="I102" s="384">
        <f>SUM(I90:I101)</f>
        <v>29697.111487265938</v>
      </c>
      <c r="J102" s="384">
        <f>SUM(J90:J101)</f>
        <v>26432.761921534784</v>
      </c>
      <c r="K102" s="385">
        <f>SUM(J90:J101)/SUM(C90:C101)</f>
        <v>9.1783282991395598E-2</v>
      </c>
      <c r="L102" s="384">
        <f>L101</f>
        <v>4497.143389184972</v>
      </c>
      <c r="M102" s="384">
        <f>M101</f>
        <v>27603.838470002378</v>
      </c>
      <c r="N102" s="384">
        <f>SUM(N90:N101)</f>
        <v>65976.24960569384</v>
      </c>
      <c r="O102" s="385">
        <f>N102/SUM(M90:M101)</f>
        <v>0.22652371401632046</v>
      </c>
      <c r="P102" s="387">
        <f>Q102/N102</f>
        <v>1.7155983365421703</v>
      </c>
      <c r="Q102" s="384">
        <f>SUM(Q90:Q101)</f>
        <v>113188.74407481938</v>
      </c>
      <c r="R102" s="386">
        <f>S102/Q102</f>
        <v>20.115166719366094</v>
      </c>
      <c r="S102" s="384">
        <f>SUM(S90:S101)</f>
        <v>2276810.457820653</v>
      </c>
      <c r="T102" s="386">
        <f>S102/N102</f>
        <v>34.509546563012897</v>
      </c>
      <c r="U102" s="386">
        <f>S102/SUM(M90:M101)</f>
        <v>7.8172306564728284</v>
      </c>
      <c r="V102" s="388"/>
      <c r="W102" s="388"/>
      <c r="X102" s="389"/>
    </row>
    <row r="104" spans="1:24" ht="38.25" x14ac:dyDescent="0.25">
      <c r="B104" s="352">
        <v>2022</v>
      </c>
      <c r="C104" s="363" t="s">
        <v>259</v>
      </c>
      <c r="D104" s="363" t="s">
        <v>260</v>
      </c>
      <c r="E104" s="363" t="s">
        <v>261</v>
      </c>
      <c r="F104" s="363" t="s">
        <v>244</v>
      </c>
      <c r="G104" s="364" t="s">
        <v>243</v>
      </c>
      <c r="H104" s="365" t="s">
        <v>262</v>
      </c>
      <c r="I104" s="363" t="s">
        <v>263</v>
      </c>
      <c r="J104" s="363" t="s">
        <v>264</v>
      </c>
      <c r="K104" s="364" t="s">
        <v>265</v>
      </c>
      <c r="L104" s="363" t="s">
        <v>266</v>
      </c>
      <c r="M104" s="363" t="s">
        <v>234</v>
      </c>
      <c r="N104" s="363" t="s">
        <v>267</v>
      </c>
      <c r="O104" s="364" t="s">
        <v>50</v>
      </c>
      <c r="P104" s="366" t="s">
        <v>268</v>
      </c>
      <c r="Q104" s="363" t="s">
        <v>269</v>
      </c>
      <c r="R104" s="365" t="s">
        <v>106</v>
      </c>
      <c r="S104" s="363" t="s">
        <v>52</v>
      </c>
      <c r="T104" s="365" t="s">
        <v>252</v>
      </c>
      <c r="U104" s="365" t="s">
        <v>270</v>
      </c>
      <c r="V104" s="367"/>
      <c r="W104" s="367"/>
      <c r="X104" s="368"/>
    </row>
    <row r="105" spans="1:24" x14ac:dyDescent="0.25">
      <c r="A105" s="381">
        <v>73</v>
      </c>
      <c r="B105" s="370">
        <v>1</v>
      </c>
      <c r="C105" s="371">
        <f>INDEX('Total Agency'!$N$42:$CS$42,1,A105)</f>
        <v>27603.838470002382</v>
      </c>
      <c r="D105" s="371">
        <f>INDEX('Total Agency'!$N$8:$CS$8,1,'Plan Yearly Summary'!A105)</f>
        <v>20</v>
      </c>
      <c r="E105" s="371">
        <f>INDEX('Total Agency'!$N$15:$CS$15,1,'Plan Yearly Summary'!A105)</f>
        <v>897.31704402973912</v>
      </c>
      <c r="F105" s="371">
        <f>INDEX('Total Agency'!$N$13:$CS$13,1,'Plan Yearly Summary'!A105)</f>
        <v>651.60609884118276</v>
      </c>
      <c r="G105" s="372">
        <f>INDEX('Total Agency'!$N$12:$CS$12,1,'Plan Yearly Summary'!A105)</f>
        <v>0.15</v>
      </c>
      <c r="H105" s="373">
        <f>INDEX('Total Agency'!$N$14:$CS$14,1,'Plan Yearly Summary'!A105)</f>
        <v>1.3770850911701549</v>
      </c>
      <c r="I105" s="371">
        <f>INDEX('Total Agency'!$N$34:$CS$34,1,'Plan Yearly Summary'!A105)</f>
        <v>917.31704402973912</v>
      </c>
      <c r="J105" s="371">
        <f>INDEX('Total Agency'!$N$43:$CS$43,1,'Plan Yearly Summary'!A105)</f>
        <v>2402.5723837041733</v>
      </c>
      <c r="K105" s="372">
        <f>INDEX('Total Agency'!$N$44:$CS$44,1,'Plan Yearly Summary'!A105)</f>
        <v>8.7037619290342344E-2</v>
      </c>
      <c r="L105" s="371">
        <f>INDEX('Total Agency'!$N$11:$CS$11,1,'Plan Yearly Summary'!A105)</f>
        <v>4344.0406589412187</v>
      </c>
      <c r="M105" s="371">
        <f>INDEX('Total Agency'!$N$40:$CS$40,1,'Plan Yearly Summary'!A105)</f>
        <v>26118.583130327945</v>
      </c>
      <c r="N105" s="371">
        <f>INDEX('Total Agency'!$N$55:$CS$55,1,'Plan Yearly Summary'!A105)</f>
        <v>3128.0923294058525</v>
      </c>
      <c r="O105" s="372">
        <f>INDEX('Total Agency'!$N$66:$CS$66,1,'Plan Yearly Summary'!A105)</f>
        <v>0.11976500845383248</v>
      </c>
      <c r="P105" s="374">
        <f>INDEX('Total Agency'!$N$88:$CS$88,1,'Plan Yearly Summary'!A105)</f>
        <v>1.480747674106428</v>
      </c>
      <c r="Q105" s="371">
        <f>INDEX('Total Agency'!$N$77:$CS$77,1,'Plan Yearly Summary'!A105)</f>
        <v>4631.9154411578747</v>
      </c>
      <c r="R105" s="373">
        <f>INDEX('Total Agency'!$N$99:$CS$99,1,'Plan Yearly Summary'!A105)</f>
        <v>22.524109140159407</v>
      </c>
      <c r="S105" s="371">
        <f>INDEX('Total Agency'!$N$29:$CS$29,1,'Plan Yearly Summary'!A105)</f>
        <v>104329.76892462958</v>
      </c>
      <c r="T105" s="373">
        <f>INDEX('Total Agency'!$N$110:$CS$110,1,'Plan Yearly Summary'!A105)</f>
        <v>33.352522220610382</v>
      </c>
      <c r="U105" s="373">
        <f>INDEX('Total Agency'!$N$121:$CS$121,1,'Plan Yearly Summary'!A105)</f>
        <v>3.9944651057080374</v>
      </c>
      <c r="V105" s="361"/>
      <c r="W105" s="361"/>
    </row>
    <row r="106" spans="1:24" x14ac:dyDescent="0.25">
      <c r="A106" s="381">
        <v>74</v>
      </c>
      <c r="B106" s="370">
        <v>2</v>
      </c>
      <c r="C106" s="371">
        <f>INDEX('Total Agency'!$N$42:$CS$42,1,A106)</f>
        <v>26118.583130327945</v>
      </c>
      <c r="D106" s="371">
        <f>INDEX('Total Agency'!$N$8:$CS$8,1,'Plan Yearly Summary'!A106)</f>
        <v>20</v>
      </c>
      <c r="E106" s="371">
        <f>INDEX('Total Agency'!$N$15:$CS$15,1,'Plan Yearly Summary'!A106)</f>
        <v>932.79704260465519</v>
      </c>
      <c r="F106" s="371">
        <f>INDEX('Total Agency'!$N$13:$CS$13,1,'Plan Yearly Summary'!A106)</f>
        <v>677.54372030458887</v>
      </c>
      <c r="G106" s="372">
        <f>INDEX('Total Agency'!$N$12:$CS$12,1,'Plan Yearly Summary'!A106)</f>
        <v>0.15</v>
      </c>
      <c r="H106" s="373">
        <f>INDEX('Total Agency'!$N$14:$CS$14,1,'Plan Yearly Summary'!A106)</f>
        <v>1.3767333600041596</v>
      </c>
      <c r="I106" s="371">
        <f>INDEX('Total Agency'!$N$34:$CS$34,1,'Plan Yearly Summary'!A106)</f>
        <v>952.79704260465519</v>
      </c>
      <c r="J106" s="371">
        <f>INDEX('Total Agency'!$N$43:$CS$43,1,'Plan Yearly Summary'!A106)</f>
        <v>2697.6720496775961</v>
      </c>
      <c r="K106" s="372">
        <f>INDEX('Total Agency'!$N$44:$CS$44,1,'Plan Yearly Summary'!A106)</f>
        <v>0.10328554333198717</v>
      </c>
      <c r="L106" s="371">
        <f>INDEX('Total Agency'!$N$11:$CS$11,1,'Plan Yearly Summary'!A106)</f>
        <v>4516.958135363926</v>
      </c>
      <c r="M106" s="371">
        <f>INDEX('Total Agency'!$N$40:$CS$40,1,'Plan Yearly Summary'!A106)</f>
        <v>24373.708123255004</v>
      </c>
      <c r="N106" s="371">
        <f>INDEX('Total Agency'!$N$55:$CS$55,1,'Plan Yearly Summary'!A106)</f>
        <v>2836.6352281636359</v>
      </c>
      <c r="O106" s="372">
        <f>INDEX('Total Agency'!$N$66:$CS$66,1,'Plan Yearly Summary'!A106)</f>
        <v>0.11638094678984018</v>
      </c>
      <c r="P106" s="374">
        <f>INDEX('Total Agency'!$N$88:$CS$88,1,'Plan Yearly Summary'!A106)</f>
        <v>1.4893641940040174</v>
      </c>
      <c r="Q106" s="371">
        <f>INDEX('Total Agency'!$N$77:$CS$77,1,'Plan Yearly Summary'!A106)</f>
        <v>4224.7829402773359</v>
      </c>
      <c r="R106" s="373">
        <f>INDEX('Total Agency'!$N$99:$CS$99,1,'Plan Yearly Summary'!A106)</f>
        <v>22.924601672370041</v>
      </c>
      <c r="S106" s="371">
        <f>INDEX('Total Agency'!$N$29:$CS$29,1,'Plan Yearly Summary'!A106)</f>
        <v>96851.466058082238</v>
      </c>
      <c r="T106" s="373">
        <f>INDEX('Total Agency'!$N$110:$CS$110,1,'Plan Yearly Summary'!A106)</f>
        <v>34.143080892632561</v>
      </c>
      <c r="U106" s="373">
        <f>INDEX('Total Agency'!$N$121:$CS$121,1,'Plan Yearly Summary'!A106)</f>
        <v>3.9736040806066786</v>
      </c>
      <c r="V106" s="361"/>
      <c r="W106" s="361"/>
    </row>
    <row r="107" spans="1:24" x14ac:dyDescent="0.25">
      <c r="A107" s="381">
        <v>75</v>
      </c>
      <c r="B107" s="370">
        <v>3</v>
      </c>
      <c r="C107" s="371">
        <f>INDEX('Total Agency'!$N$42:$CS$42,1,A107)</f>
        <v>24373.708123255001</v>
      </c>
      <c r="D107" s="371">
        <f>INDEX('Total Agency'!$N$8:$CS$8,1,'Plan Yearly Summary'!A107)</f>
        <v>20</v>
      </c>
      <c r="E107" s="371">
        <f>INDEX('Total Agency'!$N$15:$CS$15,1,'Plan Yearly Summary'!A107)</f>
        <v>3129.2409407333953</v>
      </c>
      <c r="F107" s="371">
        <f>INDEX('Total Agency'!$N$13:$CS$13,1,'Plan Yearly Summary'!A107)</f>
        <v>1545.3331985151508</v>
      </c>
      <c r="G107" s="372">
        <f>INDEX('Total Agency'!$N$12:$CS$12,1,'Plan Yearly Summary'!A107)</f>
        <v>0.32940193660381251</v>
      </c>
      <c r="H107" s="373">
        <f>INDEX('Total Agency'!$N$14:$CS$14,1,'Plan Yearly Summary'!A107)</f>
        <v>2.0249619588449654</v>
      </c>
      <c r="I107" s="371">
        <f>INDEX('Total Agency'!$N$34:$CS$34,1,'Plan Yearly Summary'!A107)</f>
        <v>3149.2409407333953</v>
      </c>
      <c r="J107" s="371">
        <f>INDEX('Total Agency'!$N$43:$CS$43,1,'Plan Yearly Summary'!A107)</f>
        <v>2595.3118692311546</v>
      </c>
      <c r="K107" s="372">
        <f>INDEX('Total Agency'!$N$44:$CS$44,1,'Plan Yearly Summary'!A107)</f>
        <v>0.10647997654304241</v>
      </c>
      <c r="L107" s="371">
        <f>INDEX('Total Agency'!$N$11:$CS$11,1,'Plan Yearly Summary'!A107)</f>
        <v>4691.3300342061957</v>
      </c>
      <c r="M107" s="371">
        <f>INDEX('Total Agency'!$N$40:$CS$40,1,'Plan Yearly Summary'!A107)</f>
        <v>24927.637194757244</v>
      </c>
      <c r="N107" s="371">
        <f>INDEX('Total Agency'!$N$55:$CS$55,1,'Plan Yearly Summary'!A107)</f>
        <v>5927.9441258836614</v>
      </c>
      <c r="O107" s="372">
        <f>INDEX('Total Agency'!$N$66:$CS$66,1,'Plan Yearly Summary'!A107)</f>
        <v>0.2378060976886498</v>
      </c>
      <c r="P107" s="374">
        <f>INDEX('Total Agency'!$N$88:$CS$88,1,'Plan Yearly Summary'!A107)</f>
        <v>1.6554847627740921</v>
      </c>
      <c r="Q107" s="371">
        <f>INDEX('Total Agency'!$N$77:$CS$77,1,'Plan Yearly Summary'!A107)</f>
        <v>9813.6211749765862</v>
      </c>
      <c r="R107" s="373">
        <f>INDEX('Total Agency'!$N$99:$CS$99,1,'Plan Yearly Summary'!A107)</f>
        <v>22.186583558955665</v>
      </c>
      <c r="S107" s="371">
        <f>INDEX('Total Agency'!$N$29:$CS$29,1,'Plan Yearly Summary'!A107)</f>
        <v>217730.72621455471</v>
      </c>
      <c r="T107" s="373">
        <f>INDEX('Total Agency'!$N$110:$CS$110,1,'Plan Yearly Summary'!A107)</f>
        <v>36.729551019865291</v>
      </c>
      <c r="U107" s="373">
        <f>INDEX('Total Agency'!$N$121:$CS$121,1,'Plan Yearly Summary'!A107)</f>
        <v>8.7345111978903329</v>
      </c>
      <c r="V107" s="361"/>
      <c r="W107" s="361"/>
    </row>
    <row r="108" spans="1:24" x14ac:dyDescent="0.25">
      <c r="A108" s="381">
        <v>76</v>
      </c>
      <c r="B108" s="370">
        <v>4</v>
      </c>
      <c r="C108" s="371">
        <f>INDEX('Total Agency'!$N$42:$CS$42,1,A108)</f>
        <v>24927.637194757241</v>
      </c>
      <c r="D108" s="371">
        <f>INDEX('Total Agency'!$N$8:$CS$8,1,'Plan Yearly Summary'!A108)</f>
        <v>20</v>
      </c>
      <c r="E108" s="371">
        <f>INDEX('Total Agency'!$N$15:$CS$15,1,'Plan Yearly Summary'!A108)</f>
        <v>3007.2681256549768</v>
      </c>
      <c r="F108" s="371">
        <f>INDEX('Total Agency'!$N$13:$CS$13,1,'Plan Yearly Summary'!A108)</f>
        <v>1484.6256530422702</v>
      </c>
      <c r="G108" s="372">
        <f>INDEX('Total Agency'!$N$12:$CS$12,1,'Plan Yearly Summary'!A108)</f>
        <v>0.32956866706335775</v>
      </c>
      <c r="H108" s="373">
        <f>INDEX('Total Agency'!$N$14:$CS$14,1,'Plan Yearly Summary'!A108)</f>
        <v>2.0256070070542922</v>
      </c>
      <c r="I108" s="371">
        <f>INDEX('Total Agency'!$N$34:$CS$34,1,'Plan Yearly Summary'!A108)</f>
        <v>3027.2681256549768</v>
      </c>
      <c r="J108" s="371">
        <f>INDEX('Total Agency'!$N$43:$CS$43,1,'Plan Yearly Summary'!A108)</f>
        <v>2356.3800090226287</v>
      </c>
      <c r="K108" s="372">
        <f>INDEX('Total Agency'!$N$44:$CS$44,1,'Plan Yearly Summary'!A108)</f>
        <v>9.4528815170585867E-2</v>
      </c>
      <c r="L108" s="371">
        <f>INDEX('Total Agency'!$N$11:$CS$11,1,'Plan Yearly Summary'!A108)</f>
        <v>4504.7536413917014</v>
      </c>
      <c r="M108" s="371">
        <f>INDEX('Total Agency'!$N$40:$CS$40,1,'Plan Yearly Summary'!A108)</f>
        <v>25598.525311389592</v>
      </c>
      <c r="N108" s="371">
        <f>INDEX('Total Agency'!$N$55:$CS$55,1,'Plan Yearly Summary'!A108)</f>
        <v>6019.2234798319814</v>
      </c>
      <c r="O108" s="372">
        <f>INDEX('Total Agency'!$N$66:$CS$66,1,'Plan Yearly Summary'!A108)</f>
        <v>0.23513946239527472</v>
      </c>
      <c r="P108" s="374">
        <f>INDEX('Total Agency'!$N$88:$CS$88,1,'Plan Yearly Summary'!A108)</f>
        <v>1.6474117291158592</v>
      </c>
      <c r="Q108" s="371">
        <f>INDEX('Total Agency'!$N$77:$CS$77,1,'Plan Yearly Summary'!A108)</f>
        <v>9916.1393608447834</v>
      </c>
      <c r="R108" s="373">
        <f>INDEX('Total Agency'!$N$99:$CS$99,1,'Plan Yearly Summary'!A108)</f>
        <v>21.886198641636071</v>
      </c>
      <c r="S108" s="371">
        <f>INDEX('Total Agency'!$N$29:$CS$29,1,'Plan Yearly Summary'!A108)</f>
        <v>217026.59580959508</v>
      </c>
      <c r="T108" s="373">
        <f>INDEX('Total Agency'!$N$110:$CS$110,1,'Plan Yearly Summary'!A108)</f>
        <v>36.055580347990848</v>
      </c>
      <c r="U108" s="373">
        <f>INDEX('Total Agency'!$N$121:$CS$121,1,'Plan Yearly Summary'!A108)</f>
        <v>8.4780897793761998</v>
      </c>
      <c r="V108" s="361"/>
      <c r="W108" s="361"/>
    </row>
    <row r="109" spans="1:24" x14ac:dyDescent="0.25">
      <c r="A109" s="381">
        <v>77</v>
      </c>
      <c r="B109" s="370">
        <v>5</v>
      </c>
      <c r="C109" s="371">
        <f>INDEX('Total Agency'!$N$42:$CS$42,1,A109)</f>
        <v>25598.525311389592</v>
      </c>
      <c r="D109" s="371">
        <f>INDEX('Total Agency'!$N$8:$CS$8,1,'Plan Yearly Summary'!A109)</f>
        <v>20</v>
      </c>
      <c r="E109" s="371">
        <f>INDEX('Total Agency'!$N$15:$CS$15,1,'Plan Yearly Summary'!A109)</f>
        <v>3105.1564861697766</v>
      </c>
      <c r="F109" s="371">
        <f>INDEX('Total Agency'!$N$13:$CS$13,1,'Plan Yearly Summary'!A109)</f>
        <v>1533.1795645356769</v>
      </c>
      <c r="G109" s="372">
        <f>INDEX('Total Agency'!$N$12:$CS$12,1,'Plan Yearly Summary'!A109)</f>
        <v>0.32949062587025829</v>
      </c>
      <c r="H109" s="373">
        <f>INDEX('Total Agency'!$N$14:$CS$14,1,'Plan Yearly Summary'!A109)</f>
        <v>2.0253051618974407</v>
      </c>
      <c r="I109" s="371">
        <f>INDEX('Total Agency'!$N$34:$CS$34,1,'Plan Yearly Summary'!A109)</f>
        <v>3125.1564861697766</v>
      </c>
      <c r="J109" s="371">
        <f>INDEX('Total Agency'!$N$43:$CS$43,1,'Plan Yearly Summary'!A109)</f>
        <v>2231.9752664930638</v>
      </c>
      <c r="K109" s="372">
        <f>INDEX('Total Agency'!$N$44:$CS$44,1,'Plan Yearly Summary'!A109)</f>
        <v>8.719155651907759E-2</v>
      </c>
      <c r="L109" s="371">
        <f>INDEX('Total Agency'!$N$11:$CS$11,1,'Plan Yearly Summary'!A109)</f>
        <v>4653.1811352332334</v>
      </c>
      <c r="M109" s="371">
        <f>INDEX('Total Agency'!$N$40:$CS$40,1,'Plan Yearly Summary'!A109)</f>
        <v>26491.706531066306</v>
      </c>
      <c r="N109" s="371">
        <f>INDEX('Total Agency'!$N$55:$CS$55,1,'Plan Yearly Summary'!A109)</f>
        <v>6289.7273056079921</v>
      </c>
      <c r="O109" s="372">
        <f>INDEX('Total Agency'!$N$66:$CS$66,1,'Plan Yearly Summary'!A109)</f>
        <v>0.23742250421776914</v>
      </c>
      <c r="P109" s="374">
        <f>INDEX('Total Agency'!$N$88:$CS$88,1,'Plan Yearly Summary'!A109)</f>
        <v>1.7928592426575376</v>
      </c>
      <c r="Q109" s="371">
        <f>INDEX('Total Agency'!$N$77:$CS$77,1,'Plan Yearly Summary'!A109)</f>
        <v>11276.59573365478</v>
      </c>
      <c r="R109" s="373">
        <f>INDEX('Total Agency'!$N$99:$CS$99,1,'Plan Yearly Summary'!A109)</f>
        <v>22.058214486859086</v>
      </c>
      <c r="S109" s="371">
        <f>INDEX('Total Agency'!$N$29:$CS$29,1,'Plan Yearly Summary'!A109)</f>
        <v>248741.56737455723</v>
      </c>
      <c r="T109" s="373">
        <f>INDEX('Total Agency'!$N$110:$CS$110,1,'Plan Yearly Summary'!A109)</f>
        <v>39.547273719287709</v>
      </c>
      <c r="U109" s="373">
        <f>INDEX('Total Agency'!$N$121:$CS$121,1,'Plan Yearly Summary'!A109)</f>
        <v>9.3894127614188569</v>
      </c>
      <c r="V109" s="361"/>
      <c r="W109" s="361"/>
    </row>
    <row r="110" spans="1:24" x14ac:dyDescent="0.25">
      <c r="A110" s="381">
        <v>78</v>
      </c>
      <c r="B110" s="370">
        <v>6</v>
      </c>
      <c r="C110" s="371">
        <f>INDEX('Total Agency'!$N$42:$CS$42,1,A110)</f>
        <v>26491.706531066302</v>
      </c>
      <c r="D110" s="371">
        <f>INDEX('Total Agency'!$N$8:$CS$8,1,'Plan Yearly Summary'!A110)</f>
        <v>20</v>
      </c>
      <c r="E110" s="371">
        <f>INDEX('Total Agency'!$N$15:$CS$15,1,'Plan Yearly Summary'!A110)</f>
        <v>3207.2414932478496</v>
      </c>
      <c r="F110" s="371">
        <f>INDEX('Total Agency'!$N$13:$CS$13,1,'Plan Yearly Summary'!A110)</f>
        <v>1583.7969337299385</v>
      </c>
      <c r="G110" s="372">
        <f>INDEX('Total Agency'!$N$12:$CS$12,1,'Plan Yearly Summary'!A110)</f>
        <v>0.3294203621927117</v>
      </c>
      <c r="H110" s="373">
        <f>INDEX('Total Agency'!$N$14:$CS$14,1,'Plan Yearly Summary'!A110)</f>
        <v>2.0250332760113383</v>
      </c>
      <c r="I110" s="371">
        <f>INDEX('Total Agency'!$N$34:$CS$34,1,'Plan Yearly Summary'!A110)</f>
        <v>3227.2414932478496</v>
      </c>
      <c r="J110" s="371">
        <f>INDEX('Total Agency'!$N$43:$CS$43,1,'Plan Yearly Summary'!A110)</f>
        <v>2372.6281752936557</v>
      </c>
      <c r="K110" s="372">
        <f>INDEX('Total Agency'!$N$44:$CS$44,1,'Plan Yearly Summary'!A110)</f>
        <v>8.9561167851203591E-2</v>
      </c>
      <c r="L110" s="371">
        <f>INDEX('Total Agency'!$N$11:$CS$11,1,'Plan Yearly Summary'!A110)</f>
        <v>4807.8294953832074</v>
      </c>
      <c r="M110" s="371">
        <f>INDEX('Total Agency'!$N$40:$CS$40,1,'Plan Yearly Summary'!A110)</f>
        <v>27346.3198490205</v>
      </c>
      <c r="N110" s="371">
        <f>INDEX('Total Agency'!$N$55:$CS$55,1,'Plan Yearly Summary'!A110)</f>
        <v>6535.8649223294797</v>
      </c>
      <c r="O110" s="372">
        <f>INDEX('Total Agency'!$N$66:$CS$66,1,'Plan Yearly Summary'!A110)</f>
        <v>0.23900345488585309</v>
      </c>
      <c r="P110" s="374">
        <f>INDEX('Total Agency'!$N$88:$CS$88,1,'Plan Yearly Summary'!A110)</f>
        <v>1.8421381625002735</v>
      </c>
      <c r="Q110" s="371">
        <f>INDEX('Total Agency'!$N$77:$CS$77,1,'Plan Yearly Summary'!A110)</f>
        <v>12039.966198370021</v>
      </c>
      <c r="R110" s="373">
        <f>INDEX('Total Agency'!$N$99:$CS$99,1,'Plan Yearly Summary'!A110)</f>
        <v>21.923378080287485</v>
      </c>
      <c r="S110" s="371">
        <f>INDEX('Total Agency'!$N$29:$CS$29,1,'Plan Yearly Summary'!A110)</f>
        <v>263956.73104074755</v>
      </c>
      <c r="T110" s="373">
        <f>INDEX('Total Agency'!$N$110:$CS$110,1,'Plan Yearly Summary'!A110)</f>
        <v>40.385891412619564</v>
      </c>
      <c r="U110" s="373">
        <f>INDEX('Total Agency'!$N$121:$CS$121,1,'Plan Yearly Summary'!A110)</f>
        <v>9.6523675762609802</v>
      </c>
      <c r="V110" s="361"/>
      <c r="W110" s="361"/>
    </row>
    <row r="111" spans="1:24" x14ac:dyDescent="0.25">
      <c r="A111" s="381">
        <v>79</v>
      </c>
      <c r="B111" s="370">
        <v>7</v>
      </c>
      <c r="C111" s="371">
        <f>INDEX('Total Agency'!$N$42:$CS$42,1,A111)</f>
        <v>27346.3198490205</v>
      </c>
      <c r="D111" s="371">
        <f>INDEX('Total Agency'!$N$8:$CS$8,1,'Plan Yearly Summary'!A111)</f>
        <v>20</v>
      </c>
      <c r="E111" s="371">
        <f>INDEX('Total Agency'!$N$15:$CS$15,1,'Plan Yearly Summary'!A111)</f>
        <v>3075.2246716557092</v>
      </c>
      <c r="F111" s="371">
        <f>INDEX('Total Agency'!$N$13:$CS$13,1,'Plan Yearly Summary'!A111)</f>
        <v>1518.0427307763798</v>
      </c>
      <c r="G111" s="372">
        <f>INDEX('Total Agency'!$N$12:$CS$12,1,'Plan Yearly Summary'!A111)</f>
        <v>0.32961410384247153</v>
      </c>
      <c r="H111" s="373">
        <f>INDEX('Total Agency'!$N$14:$CS$14,1,'Plan Yearly Summary'!A111)</f>
        <v>2.0257826800981631</v>
      </c>
      <c r="I111" s="371">
        <f>INDEX('Total Agency'!$N$34:$CS$34,1,'Plan Yearly Summary'!A111)</f>
        <v>3095.2246716557092</v>
      </c>
      <c r="J111" s="371">
        <f>INDEX('Total Agency'!$N$43:$CS$43,1,'Plan Yearly Summary'!A111)</f>
        <v>2883.0625235795742</v>
      </c>
      <c r="K111" s="372">
        <f>INDEX('Total Agency'!$N$44:$CS$44,1,'Plan Yearly Summary'!A111)</f>
        <v>0.10542780672123385</v>
      </c>
      <c r="L111" s="371">
        <f>INDEX('Total Agency'!$N$11:$CS$11,1,'Plan Yearly Summary'!A111)</f>
        <v>4605.5150950151074</v>
      </c>
      <c r="M111" s="371">
        <f>INDEX('Total Agency'!$N$40:$CS$40,1,'Plan Yearly Summary'!A111)</f>
        <v>27558.481997096635</v>
      </c>
      <c r="N111" s="371">
        <f>INDEX('Total Agency'!$N$55:$CS$55,1,'Plan Yearly Summary'!A111)</f>
        <v>6674.9741120401977</v>
      </c>
      <c r="O111" s="372">
        <f>INDEX('Total Agency'!$N$66:$CS$66,1,'Plan Yearly Summary'!A111)</f>
        <v>0.24221124054450552</v>
      </c>
      <c r="P111" s="374">
        <f>INDEX('Total Agency'!$N$88:$CS$88,1,'Plan Yearly Summary'!A111)</f>
        <v>1.7311889414052255</v>
      </c>
      <c r="Q111" s="371">
        <f>INDEX('Total Agency'!$N$77:$CS$77,1,'Plan Yearly Summary'!A111)</f>
        <v>11555.641366930155</v>
      </c>
      <c r="R111" s="373">
        <f>INDEX('Total Agency'!$N$99:$CS$99,1,'Plan Yearly Summary'!A111)</f>
        <v>21.839834947458236</v>
      </c>
      <c r="S111" s="371">
        <f>INDEX('Total Agency'!$N$29:$CS$29,1,'Plan Yearly Summary'!A111)</f>
        <v>252373.30016577523</v>
      </c>
      <c r="T111" s="373">
        <f>INDEX('Total Agency'!$N$110:$CS$110,1,'Plan Yearly Summary'!A111)</f>
        <v>37.808880743155065</v>
      </c>
      <c r="U111" s="373">
        <f>INDEX('Total Agency'!$N$121:$CS$121,1,'Plan Yearly Summary'!A111)</f>
        <v>9.1577359083988554</v>
      </c>
      <c r="V111" s="361"/>
      <c r="W111" s="361"/>
    </row>
    <row r="112" spans="1:24" x14ac:dyDescent="0.25">
      <c r="A112" s="381">
        <v>80</v>
      </c>
      <c r="B112" s="370">
        <v>8</v>
      </c>
      <c r="C112" s="371">
        <f>INDEX('Total Agency'!$N$42:$CS$42,1,A112)</f>
        <v>27558.481997096635</v>
      </c>
      <c r="D112" s="371">
        <f>INDEX('Total Agency'!$N$8:$CS$8,1,'Plan Yearly Summary'!A112)</f>
        <v>20</v>
      </c>
      <c r="E112" s="371">
        <f>INDEX('Total Agency'!$N$15:$CS$15,1,'Plan Yearly Summary'!A112)</f>
        <v>3184.1068953441536</v>
      </c>
      <c r="F112" s="371">
        <f>INDEX('Total Agency'!$N$13:$CS$13,1,'Plan Yearly Summary'!A112)</f>
        <v>1571.8822771245173</v>
      </c>
      <c r="G112" s="372">
        <f>INDEX('Total Agency'!$N$12:$CS$12,1,'Plan Yearly Summary'!A112)</f>
        <v>0.32958366231860703</v>
      </c>
      <c r="H112" s="373">
        <f>INDEX('Total Agency'!$N$14:$CS$14,1,'Plan Yearly Summary'!A112)</f>
        <v>2.025664988836771</v>
      </c>
      <c r="I112" s="371">
        <f>INDEX('Total Agency'!$N$34:$CS$34,1,'Plan Yearly Summary'!A112)</f>
        <v>3204.1068953441536</v>
      </c>
      <c r="J112" s="371">
        <f>INDEX('Total Agency'!$N$43:$CS$43,1,'Plan Yearly Summary'!A112)</f>
        <v>2413.7010831715852</v>
      </c>
      <c r="K112" s="372">
        <f>INDEX('Total Agency'!$N$44:$CS$44,1,'Plan Yearly Summary'!A112)</f>
        <v>8.758468929550893E-2</v>
      </c>
      <c r="L112" s="371">
        <f>INDEX('Total Agency'!$N$11:$CS$11,1,'Plan Yearly Summary'!A112)</f>
        <v>4769.2967123017943</v>
      </c>
      <c r="M112" s="371">
        <f>INDEX('Total Agency'!$N$40:$CS$40,1,'Plan Yearly Summary'!A112)</f>
        <v>28348.887809269203</v>
      </c>
      <c r="N112" s="371">
        <f>INDEX('Total Agency'!$N$55:$CS$55,1,'Plan Yearly Summary'!A112)</f>
        <v>7010.8395479904475</v>
      </c>
      <c r="O112" s="372">
        <f>INDEX('Total Agency'!$N$66:$CS$66,1,'Plan Yearly Summary'!A112)</f>
        <v>0.24730562959503904</v>
      </c>
      <c r="P112" s="374">
        <f>INDEX('Total Agency'!$N$88:$CS$88,1,'Plan Yearly Summary'!A112)</f>
        <v>1.8353881136860488</v>
      </c>
      <c r="Q112" s="371">
        <f>INDEX('Total Agency'!$N$77:$CS$77,1,'Plan Yearly Summary'!A112)</f>
        <v>12867.611573341739</v>
      </c>
      <c r="R112" s="373">
        <f>INDEX('Total Agency'!$N$99:$CS$99,1,'Plan Yearly Summary'!A112)</f>
        <v>21.772096460189655</v>
      </c>
      <c r="S112" s="371">
        <f>INDEX('Total Agency'!$N$29:$CS$29,1,'Plan Yearly Summary'!A112)</f>
        <v>280154.88038704911</v>
      </c>
      <c r="T112" s="373">
        <f>INDEX('Total Agency'!$N$110:$CS$110,1,'Plan Yearly Summary'!A112)</f>
        <v>39.96024705305819</v>
      </c>
      <c r="U112" s="373">
        <f>INDEX('Total Agency'!$N$121:$CS$121,1,'Plan Yearly Summary'!A112)</f>
        <v>9.8823940562298596</v>
      </c>
      <c r="V112" s="361"/>
      <c r="W112" s="361"/>
    </row>
    <row r="113" spans="1:24" x14ac:dyDescent="0.25">
      <c r="A113" s="381">
        <v>81</v>
      </c>
      <c r="B113" s="370">
        <v>9</v>
      </c>
      <c r="C113" s="371">
        <f>INDEX('Total Agency'!$N$42:$CS$42,1,A113)</f>
        <v>28348.887809269203</v>
      </c>
      <c r="D113" s="371">
        <f>INDEX('Total Agency'!$N$8:$CS$8,1,'Plan Yearly Summary'!A113)</f>
        <v>20</v>
      </c>
      <c r="E113" s="371">
        <f>INDEX('Total Agency'!$N$15:$CS$15,1,'Plan Yearly Summary'!A113)</f>
        <v>3299.6993371831318</v>
      </c>
      <c r="F113" s="371">
        <f>INDEX('Total Agency'!$N$13:$CS$13,1,'Plan Yearly Summary'!A113)</f>
        <v>1629.0410942280578</v>
      </c>
      <c r="G113" s="372">
        <f>INDEX('Total Agency'!$N$12:$CS$12,1,'Plan Yearly Summary'!A113)</f>
        <v>0.32955315516622968</v>
      </c>
      <c r="H113" s="373">
        <f>INDEX('Total Agency'!$N$14:$CS$14,1,'Plan Yearly Summary'!A113)</f>
        <v>2.0255470220330674</v>
      </c>
      <c r="I113" s="371">
        <f>INDEX('Total Agency'!$N$34:$CS$34,1,'Plan Yearly Summary'!A113)</f>
        <v>3319.6993371831318</v>
      </c>
      <c r="J113" s="371">
        <f>INDEX('Total Agency'!$N$43:$CS$43,1,'Plan Yearly Summary'!A113)</f>
        <v>2046.5315724300672</v>
      </c>
      <c r="K113" s="372">
        <f>INDEX('Total Agency'!$N$44:$CS$44,1,'Plan Yearly Summary'!A113)</f>
        <v>7.2190894619891047E-2</v>
      </c>
      <c r="L113" s="371">
        <f>INDEX('Total Agency'!$N$11:$CS$11,1,'Plan Yearly Summary'!A113)</f>
        <v>4943.1816042129967</v>
      </c>
      <c r="M113" s="371">
        <f>INDEX('Total Agency'!$N$40:$CS$40,1,'Plan Yearly Summary'!A113)</f>
        <v>29622.055574022266</v>
      </c>
      <c r="N113" s="371">
        <f>INDEX('Total Agency'!$N$55:$CS$55,1,'Plan Yearly Summary'!A113)</f>
        <v>7434.1942003068361</v>
      </c>
      <c r="O113" s="372">
        <f>INDEX('Total Agency'!$N$66:$CS$66,1,'Plan Yearly Summary'!A113)</f>
        <v>0.25096820785207158</v>
      </c>
      <c r="P113" s="374">
        <f>INDEX('Total Agency'!$N$88:$CS$88,1,'Plan Yearly Summary'!A113)</f>
        <v>1.9095701496440329</v>
      </c>
      <c r="Q113" s="371">
        <f>INDEX('Total Agency'!$N$77:$CS$77,1,'Plan Yearly Summary'!A113)</f>
        <v>14196.115331562727</v>
      </c>
      <c r="R113" s="373">
        <f>INDEX('Total Agency'!$N$99:$CS$99,1,'Plan Yearly Summary'!A113)</f>
        <v>21.746645690001447</v>
      </c>
      <c r="S113" s="371">
        <f>INDEX('Total Agency'!$N$29:$CS$29,1,'Plan Yearly Summary'!A113)</f>
        <v>308717.89028989204</v>
      </c>
      <c r="T113" s="373">
        <f>INDEX('Total Agency'!$N$110:$CS$110,1,'Plan Yearly Summary'!A113)</f>
        <v>41.526745464511826</v>
      </c>
      <c r="U113" s="373">
        <f>INDEX('Total Agency'!$N$121:$CS$121,1,'Plan Yearly Summary'!A113)</f>
        <v>10.421892887157675</v>
      </c>
      <c r="V113" s="361"/>
      <c r="W113" s="361"/>
    </row>
    <row r="114" spans="1:24" x14ac:dyDescent="0.25">
      <c r="A114" s="381">
        <v>82</v>
      </c>
      <c r="B114" s="370">
        <v>10</v>
      </c>
      <c r="C114" s="371">
        <f>INDEX('Total Agency'!$N$42:$CS$42,1,A114)</f>
        <v>29622.055574022263</v>
      </c>
      <c r="D114" s="371">
        <f>INDEX('Total Agency'!$N$8:$CS$8,1,'Plan Yearly Summary'!A114)</f>
        <v>20</v>
      </c>
      <c r="E114" s="371">
        <f>INDEX('Total Agency'!$N$15:$CS$15,1,'Plan Yearly Summary'!A114)</f>
        <v>3181.8134868505822</v>
      </c>
      <c r="F114" s="371">
        <f>INDEX('Total Agency'!$N$13:$CS$13,1,'Plan Yearly Summary'!A114)</f>
        <v>1570.2050094715928</v>
      </c>
      <c r="G114" s="372">
        <f>INDEX('Total Agency'!$N$12:$CS$12,1,'Plan Yearly Summary'!A114)</f>
        <v>0.32976563361320432</v>
      </c>
      <c r="H114" s="373">
        <f>INDEX('Total Agency'!$N$14:$CS$14,1,'Plan Yearly Summary'!A114)</f>
        <v>2.0263681924701857</v>
      </c>
      <c r="I114" s="371">
        <f>INDEX('Total Agency'!$N$34:$CS$34,1,'Plan Yearly Summary'!A114)</f>
        <v>3201.8134868505822</v>
      </c>
      <c r="J114" s="371">
        <f>INDEX('Total Agency'!$N$43:$CS$43,1,'Plan Yearly Summary'!A114)</f>
        <v>2696.5672034487725</v>
      </c>
      <c r="K114" s="372">
        <f>INDEX('Total Agency'!$N$44:$CS$44,1,'Plan Yearly Summary'!A114)</f>
        <v>9.1032413220289432E-2</v>
      </c>
      <c r="L114" s="371">
        <f>INDEX('Total Agency'!$N$11:$CS$11,1,'Plan Yearly Summary'!A114)</f>
        <v>4761.5786771563671</v>
      </c>
      <c r="M114" s="371">
        <f>INDEX('Total Agency'!$N$40:$CS$40,1,'Plan Yearly Summary'!A114)</f>
        <v>30127.301857424078</v>
      </c>
      <c r="N114" s="371">
        <f>INDEX('Total Agency'!$N$55:$CS$55,1,'Plan Yearly Summary'!A114)</f>
        <v>7674.3197602918481</v>
      </c>
      <c r="O114" s="372">
        <f>INDEX('Total Agency'!$N$66:$CS$66,1,'Plan Yearly Summary'!A114)</f>
        <v>0.25472973970952245</v>
      </c>
      <c r="P114" s="374">
        <f>INDEX('Total Agency'!$N$88:$CS$88,1,'Plan Yearly Summary'!A114)</f>
        <v>1.7754231713662736</v>
      </c>
      <c r="Q114" s="371">
        <f>INDEX('Total Agency'!$N$77:$CS$77,1,'Plan Yearly Summary'!A114)</f>
        <v>13625.165126896214</v>
      </c>
      <c r="R114" s="373">
        <f>INDEX('Total Agency'!$N$99:$CS$99,1,'Plan Yearly Summary'!A114)</f>
        <v>21.73908582046765</v>
      </c>
      <c r="S114" s="371">
        <f>INDEX('Total Agency'!$N$29:$CS$29,1,'Plan Yearly Summary'!A114)</f>
        <v>296198.63401163981</v>
      </c>
      <c r="T114" s="373">
        <f>INDEX('Total Agency'!$N$110:$CS$110,1,'Plan Yearly Summary'!A114)</f>
        <v>38.596076689978268</v>
      </c>
      <c r="U114" s="373">
        <f>INDEX('Total Agency'!$N$121:$CS$121,1,'Plan Yearly Summary'!A114)</f>
        <v>9.8315685690469312</v>
      </c>
      <c r="V114" s="361"/>
      <c r="W114" s="361"/>
    </row>
    <row r="115" spans="1:24" x14ac:dyDescent="0.25">
      <c r="A115" s="381">
        <v>83</v>
      </c>
      <c r="B115" s="370">
        <v>11</v>
      </c>
      <c r="C115" s="371">
        <f>INDEX('Total Agency'!$N$42:$CS$42,1,A115)</f>
        <v>30127.301857424081</v>
      </c>
      <c r="D115" s="371">
        <f>INDEX('Total Agency'!$N$8:$CS$8,1,'Plan Yearly Summary'!A115)</f>
        <v>20</v>
      </c>
      <c r="E115" s="371">
        <f>INDEX('Total Agency'!$N$15:$CS$15,1,'Plan Yearly Summary'!A115)</f>
        <v>3303.5331513807787</v>
      </c>
      <c r="F115" s="371">
        <f>INDEX('Total Agency'!$N$13:$CS$13,1,'Plan Yearly Summary'!A115)</f>
        <v>1630.4052008377867</v>
      </c>
      <c r="G115" s="372">
        <f>INDEX('Total Agency'!$N$12:$CS$12,1,'Plan Yearly Summary'!A115)</f>
        <v>0.32972306515122762</v>
      </c>
      <c r="H115" s="373">
        <f>INDEX('Total Agency'!$N$14:$CS$14,1,'Plan Yearly Summary'!A115)</f>
        <v>2.0262037619134508</v>
      </c>
      <c r="I115" s="371">
        <f>INDEX('Total Agency'!$N$34:$CS$34,1,'Plan Yearly Summary'!A115)</f>
        <v>3323.5331513807787</v>
      </c>
      <c r="J115" s="371">
        <f>INDEX('Total Agency'!$N$43:$CS$43,1,'Plan Yearly Summary'!A115)</f>
        <v>2690.9174711302803</v>
      </c>
      <c r="K115" s="372">
        <f>INDEX('Total Agency'!$N$44:$CS$44,1,'Plan Yearly Summary'!A115)</f>
        <v>8.9318236457579567E-2</v>
      </c>
      <c r="L115" s="371">
        <f>INDEX('Total Agency'!$N$11:$CS$11,1,'Plan Yearly Summary'!A115)</f>
        <v>4944.7714556759947</v>
      </c>
      <c r="M115" s="371">
        <f>INDEX('Total Agency'!$N$40:$CS$40,1,'Plan Yearly Summary'!A115)</f>
        <v>30759.917537674573</v>
      </c>
      <c r="N115" s="371">
        <f>INDEX('Total Agency'!$N$55:$CS$55,1,'Plan Yearly Summary'!A115)</f>
        <v>8018.6266382330241</v>
      </c>
      <c r="O115" s="372">
        <f>INDEX('Total Agency'!$N$66:$CS$66,1,'Plan Yearly Summary'!A115)</f>
        <v>0.26068426966398256</v>
      </c>
      <c r="P115" s="374">
        <f>INDEX('Total Agency'!$N$88:$CS$88,1,'Plan Yearly Summary'!A115)</f>
        <v>1.854533273849218</v>
      </c>
      <c r="Q115" s="371">
        <f>INDEX('Total Agency'!$N$77:$CS$77,1,'Plan Yearly Summary'!A115)</f>
        <v>14870.809911176839</v>
      </c>
      <c r="R115" s="373">
        <f>INDEX('Total Agency'!$N$99:$CS$99,1,'Plan Yearly Summary'!A115)</f>
        <v>21.766356600742725</v>
      </c>
      <c r="S115" s="371">
        <f>INDEX('Total Agency'!$N$29:$CS$29,1,'Plan Yearly Summary'!A115)</f>
        <v>323683.35146853433</v>
      </c>
      <c r="T115" s="373">
        <f>INDEX('Total Agency'!$N$110:$CS$110,1,'Plan Yearly Summary'!A115)</f>
        <v>40.366432566544944</v>
      </c>
      <c r="U115" s="373">
        <f>INDEX('Total Agency'!$N$121:$CS$121,1,'Plan Yearly Summary'!A115)</f>
        <v>10.522893992550168</v>
      </c>
      <c r="V115" s="361"/>
      <c r="W115" s="361"/>
    </row>
    <row r="116" spans="1:24" x14ac:dyDescent="0.25">
      <c r="A116" s="381">
        <v>84</v>
      </c>
      <c r="B116" s="370">
        <v>12</v>
      </c>
      <c r="C116" s="371">
        <f>INDEX('Total Agency'!$N$42:$CS$42,1,A116)</f>
        <v>30759.917537674573</v>
      </c>
      <c r="D116" s="371">
        <f>INDEX('Total Agency'!$N$8:$CS$8,1,'Plan Yearly Summary'!A116)</f>
        <v>20</v>
      </c>
      <c r="E116" s="371">
        <f>INDEX('Total Agency'!$N$15:$CS$15,1,'Plan Yearly Summary'!A116)</f>
        <v>3428.9845445021006</v>
      </c>
      <c r="F116" s="371">
        <f>INDEX('Total Agency'!$N$13:$CS$13,1,'Plan Yearly Summary'!A116)</f>
        <v>1692.4883085375495</v>
      </c>
      <c r="G116" s="372">
        <f>INDEX('Total Agency'!$N$12:$CS$12,1,'Plan Yearly Summary'!A116)</f>
        <v>0.32967082372704193</v>
      </c>
      <c r="H116" s="373">
        <f>INDEX('Total Agency'!$N$14:$CS$14,1,'Plan Yearly Summary'!A116)</f>
        <v>2.0260019092628343</v>
      </c>
      <c r="I116" s="371">
        <f>INDEX('Total Agency'!$N$34:$CS$34,1,'Plan Yearly Summary'!A116)</f>
        <v>3448.9845445021006</v>
      </c>
      <c r="J116" s="371">
        <f>INDEX('Total Agency'!$N$43:$CS$43,1,'Plan Yearly Summary'!A116)</f>
        <v>2539.6848114681343</v>
      </c>
      <c r="K116" s="372">
        <f>INDEX('Total Agency'!$N$44:$CS$44,1,'Plan Yearly Summary'!A116)</f>
        <v>8.2564747072469968E-2</v>
      </c>
      <c r="L116" s="371">
        <f>INDEX('Total Agency'!$N$11:$CS$11,1,'Plan Yearly Summary'!A116)</f>
        <v>5133.8735087424111</v>
      </c>
      <c r="M116" s="371">
        <f>INDEX('Total Agency'!$N$40:$CS$40,1,'Plan Yearly Summary'!A116)</f>
        <v>31669.217270708541</v>
      </c>
      <c r="N116" s="371">
        <f>INDEX('Total Agency'!$N$55:$CS$55,1,'Plan Yearly Summary'!A116)</f>
        <v>8337.3479066056861</v>
      </c>
      <c r="O116" s="372">
        <f>INDEX('Total Agency'!$N$66:$CS$66,1,'Plan Yearly Summary'!A116)</f>
        <v>0.26326346607615897</v>
      </c>
      <c r="P116" s="374">
        <f>INDEX('Total Agency'!$N$88:$CS$88,1,'Plan Yearly Summary'!A116)</f>
        <v>1.9268514114446551</v>
      </c>
      <c r="Q116" s="371">
        <f>INDEX('Total Agency'!$N$77:$CS$77,1,'Plan Yearly Summary'!A116)</f>
        <v>16064.830581548307</v>
      </c>
      <c r="R116" s="373">
        <f>INDEX('Total Agency'!$N$99:$CS$99,1,'Plan Yearly Summary'!A116)</f>
        <v>21.679761807424121</v>
      </c>
      <c r="S116" s="371">
        <f>INDEX('Total Agency'!$N$29:$CS$29,1,'Plan Yearly Summary'!A116)</f>
        <v>348281.70048459002</v>
      </c>
      <c r="T116" s="373">
        <f>INDEX('Total Agency'!$N$110:$CS$110,1,'Plan Yearly Summary'!A116)</f>
        <v>41.773679638419097</v>
      </c>
      <c r="U116" s="373">
        <f>INDEX('Total Agency'!$N$121:$CS$121,1,'Plan Yearly Summary'!A116)</f>
        <v>10.997483692365279</v>
      </c>
      <c r="V116" s="361"/>
      <c r="W116" s="361"/>
    </row>
    <row r="117" spans="1:24" s="382" customFormat="1" ht="30" x14ac:dyDescent="0.25">
      <c r="B117" s="383" t="s">
        <v>271</v>
      </c>
      <c r="C117" s="384">
        <f>C116</f>
        <v>30759.917537674573</v>
      </c>
      <c r="D117" s="384">
        <f>SUM(D105:D116)</f>
        <v>240</v>
      </c>
      <c r="E117" s="384">
        <f>SUM(E105:E116)</f>
        <v>33752.383219356852</v>
      </c>
      <c r="F117" s="384">
        <f>SUM(F105:F116)</f>
        <v>17088.149789944691</v>
      </c>
      <c r="G117" s="385">
        <f>SUM(F105:F116)/SUM(L105:L116)</f>
        <v>0.30150427477770436</v>
      </c>
      <c r="H117" s="386">
        <f>E117/F117</f>
        <v>1.9751923780079468</v>
      </c>
      <c r="I117" s="384">
        <f>SUM(I105:I116)</f>
        <v>33992.383219356852</v>
      </c>
      <c r="J117" s="384">
        <f>SUM(J105:J116)</f>
        <v>29927.004418650686</v>
      </c>
      <c r="K117" s="385">
        <f>SUM(J105:J116)/SUM(C105:C116)</f>
        <v>9.0997569761640001E-2</v>
      </c>
      <c r="L117" s="384">
        <f>L116</f>
        <v>5133.8735087424111</v>
      </c>
      <c r="M117" s="384">
        <f>M116</f>
        <v>31669.217270708541</v>
      </c>
      <c r="N117" s="384">
        <f>SUM(N105:N116)</f>
        <v>75887.789556690652</v>
      </c>
      <c r="O117" s="385">
        <f>N117/SUM(M105:M116)</f>
        <v>0.22793072535752404</v>
      </c>
      <c r="P117" s="387">
        <f>Q117/N117</f>
        <v>1.78003860080581</v>
      </c>
      <c r="Q117" s="384">
        <f>SUM(Q105:Q116)</f>
        <v>135083.19474073738</v>
      </c>
      <c r="R117" s="386">
        <f>S117/Q117</f>
        <v>21.897961607341092</v>
      </c>
      <c r="S117" s="384">
        <f>SUM(S105:S116)</f>
        <v>2958046.6122296471</v>
      </c>
      <c r="T117" s="386">
        <f>S117/N117</f>
        <v>38.979216940030781</v>
      </c>
      <c r="U117" s="386">
        <f>S117/SUM(M105:M116)</f>
        <v>8.884561191009503</v>
      </c>
      <c r="V117" s="388"/>
      <c r="W117" s="388"/>
      <c r="X117" s="38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/>
  </sheetPr>
  <dimension ref="B2:M5"/>
  <sheetViews>
    <sheetView zoomScale="80" zoomScaleNormal="80" workbookViewId="0">
      <selection activeCell="O16" sqref="O16"/>
    </sheetView>
  </sheetViews>
  <sheetFormatPr defaultRowHeight="15" x14ac:dyDescent="0.25"/>
  <cols>
    <col min="1" max="16384" width="9.140625" style="391" collapsed="1"/>
  </cols>
  <sheetData>
    <row r="2" spans="2:13" x14ac:dyDescent="0.25">
      <c r="B2" s="390" t="s">
        <v>272</v>
      </c>
    </row>
    <row r="4" spans="2:13" x14ac:dyDescent="0.25">
      <c r="B4" s="392" t="s">
        <v>273</v>
      </c>
      <c r="C4" s="392" t="s">
        <v>274</v>
      </c>
      <c r="D4" s="392" t="s">
        <v>275</v>
      </c>
      <c r="E4" s="392" t="s">
        <v>276</v>
      </c>
      <c r="F4" s="392" t="s">
        <v>277</v>
      </c>
      <c r="G4" s="392" t="s">
        <v>278</v>
      </c>
      <c r="H4" s="392" t="s">
        <v>279</v>
      </c>
      <c r="I4" s="392" t="s">
        <v>280</v>
      </c>
      <c r="J4" s="392" t="s">
        <v>281</v>
      </c>
      <c r="K4" s="392" t="s">
        <v>282</v>
      </c>
      <c r="L4" s="392" t="s">
        <v>283</v>
      </c>
      <c r="M4" s="392" t="s">
        <v>284</v>
      </c>
    </row>
    <row r="5" spans="2:13" s="394" customFormat="1" x14ac:dyDescent="0.25">
      <c r="B5" s="393">
        <v>1</v>
      </c>
      <c r="C5" s="393">
        <v>1</v>
      </c>
      <c r="D5" s="393">
        <v>0.95</v>
      </c>
      <c r="E5" s="393">
        <v>0.8</v>
      </c>
      <c r="F5" s="393">
        <v>0.7</v>
      </c>
      <c r="G5" s="393">
        <v>0.6</v>
      </c>
      <c r="H5" s="393">
        <v>0.55000000000000004</v>
      </c>
      <c r="I5" s="393">
        <v>0.5</v>
      </c>
      <c r="J5" s="393">
        <v>0.45</v>
      </c>
      <c r="K5" s="393">
        <v>0.4</v>
      </c>
      <c r="L5" s="393">
        <v>0.35</v>
      </c>
      <c r="M5" s="393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Q</vt:lpstr>
      <vt:lpstr>Full Agency</vt:lpstr>
      <vt:lpstr>Agency North</vt:lpstr>
      <vt:lpstr>Agency South</vt:lpstr>
      <vt:lpstr>Chart</vt:lpstr>
      <vt:lpstr>GEN Lion GVL</vt:lpstr>
      <vt:lpstr>GEN Lion North</vt:lpstr>
      <vt:lpstr>GEN Lion South</vt:lpstr>
      <vt:lpstr>North</vt:lpstr>
      <vt:lpstr>South</vt:lpstr>
      <vt:lpstr>Total Agency</vt:lpstr>
      <vt:lpstr>Plan Agency North</vt:lpstr>
      <vt:lpstr>Plan Agency South</vt:lpstr>
      <vt:lpstr>Plan Yearly Summary</vt:lpstr>
      <vt:lpstr>Assumption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</cp:lastModifiedBy>
  <dcterms:created xsi:type="dcterms:W3CDTF">2017-07-19T10:40:18Z</dcterms:created>
  <dcterms:modified xsi:type="dcterms:W3CDTF">2017-08-01T09:57:35Z</dcterms:modified>
</cp:coreProperties>
</file>